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720" tabRatio="423" firstSheet="1" activeTab="1"/>
  </bookViews>
  <sheets>
    <sheet name="Задание 1; вариант 1" sheetId="1" r:id="rId1"/>
    <sheet name="Задание 2; вариант 1" sheetId="2" r:id="rId2"/>
    <sheet name="Задание 3; вариант 1" sheetId="3" r:id="rId3"/>
    <sheet name="Задание 4; вариант 1" sheetId="4" r:id="rId4"/>
    <sheet name="Задание 5; вариант 1" sheetId="5" r:id="rId5"/>
  </sheets>
  <definedNames>
    <definedName name="solver_adj" localSheetId="0" hidden="1">'Задание 1; вариант 1'!$K$11</definedName>
    <definedName name="solver_adj" localSheetId="4" hidden="1">'Задание 5; вариант 1'!$K$5:$L$5</definedName>
    <definedName name="solver_cvg" localSheetId="0" hidden="1">0.0001</definedName>
    <definedName name="solver_cvg" localSheetId="4" hidden="1">0.0001</definedName>
    <definedName name="solver_drv" localSheetId="0" hidden="1">2</definedName>
    <definedName name="solver_drv" localSheetId="4" hidden="1">1</definedName>
    <definedName name="solver_eng" localSheetId="0" hidden="1">1</definedName>
    <definedName name="solver_eng" localSheetId="4" hidden="1">1</definedName>
    <definedName name="solver_est" localSheetId="0" hidden="1">1</definedName>
    <definedName name="solver_est" localSheetId="4" hidden="1">1</definedName>
    <definedName name="solver_itr" localSheetId="0" hidden="1">2147483647</definedName>
    <definedName name="solver_itr" localSheetId="4" hidden="1">2147483647</definedName>
    <definedName name="solver_lhs0" localSheetId="4" hidden="1">'Задание 5; вариант 1'!$L$6</definedName>
    <definedName name="solver_lhs1" localSheetId="4" hidden="1">'Задание 5; вариант 1'!$L$6</definedName>
    <definedName name="solver_lhs2" localSheetId="4" hidden="1">'Задание 5; вариант 1'!$P$6</definedName>
    <definedName name="solver_lhs3" localSheetId="4" hidden="1">'Задание 5; вариант 1'!$P$6</definedName>
    <definedName name="solver_lhs4" localSheetId="4" hidden="1">'Задание 5; вариант 1'!$P$5</definedName>
    <definedName name="solver_lhs5" localSheetId="4" hidden="1">'Задание 5; вариант 1'!$P$5</definedName>
    <definedName name="solver_mip" localSheetId="0" hidden="1">2147483647</definedName>
    <definedName name="solver_mip" localSheetId="4" hidden="1">2147483647</definedName>
    <definedName name="solver_mni" localSheetId="0" hidden="1">30</definedName>
    <definedName name="solver_mni" localSheetId="4" hidden="1">30</definedName>
    <definedName name="solver_mrt" localSheetId="0" hidden="1">0.075</definedName>
    <definedName name="solver_mrt" localSheetId="4" hidden="1">0.075</definedName>
    <definedName name="solver_msl" localSheetId="0" hidden="1">2</definedName>
    <definedName name="solver_msl" localSheetId="4" hidden="1">2</definedName>
    <definedName name="solver_neg" localSheetId="0" hidden="1">1</definedName>
    <definedName name="solver_neg" localSheetId="4" hidden="1">2</definedName>
    <definedName name="solver_nod" localSheetId="0" hidden="1">2147483647</definedName>
    <definedName name="solver_nod" localSheetId="4" hidden="1">2147483647</definedName>
    <definedName name="solver_num" localSheetId="0" hidden="1">0</definedName>
    <definedName name="solver_num" localSheetId="4" hidden="1">1</definedName>
    <definedName name="solver_nwt" localSheetId="0" hidden="1">1</definedName>
    <definedName name="solver_nwt" localSheetId="4" hidden="1">1</definedName>
    <definedName name="solver_opt" localSheetId="0" hidden="1">'Задание 1; вариант 1'!$K$12</definedName>
    <definedName name="solver_opt" localSheetId="4" hidden="1">'Задание 5; вариант 1'!$K$6</definedName>
    <definedName name="solver_pre" localSheetId="0" hidden="1">0.000001</definedName>
    <definedName name="solver_pre" localSheetId="4" hidden="1">0.000001</definedName>
    <definedName name="solver_rbv" localSheetId="0" hidden="1">2</definedName>
    <definedName name="solver_rbv" localSheetId="4" hidden="1">1</definedName>
    <definedName name="solver_rel0" localSheetId="4" hidden="1">2</definedName>
    <definedName name="solver_rel1" localSheetId="4" hidden="1">2</definedName>
    <definedName name="solver_rel2" localSheetId="4" hidden="1">2</definedName>
    <definedName name="solver_rel3" localSheetId="4" hidden="1">2</definedName>
    <definedName name="solver_rel4" localSheetId="4" hidden="1">3</definedName>
    <definedName name="solver_rel5" localSheetId="4" hidden="1">3</definedName>
    <definedName name="solver_rhs0" localSheetId="4" hidden="1">'Задание 5; вариант 1'!$L$5</definedName>
    <definedName name="solver_rhs1" localSheetId="4" hidden="1">0</definedName>
    <definedName name="solver_rhs2" localSheetId="4" hidden="1">0</definedName>
    <definedName name="solver_rhs3" localSheetId="4" hidden="1">0</definedName>
    <definedName name="solver_rhs4" localSheetId="4" hidden="1">0.5</definedName>
    <definedName name="solver_rhs5" localSheetId="4" hidden="1">0.26</definedName>
    <definedName name="solver_rlx" localSheetId="0" hidden="1">2</definedName>
    <definedName name="solver_rlx" localSheetId="4" hidden="1">2</definedName>
    <definedName name="solver_rsd" localSheetId="0" hidden="1">0</definedName>
    <definedName name="solver_rsd" localSheetId="4" hidden="1">0</definedName>
    <definedName name="solver_scl" localSheetId="0" hidden="1">2</definedName>
    <definedName name="solver_scl" localSheetId="4" hidden="1">1</definedName>
    <definedName name="solver_sho" localSheetId="0" hidden="1">2</definedName>
    <definedName name="solver_sho" localSheetId="4" hidden="1">2</definedName>
    <definedName name="solver_ssz" localSheetId="0" hidden="1">100</definedName>
    <definedName name="solver_ssz" localSheetId="4" hidden="1">100</definedName>
    <definedName name="solver_tim" localSheetId="0" hidden="1">2147483647</definedName>
    <definedName name="solver_tim" localSheetId="4" hidden="1">2147483647</definedName>
    <definedName name="solver_tol" localSheetId="0" hidden="1">0.01</definedName>
    <definedName name="solver_tol" localSheetId="4" hidden="1">0.01</definedName>
    <definedName name="solver_typ" localSheetId="0" hidden="1">3</definedName>
    <definedName name="solver_typ" localSheetId="4" hidden="1">3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</definedNames>
  <calcPr calcId="145621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4" l="1" a="1"/>
  <c r="J22" i="4" s="1"/>
  <c r="C5" i="2"/>
  <c r="C6" i="2"/>
  <c r="C7" i="2" s="1"/>
  <c r="C8" i="2" s="1"/>
  <c r="C9" i="2" s="1"/>
  <c r="K20" i="2"/>
  <c r="K21" i="2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19" i="2"/>
  <c r="L23" i="4" l="1"/>
  <c r="K23" i="4"/>
  <c r="J23" i="4"/>
  <c r="L24" i="4"/>
  <c r="L22" i="4"/>
  <c r="K24" i="4"/>
  <c r="K22" i="4"/>
  <c r="J24" i="4"/>
  <c r="L27" i="2"/>
  <c r="L28" i="2"/>
  <c r="K5" i="2"/>
  <c r="K6" i="2" s="1"/>
  <c r="K7" i="2" s="1"/>
  <c r="K8" i="2" s="1"/>
  <c r="K9" i="2" s="1"/>
  <c r="K10" i="2" s="1"/>
  <c r="K11" i="2" s="1"/>
  <c r="K12" i="2" s="1"/>
  <c r="L29" i="2" l="1"/>
  <c r="L20" i="2"/>
  <c r="L19" i="2"/>
  <c r="I16" i="5"/>
  <c r="J12" i="1"/>
  <c r="L21" i="2" l="1"/>
  <c r="L10" i="2"/>
  <c r="P11" i="5"/>
  <c r="O11" i="5"/>
  <c r="L11" i="5"/>
  <c r="K11" i="5"/>
  <c r="P6" i="5"/>
  <c r="O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L6" i="5"/>
  <c r="K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L30" i="2" l="1"/>
  <c r="L22" i="2"/>
  <c r="L11" i="2"/>
  <c r="L6" i="2"/>
  <c r="L5" i="2"/>
  <c r="K7" i="5"/>
  <c r="O7" i="5"/>
  <c r="L31" i="2" l="1"/>
  <c r="L23" i="2"/>
  <c r="L12" i="2"/>
  <c r="L7" i="2"/>
  <c r="L32" i="2" l="1"/>
  <c r="L33" i="2"/>
  <c r="L24" i="2"/>
  <c r="L9" i="2"/>
  <c r="L8" i="2"/>
  <c r="L26" i="2" l="1"/>
  <c r="L25" i="2"/>
  <c r="L11" i="1"/>
  <c r="B15" i="1"/>
  <c r="C14" i="1"/>
  <c r="C15" i="1" s="1"/>
  <c r="K12" i="1"/>
  <c r="B11" i="1"/>
  <c r="C11" i="1" s="1"/>
  <c r="D11" i="1" s="1"/>
  <c r="B7" i="1"/>
  <c r="B8" i="1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H36" i="4"/>
  <c r="H33" i="4"/>
  <c r="H28" i="4"/>
  <c r="H23" i="4"/>
  <c r="G35" i="4"/>
  <c r="G36" i="4"/>
  <c r="G37" i="4"/>
  <c r="C37" i="4" a="1"/>
  <c r="E37" i="4" s="1"/>
  <c r="C37" i="4"/>
  <c r="D37" i="4"/>
  <c r="C35" i="4" a="1"/>
  <c r="E35" i="4" s="1"/>
  <c r="C35" i="4"/>
  <c r="D35" i="4"/>
  <c r="D36" i="4"/>
  <c r="E36" i="4"/>
  <c r="F36" i="4"/>
  <c r="C33" i="4" a="1"/>
  <c r="C33" i="4" s="1"/>
  <c r="C32" i="4" a="1"/>
  <c r="D32" i="4" s="1"/>
  <c r="C31" i="4" a="1"/>
  <c r="E31" i="4" s="1"/>
  <c r="C31" i="4"/>
  <c r="D31" i="4"/>
  <c r="C29" i="4" a="1"/>
  <c r="C29" i="4" s="1"/>
  <c r="C28" i="4" a="1"/>
  <c r="C28" i="4" s="1"/>
  <c r="C27" i="4" a="1"/>
  <c r="E27" i="4" s="1"/>
  <c r="C27" i="4"/>
  <c r="D27" i="4"/>
  <c r="S11" i="4"/>
  <c r="S12" i="4"/>
  <c r="S10" i="4"/>
  <c r="Q11" i="4"/>
  <c r="R11" i="4"/>
  <c r="Q12" i="4"/>
  <c r="R12" i="4"/>
  <c r="R10" i="4"/>
  <c r="Q10" i="4"/>
  <c r="O11" i="4"/>
  <c r="O12" i="4"/>
  <c r="O10" i="4"/>
  <c r="N11" i="4"/>
  <c r="N12" i="4"/>
  <c r="N10" i="4"/>
  <c r="M11" i="4"/>
  <c r="M12" i="4"/>
  <c r="M10" i="4"/>
  <c r="J11" i="4"/>
  <c r="K11" i="4"/>
  <c r="J12" i="4"/>
  <c r="K12" i="4"/>
  <c r="K10" i="4"/>
  <c r="J10" i="4"/>
  <c r="I11" i="4"/>
  <c r="I12" i="4"/>
  <c r="I10" i="4"/>
  <c r="J8" i="4"/>
  <c r="C12" i="4" a="1"/>
  <c r="C12" i="4" s="1"/>
  <c r="B19" i="3"/>
  <c r="D19" i="3" s="1"/>
  <c r="C19" i="3"/>
  <c r="C20" i="3" s="1"/>
  <c r="B4" i="3"/>
  <c r="D4" i="3" s="1"/>
  <c r="C4" i="3"/>
  <c r="C5" i="3" s="1"/>
  <c r="B3" i="3"/>
  <c r="D3" i="3" s="1"/>
  <c r="C3" i="3"/>
  <c r="E2" i="3"/>
  <c r="D2" i="3"/>
  <c r="D14" i="1" l="1"/>
  <c r="E11" i="1"/>
  <c r="D12" i="1"/>
  <c r="C12" i="1"/>
  <c r="F11" i="1"/>
  <c r="E12" i="1"/>
  <c r="B9" i="1"/>
  <c r="F37" i="4"/>
  <c r="C36" i="4"/>
  <c r="F35" i="4"/>
  <c r="F33" i="4"/>
  <c r="E33" i="4"/>
  <c r="D33" i="4"/>
  <c r="C32" i="4"/>
  <c r="F32" i="4"/>
  <c r="E32" i="4"/>
  <c r="F31" i="4"/>
  <c r="E29" i="4"/>
  <c r="F29" i="4"/>
  <c r="D29" i="4"/>
  <c r="F28" i="4"/>
  <c r="E28" i="4"/>
  <c r="D28" i="4"/>
  <c r="F27" i="4"/>
  <c r="N14" i="4"/>
  <c r="J17" i="4" s="1"/>
  <c r="J14" i="4"/>
  <c r="J16" i="4" s="1"/>
  <c r="R14" i="4"/>
  <c r="J18" i="4" s="1"/>
  <c r="E14" i="4"/>
  <c r="D14" i="4"/>
  <c r="C14" i="4"/>
  <c r="E13" i="4"/>
  <c r="D13" i="4"/>
  <c r="C13" i="4"/>
  <c r="E12" i="4"/>
  <c r="D12" i="4"/>
  <c r="D16" i="4" s="1" a="1"/>
  <c r="D16" i="4" s="1"/>
  <c r="E19" i="3"/>
  <c r="B20" i="3"/>
  <c r="B5" i="3"/>
  <c r="E4" i="3"/>
  <c r="E3" i="3"/>
  <c r="D6" i="2"/>
  <c r="D15" i="1" l="1"/>
  <c r="E14" i="1"/>
  <c r="G11" i="1"/>
  <c r="F12" i="1"/>
  <c r="E20" i="3"/>
  <c r="D20" i="3"/>
  <c r="C21" i="3" s="1"/>
  <c r="D5" i="3"/>
  <c r="C6" i="3" s="1"/>
  <c r="E5" i="3"/>
  <c r="B6" i="3"/>
  <c r="F14" i="1" l="1"/>
  <c r="E15" i="1"/>
  <c r="H11" i="1"/>
  <c r="G12" i="1"/>
  <c r="B21" i="3"/>
  <c r="D6" i="3"/>
  <c r="B7" i="3" s="1"/>
  <c r="E6" i="3"/>
  <c r="C7" i="3"/>
  <c r="D7" i="2"/>
  <c r="G14" i="1" l="1"/>
  <c r="F15" i="1"/>
  <c r="H12" i="1"/>
  <c r="I11" i="1"/>
  <c r="E21" i="3"/>
  <c r="D21" i="3"/>
  <c r="D7" i="3"/>
  <c r="E7" i="3"/>
  <c r="B8" i="3"/>
  <c r="C8" i="3"/>
  <c r="D8" i="2"/>
  <c r="D9" i="2"/>
  <c r="H14" i="1" l="1"/>
  <c r="G15" i="1"/>
  <c r="I12" i="1"/>
  <c r="E8" i="3"/>
  <c r="D8" i="3"/>
  <c r="C9" i="3" s="1"/>
  <c r="I14" i="1" l="1"/>
  <c r="H15" i="1"/>
  <c r="B9" i="3"/>
  <c r="J14" i="1" l="1"/>
  <c r="I15" i="1"/>
  <c r="D9" i="3"/>
  <c r="C10" i="3" s="1"/>
  <c r="E9" i="3"/>
  <c r="J15" i="1" l="1"/>
  <c r="K14" i="1"/>
  <c r="L12" i="1"/>
  <c r="B10" i="3"/>
  <c r="L14" i="1" l="1"/>
  <c r="L15" i="1" s="1"/>
  <c r="K15" i="1"/>
  <c r="D10" i="3"/>
  <c r="C11" i="3" s="1"/>
  <c r="E10" i="3"/>
  <c r="B11" i="3"/>
  <c r="D11" i="3" l="1"/>
  <c r="E11" i="3"/>
  <c r="B12" i="3"/>
  <c r="C12" i="3"/>
  <c r="E12" i="3" l="1"/>
  <c r="D12" i="3"/>
  <c r="B13" i="3" s="1"/>
  <c r="C13" i="3" l="1"/>
  <c r="E13" i="3" s="1"/>
  <c r="D13" i="3" l="1"/>
  <c r="B14" i="3" s="1"/>
  <c r="C14" i="3" l="1"/>
  <c r="E14" i="3" l="1"/>
  <c r="D14" i="3"/>
  <c r="B15" i="3" s="1"/>
  <c r="C15" i="3" l="1"/>
  <c r="E15" i="3" s="1"/>
  <c r="D15" i="3" l="1"/>
  <c r="B16" i="3" s="1"/>
  <c r="C16" i="3" l="1"/>
  <c r="E16" i="3" l="1"/>
  <c r="D16" i="3"/>
  <c r="B17" i="3" s="1"/>
  <c r="C17" i="3" l="1"/>
  <c r="E17" i="3" l="1"/>
  <c r="D17" i="3"/>
  <c r="B18" i="3" s="1"/>
  <c r="C18" i="3" l="1"/>
  <c r="D18" i="3" s="1"/>
  <c r="E18" i="3" l="1"/>
  <c r="B12" i="1" l="1"/>
  <c r="D5" i="2" l="1"/>
  <c r="D18" i="4"/>
  <c r="D1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<sst xmlns="http://schemas.openxmlformats.org/spreadsheetml/2006/main" count="63" uniqueCount="42">
  <si>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a</t>
  </si>
  <si>
    <t>a^4</t>
  </si>
  <si>
    <t>a^3</t>
  </si>
  <si>
    <t>a^2</t>
  </si>
  <si>
    <t>a^1</t>
  </si>
  <si>
    <t>a^0</t>
  </si>
  <si>
    <t>A</t>
  </si>
  <si>
    <t>B</t>
  </si>
  <si>
    <t>H</t>
  </si>
  <si>
    <t>x</t>
  </si>
  <si>
    <t>P(x)</t>
  </si>
  <si>
    <t>n</t>
  </si>
  <si>
    <t>if</t>
  </si>
  <si>
    <t>b</t>
  </si>
  <si>
    <t>c</t>
  </si>
  <si>
    <t>Через обратную матрицу</t>
  </si>
  <si>
    <t>Метод Крамера</t>
  </si>
  <si>
    <t>∆ =</t>
  </si>
  <si>
    <t>∆2 =</t>
  </si>
  <si>
    <t>∆1 =</t>
  </si>
  <si>
    <t>∆3 =</t>
  </si>
  <si>
    <t>x1 =</t>
  </si>
  <si>
    <t>x2 =</t>
  </si>
  <si>
    <t>x3 =</t>
  </si>
  <si>
    <t>Матрица коэффициентов</t>
  </si>
  <si>
    <t>Правые части</t>
  </si>
  <si>
    <t>Решение</t>
  </si>
  <si>
    <t>Ведущий элемент</t>
  </si>
  <si>
    <t>Решение СЛАУ методом Гаусса</t>
  </si>
  <si>
    <t xml:space="preserve">Определитель </t>
  </si>
  <si>
    <t>Номер шага</t>
  </si>
  <si>
    <t>Очередное приближение к 
корню</t>
  </si>
  <si>
    <t>Проверка на точность</t>
  </si>
  <si>
    <t>Коэффициенты</t>
  </si>
  <si>
    <t>Табулирование</t>
  </si>
  <si>
    <t>F1(x)</t>
  </si>
  <si>
    <t xml:space="preserve"> -F1(x)</t>
  </si>
  <si>
    <t>F2(x)</t>
  </si>
  <si>
    <t>y</t>
  </si>
  <si>
    <t>F(x)</t>
  </si>
  <si>
    <t>∑F^2(x)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</si>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</sst>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9E0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textRotation="90"/>
    </xf>
    <xf numFmtId="0" fontId="0" fillId="7" borderId="1" xfId="0" applyFill="1" applyBorder="1"/>
    <xf numFmtId="0" fontId="0" fillId="4" borderId="1" xfId="0" applyFill="1" applyBorder="1"/>
    <xf numFmtId="0" fontId="0" fillId="9" borderId="1" xfId="0" applyFill="1" applyBorder="1"/>
    <xf numFmtId="2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9E03"/>
      <color rgb="FFDAA6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9893585065469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2; вариант 1'!$C$3</c:f>
              <c:strCache>
                <c:ptCount val="1"/>
                <c:pt idx="0">
                  <c:v>Очередное приближение к 
корню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2; вариант 1'!$B$4:$B$9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'Задание 2; вариант 1'!$C$4:$C$9</c:f>
              <c:numCache>
                <c:formatCode>General</c:formatCode>
                <c:ptCount val="6"/>
                <c:pt idx="0">
                  <c:v>0.1</c:v>
                </c:pt>
                <c:pt idx="1">
                  <c:v>0.17305151075143196</c:v>
                </c:pt>
                <c:pt idx="2">
                  <c:v>0.18810764409708255</c:v>
                </c:pt>
                <c:pt idx="3">
                  <c:v>0.18738790662228072</c:v>
                </c:pt>
                <c:pt idx="4">
                  <c:v>0.18744275286708953</c:v>
                </c:pt>
                <c:pt idx="5">
                  <c:v>0.18743864171544766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DAE-4EE4-859A-01AF92B32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83040"/>
        <c:axId val="105383616"/>
      </c:scatterChart>
      <c:valAx>
        <c:axId val="10538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383616"/>
        <c:crosses val="autoZero"/>
        <c:crossBetween val="midCat"/>
      </c:valAx>
      <c:valAx>
        <c:axId val="1053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38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Очередное приближение к </a:t>
            </a:r>
            <a:br>
              <a:rPr lang="ru-RU" sz="1400" b="0" i="0" baseline="0">
                <a:effectLst/>
              </a:rPr>
            </a:br>
            <a:r>
              <a:rPr lang="ru-RU" sz="1400" b="0" i="0" baseline="0">
                <a:effectLst/>
              </a:rPr>
              <a:t>корню</a:t>
            </a:r>
            <a:endParaRPr lang="ru-RU" sz="1100">
              <a:effectLst/>
            </a:endParaRPr>
          </a:p>
        </c:rich>
      </c:tx>
      <c:layout>
        <c:manualLayout>
          <c:xMode val="edge"/>
          <c:yMode val="edge"/>
          <c:x val="0.27890266841644795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2; вариант 1'!$J$4:$J$12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'Задание 2; вариант 1'!$K$4:$K$12</c:f>
              <c:numCache>
                <c:formatCode>General</c:formatCode>
                <c:ptCount val="9"/>
                <c:pt idx="0">
                  <c:v>0.187</c:v>
                </c:pt>
                <c:pt idx="1">
                  <c:v>0.18279954087244987</c:v>
                </c:pt>
                <c:pt idx="2">
                  <c:v>0.13818841784113367</c:v>
                </c:pt>
                <c:pt idx="3">
                  <c:v>-0.36645653915511445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26-4F0C-8F69-4E62BC113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85344"/>
        <c:axId val="105385920"/>
      </c:scatterChart>
      <c:valAx>
        <c:axId val="10538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385920"/>
        <c:crosses val="autoZero"/>
        <c:crossBetween val="midCat"/>
      </c:valAx>
      <c:valAx>
        <c:axId val="1053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38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'Задание 2; вариант 1'!$J$18:$J$33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'Задание 2; вариант 1'!$K$18:$K$33</c:f>
              <c:numCache>
                <c:formatCode>General</c:formatCode>
                <c:ptCount val="16"/>
                <c:pt idx="0">
                  <c:v>0.18</c:v>
                </c:pt>
                <c:pt idx="1">
                  <c:v>0.19693626517446594</c:v>
                </c:pt>
                <c:pt idx="2">
                  <c:v>0.1756372290328081</c:v>
                </c:pt>
                <c:pt idx="3">
                  <c:v>0.20261803635618714</c:v>
                </c:pt>
                <c:pt idx="4">
                  <c:v>0.16873720297003825</c:v>
                </c:pt>
                <c:pt idx="5">
                  <c:v>0.21178499073212564</c:v>
                </c:pt>
                <c:pt idx="6">
                  <c:v>0.15783775606482808</c:v>
                </c:pt>
                <c:pt idx="7">
                  <c:v>0.22675719141110018</c:v>
                </c:pt>
                <c:pt idx="8">
                  <c:v>0.14059768477632817</c:v>
                </c:pt>
                <c:pt idx="9">
                  <c:v>0.25185915697339611</c:v>
                </c:pt>
                <c:pt idx="10">
                  <c:v>0.11303641980717849</c:v>
                </c:pt>
                <c:pt idx="11">
                  <c:v>0.29664722096868967</c:v>
                </c:pt>
                <c:pt idx="12">
                  <c:v>6.7129949231563568E-2</c:v>
                </c:pt>
                <c:pt idx="13">
                  <c:v>0.39267002230009029</c:v>
                </c:pt>
                <c:pt idx="14">
                  <c:v>-2.2228561949248382E-2</c:v>
                </c:pt>
                <c:pt idx="1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87648"/>
        <c:axId val="105388224"/>
      </c:scatterChart>
      <c:valAx>
        <c:axId val="10538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388224"/>
        <c:crosses val="autoZero"/>
        <c:crossBetween val="midCat"/>
      </c:valAx>
      <c:valAx>
        <c:axId val="10538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87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3; вариант 1'!$B$1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3; вариант 1'!$A$2:$A$21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'Задание 3; вариант 1'!$B$2:$B$21</c:f>
              <c:numCache>
                <c:formatCode>General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0.14531250000000001</c:v>
                </c:pt>
                <c:pt idx="7">
                  <c:v>0.16796875</c:v>
                </c:pt>
                <c:pt idx="8">
                  <c:v>0.17929687499999999</c:v>
                </c:pt>
                <c:pt idx="9">
                  <c:v>0.18496093749999998</c:v>
                </c:pt>
                <c:pt idx="10">
                  <c:v>0.18496093749999998</c:v>
                </c:pt>
                <c:pt idx="11">
                  <c:v>0.18637695312499997</c:v>
                </c:pt>
                <c:pt idx="12">
                  <c:v>0.18708496093749999</c:v>
                </c:pt>
                <c:pt idx="13">
                  <c:v>0.18708496093749999</c:v>
                </c:pt>
                <c:pt idx="14">
                  <c:v>0.18726196289062499</c:v>
                </c:pt>
                <c:pt idx="15">
                  <c:v>0.18735046386718751</c:v>
                </c:pt>
                <c:pt idx="16">
                  <c:v>0.18739471435546876</c:v>
                </c:pt>
                <c:pt idx="17">
                  <c:v>0.18741683959960936</c:v>
                </c:pt>
                <c:pt idx="18">
                  <c:v>0.18742790222167968</c:v>
                </c:pt>
                <c:pt idx="19">
                  <c:v>0.18743343353271485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8D9-4BB2-BDBD-F7644F877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71712"/>
        <c:axId val="106972288"/>
      </c:scatterChart>
      <c:valAx>
        <c:axId val="10697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972288"/>
        <c:crosses val="autoZero"/>
        <c:crossBetween val="midCat"/>
      </c:valAx>
      <c:valAx>
        <c:axId val="1069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97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>
                <a:solidFill>
                  <a:schemeClr val="bg1"/>
                </a:solidFill>
              </a:rPr>
              <a:t>Поверхностная</a:t>
            </a:r>
            <a:r>
              <a:rPr lang="ru-RU" baseline="0">
                <a:solidFill>
                  <a:schemeClr val="bg1"/>
                </a:solidFill>
              </a:rPr>
              <a:t> диаграмма</a:t>
            </a:r>
            <a:endParaRPr lang="ru-RU">
              <a:solidFill>
                <a:schemeClr val="bg1"/>
              </a:solidFill>
            </a:endParaRP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'Задание 5; вариант 1'!$N$15</c:f>
              <c:strCache>
                <c:ptCount val="1"/>
                <c:pt idx="0">
                  <c:v>-1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1'!$N$22:$X$22</c:f>
              <c:numCache>
                <c:formatCode>General</c:formatCode>
                <c:ptCount val="11"/>
                <c:pt idx="0">
                  <c:v>3.2460607229544198</c:v>
                </c:pt>
                <c:pt idx="1">
                  <c:v>1.5721720434111466</c:v>
                </c:pt>
                <c:pt idx="2">
                  <c:v>0.96794511880234524</c:v>
                </c:pt>
                <c:pt idx="3">
                  <c:v>0.65556237303090559</c:v>
                </c:pt>
                <c:pt idx="4">
                  <c:v>0.43692575669857875</c:v>
                </c:pt>
                <c:pt idx="5">
                  <c:v>0.25715410581097525</c:v>
                </c:pt>
                <c:pt idx="6">
                  <c:v>0.13432492837028279</c:v>
                </c:pt>
                <c:pt idx="7">
                  <c:v>0.14774865252352978</c:v>
                </c:pt>
                <c:pt idx="8">
                  <c:v>0.43976660141992518</c:v>
                </c:pt>
                <c:pt idx="9">
                  <c:v>1.2236196440619556</c:v>
                </c:pt>
                <c:pt idx="10">
                  <c:v>2.7987405432872992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01-478F-A66E-C3452C180A42}"/>
            </c:ext>
          </c:extLst>
        </c:ser>
        <c:ser>
          <c:idx val="1"/>
          <c:order val="1"/>
          <c:tx>
            <c:strRef>
              <c:f>'Задание 5; вариант 1'!$O$15</c:f>
              <c:strCache>
                <c:ptCount val="1"/>
                <c:pt idx="0">
                  <c:v>-0,8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1'!$N$23:$X$23</c:f>
              <c:numCache>
                <c:formatCode>General</c:formatCode>
                <c:ptCount val="11"/>
                <c:pt idx="0">
                  <c:v>0.41310337150495524</c:v>
                </c:pt>
                <c:pt idx="1">
                  <c:v>0.33533321094755464</c:v>
                </c:pt>
                <c:pt idx="2">
                  <c:v>0.35272892733506889</c:v>
                </c:pt>
                <c:pt idx="3">
                  <c:v>0.37554748009669386</c:v>
                </c:pt>
                <c:pt idx="4">
                  <c:v>0.34915810304100681</c:v>
                </c:pt>
                <c:pt idx="5">
                  <c:v>0.25715410581097514</c:v>
                </c:pt>
                <c:pt idx="6">
                  <c:v>0.12681914419356477</c:v>
                </c:pt>
                <c:pt idx="7">
                  <c:v>3.3857902911920007E-2</c:v>
                </c:pt>
                <c:pt idx="8">
                  <c:v>0.10648233837856486</c:v>
                </c:pt>
                <c:pt idx="9">
                  <c:v>0.52946242005644584</c:v>
                </c:pt>
                <c:pt idx="10">
                  <c:v>1.5489114295132718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C01-478F-A66E-C3452C180A42}"/>
            </c:ext>
          </c:extLst>
        </c:ser>
        <c:ser>
          <c:idx val="2"/>
          <c:order val="2"/>
          <c:tx>
            <c:strRef>
              <c:f>'Задание 5; вариант 1'!$P$15</c:f>
              <c:strCache>
                <c:ptCount val="1"/>
                <c:pt idx="0">
                  <c:v>-0,6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1'!$N$24:$X$24</c:f>
              <c:numCache>
                <c:formatCode>General</c:formatCode>
                <c:ptCount val="11"/>
                <c:pt idx="0">
                  <c:v>7.2784440640276818E-3</c:v>
                </c:pt>
                <c:pt idx="1">
                  <c:v>0.14381718915106434</c:v>
                </c:pt>
                <c:pt idx="2">
                  <c:v>0.36316995120830831</c:v>
                </c:pt>
                <c:pt idx="3">
                  <c:v>0.559097868285931</c:v>
                </c:pt>
                <c:pt idx="4">
                  <c:v>0.66132278355423368</c:v>
                </c:pt>
                <c:pt idx="5">
                  <c:v>0.64115410581097509</c:v>
                </c:pt>
                <c:pt idx="6">
                  <c:v>0.51524378547693306</c:v>
                </c:pt>
                <c:pt idx="7">
                  <c:v>0.34823291971881098</c:v>
                </c:pt>
                <c:pt idx="8">
                  <c:v>0.25474611861783558</c:v>
                </c:pt>
                <c:pt idx="9">
                  <c:v>0.40102439200377998</c:v>
                </c:pt>
                <c:pt idx="10">
                  <c:v>1.0064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C01-478F-A66E-C3452C180A42}"/>
            </c:ext>
          </c:extLst>
        </c:ser>
        <c:ser>
          <c:idx val="3"/>
          <c:order val="3"/>
          <c:tx>
            <c:strRef>
              <c:f>'Задание 5; вариант 1'!$Q$15</c:f>
              <c:strCache>
                <c:ptCount val="1"/>
                <c:pt idx="0">
                  <c:v>-0,4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1'!$N$25:$X$25</c:f>
              <c:numCache>
                <c:formatCode>General</c:formatCode>
                <c:ptCount val="11"/>
                <c:pt idx="0">
                  <c:v>0.2021695558445728</c:v>
                </c:pt>
                <c:pt idx="1">
                  <c:v>0.28746631463534078</c:v>
                </c:pt>
                <c:pt idx="2">
                  <c:v>0.54079853167993908</c:v>
                </c:pt>
                <c:pt idx="3">
                  <c:v>0.80901618094833172</c:v>
                </c:pt>
                <c:pt idx="4">
                  <c:v>0.98838786268158585</c:v>
                </c:pt>
                <c:pt idx="5">
                  <c:v>1.025154105810975</c:v>
                </c:pt>
                <c:pt idx="6">
                  <c:v>0.91598287859288774</c:v>
                </c:pt>
                <c:pt idx="7">
                  <c:v>0.70835032822311683</c:v>
                </c:pt>
                <c:pt idx="8">
                  <c:v>0.50086437571869957</c:v>
                </c:pt>
                <c:pt idx="9">
                  <c:v>0.44354488511292478</c:v>
                </c:pt>
                <c:pt idx="10">
                  <c:v>0.73807128747858231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C01-478F-A66E-C3452C180A42}"/>
            </c:ext>
          </c:extLst>
        </c:ser>
        <c:ser>
          <c:idx val="4"/>
          <c:order val="4"/>
          <c:tx>
            <c:strRef>
              <c:f>'Задание 5; вариант 1'!$R$15</c:f>
              <c:strCache>
                <c:ptCount val="1"/>
                <c:pt idx="0">
                  <c:v>-0,2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1'!$N$26:$X$26</c:f>
              <c:numCache>
                <c:formatCode>General</c:formatCode>
                <c:ptCount val="11"/>
                <c:pt idx="0">
                  <c:v>0.49316766833465159</c:v>
                </c:pt>
                <c:pt idx="1">
                  <c:v>0.42663478582612813</c:v>
                </c:pt>
                <c:pt idx="2">
                  <c:v>0.61859898831949878</c:v>
                </c:pt>
                <c:pt idx="3">
                  <c:v>0.88627627581476343</c:v>
                </c:pt>
                <c:pt idx="4">
                  <c:v>1.0991066483119221</c:v>
                </c:pt>
                <c:pt idx="5">
                  <c:v>1.1787541058109752</c:v>
                </c:pt>
                <c:pt idx="6">
                  <c:v>1.0991066483119221</c:v>
                </c:pt>
                <c:pt idx="7">
                  <c:v>0.88627627581476343</c:v>
                </c:pt>
                <c:pt idx="8">
                  <c:v>0.61859898831949878</c:v>
                </c:pt>
                <c:pt idx="9">
                  <c:v>0.42663478582612813</c:v>
                </c:pt>
                <c:pt idx="10">
                  <c:v>0.49316766833465159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C01-478F-A66E-C3452C180A42}"/>
            </c:ext>
          </c:extLst>
        </c:ser>
        <c:ser>
          <c:idx val="5"/>
          <c:order val="5"/>
          <c:tx>
            <c:strRef>
              <c:f>'Задание 5; вариант 1'!$S$15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1'!$N$27:$X$27</c:f>
              <c:numCache>
                <c:formatCode>General</c:formatCode>
                <c:ptCount val="11"/>
                <c:pt idx="0">
                  <c:v>0.73807128747858231</c:v>
                </c:pt>
                <c:pt idx="1">
                  <c:v>0.44354488511292478</c:v>
                </c:pt>
                <c:pt idx="2">
                  <c:v>0.50086437571869957</c:v>
                </c:pt>
                <c:pt idx="3">
                  <c:v>0.70835032822311683</c:v>
                </c:pt>
                <c:pt idx="4">
                  <c:v>0.91598287859288774</c:v>
                </c:pt>
                <c:pt idx="5">
                  <c:v>1.025154105810975</c:v>
                </c:pt>
                <c:pt idx="6">
                  <c:v>0.98838786268158585</c:v>
                </c:pt>
                <c:pt idx="7">
                  <c:v>0.80901618094833172</c:v>
                </c:pt>
                <c:pt idx="8">
                  <c:v>0.54079853167993908</c:v>
                </c:pt>
                <c:pt idx="9">
                  <c:v>0.28746631463534078</c:v>
                </c:pt>
                <c:pt idx="10">
                  <c:v>0.2021695558445728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C01-478F-A66E-C3452C180A42}"/>
            </c:ext>
          </c:extLst>
        </c:ser>
        <c:ser>
          <c:idx val="6"/>
          <c:order val="6"/>
          <c:tx>
            <c:strRef>
              <c:f>'Задание 5; вариант 1'!$T$15</c:f>
              <c:strCache>
                <c:ptCount val="1"/>
                <c:pt idx="0">
                  <c:v>0,2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1'!$N$28:$X$28</c:f>
              <c:numCache>
                <c:formatCode>General</c:formatCode>
                <c:ptCount val="11"/>
                <c:pt idx="0">
                  <c:v>1.0064</c:v>
                </c:pt>
                <c:pt idx="1">
                  <c:v>0.40102439200377998</c:v>
                </c:pt>
                <c:pt idx="2">
                  <c:v>0.25474611861783558</c:v>
                </c:pt>
                <c:pt idx="3">
                  <c:v>0.34823291971881098</c:v>
                </c:pt>
                <c:pt idx="4">
                  <c:v>0.51524378547693306</c:v>
                </c:pt>
                <c:pt idx="5">
                  <c:v>0.64115410581097509</c:v>
                </c:pt>
                <c:pt idx="6">
                  <c:v>0.66132278355423368</c:v>
                </c:pt>
                <c:pt idx="7">
                  <c:v>0.559097868285931</c:v>
                </c:pt>
                <c:pt idx="8">
                  <c:v>0.36316995120830831</c:v>
                </c:pt>
                <c:pt idx="9">
                  <c:v>0.14381718915106434</c:v>
                </c:pt>
                <c:pt idx="10">
                  <c:v>7.2784440640276818E-3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C01-478F-A66E-C3452C180A42}"/>
            </c:ext>
          </c:extLst>
        </c:ser>
        <c:ser>
          <c:idx val="7"/>
          <c:order val="7"/>
          <c:tx>
            <c:strRef>
              <c:f>'Задание 5; вариант 1'!$U$15</c:f>
              <c:strCache>
                <c:ptCount val="1"/>
                <c:pt idx="0">
                  <c:v>0,4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1'!$N$29:$X$29</c:f>
              <c:numCache>
                <c:formatCode>General</c:formatCode>
                <c:ptCount val="11"/>
                <c:pt idx="0">
                  <c:v>1.5489114295132718</c:v>
                </c:pt>
                <c:pt idx="1">
                  <c:v>0.52946242005644584</c:v>
                </c:pt>
                <c:pt idx="2">
                  <c:v>0.10648233837856486</c:v>
                </c:pt>
                <c:pt idx="3">
                  <c:v>3.3857902911920007E-2</c:v>
                </c:pt>
                <c:pt idx="4">
                  <c:v>0.12681914419356477</c:v>
                </c:pt>
                <c:pt idx="5">
                  <c:v>0.25715410581097514</c:v>
                </c:pt>
                <c:pt idx="6">
                  <c:v>0.34915810304100681</c:v>
                </c:pt>
                <c:pt idx="7">
                  <c:v>0.37554748009669386</c:v>
                </c:pt>
                <c:pt idx="8">
                  <c:v>0.35272892733506889</c:v>
                </c:pt>
                <c:pt idx="9">
                  <c:v>0.33533321094755464</c:v>
                </c:pt>
                <c:pt idx="10">
                  <c:v>0.41310337150495524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1C01-478F-A66E-C3452C180A42}"/>
            </c:ext>
          </c:extLst>
        </c:ser>
        <c:ser>
          <c:idx val="8"/>
          <c:order val="8"/>
          <c:tx>
            <c:strRef>
              <c:f>'Задание 5; вариант 1'!$V$15</c:f>
              <c:strCache>
                <c:ptCount val="1"/>
                <c:pt idx="0">
                  <c:v>0,6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5; вариант 1'!$H$22:$H$30</c:f>
              <c:numCache>
                <c:formatCode>General</c:formatCode>
                <c:ptCount val="9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</c:numCache>
            </c:numRef>
          </c:cat>
          <c:val>
            <c:numRef>
              <c:f>'Задание 5; вариант 1'!$N$30:$X$30</c:f>
              <c:numCache>
                <c:formatCode>General</c:formatCode>
                <c:ptCount val="11"/>
                <c:pt idx="0">
                  <c:v>2.7987405432872992</c:v>
                </c:pt>
                <c:pt idx="1">
                  <c:v>1.2236196440619556</c:v>
                </c:pt>
                <c:pt idx="2">
                  <c:v>0.43976660141992518</c:v>
                </c:pt>
                <c:pt idx="3">
                  <c:v>0.14774865252352978</c:v>
                </c:pt>
                <c:pt idx="4">
                  <c:v>0.13432492837028279</c:v>
                </c:pt>
                <c:pt idx="5">
                  <c:v>0.25715410581097525</c:v>
                </c:pt>
                <c:pt idx="6">
                  <c:v>0.43692575669857875</c:v>
                </c:pt>
                <c:pt idx="7">
                  <c:v>0.65556237303090559</c:v>
                </c:pt>
                <c:pt idx="8">
                  <c:v>0.96794511880234524</c:v>
                </c:pt>
                <c:pt idx="9">
                  <c:v>1.5721720434111466</c:v>
                </c:pt>
                <c:pt idx="10">
                  <c:v>3.2460607229544198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1C01-478F-A66E-C3452C180A42}"/>
            </c:ext>
          </c:extLst>
        </c:ser>
        <c:ser>
          <c:idx val="9"/>
          <c:order val="9"/>
          <c:tx>
            <c:strRef>
              <c:f>'Задание 5; вариант 1'!$W$15</c:f>
              <c:strCache>
                <c:ptCount val="1"/>
                <c:pt idx="0">
                  <c:v>0,8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Lit>
              <c:formatCode>General</c:formatCode>
              <c:ptCount val="1"/>
              <c:pt idx="0">
                <c:v>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1C01-478F-A66E-C3452C180A42}"/>
            </c:ext>
          </c:extLst>
        </c:ser>
        <c:ser>
          <c:idx val="10"/>
          <c:order val="10"/>
          <c:tx>
            <c:strRef>
              <c:f>'Задание 5; вариант 1'!$X$15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Lit>
              <c:formatCode>General</c:formatCode>
              <c:ptCount val="1"/>
              <c:pt idx="0">
                <c:v>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1C01-478F-A66E-C3452C180A42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05471488"/>
        <c:axId val="106975744"/>
        <c:axId val="60070400"/>
      </c:surface3DChart>
      <c:catAx>
        <c:axId val="10547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975744"/>
        <c:crosses val="autoZero"/>
        <c:auto val="1"/>
        <c:lblAlgn val="ctr"/>
        <c:lblOffset val="100"/>
        <c:noMultiLvlLbl val="0"/>
      </c:catAx>
      <c:valAx>
        <c:axId val="10697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471488"/>
        <c:crosses val="autoZero"/>
        <c:crossBetween val="midCat"/>
      </c:valAx>
      <c:serAx>
        <c:axId val="6007040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975744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3</xdr:row>
      <xdr:rowOff>9525</xdr:rowOff>
    </xdr:from>
    <xdr:to>
      <xdr:col>10</xdr:col>
      <xdr:colOff>190866</xdr:colOff>
      <xdr:row>4</xdr:row>
      <xdr:rowOff>9552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29FE6994-FE44-4F1D-89E8-90DA1D7AE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81025"/>
          <a:ext cx="2619741" cy="190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361950</xdr:rowOff>
    </xdr:from>
    <xdr:to>
      <xdr:col>8</xdr:col>
      <xdr:colOff>543253</xdr:colOff>
      <xdr:row>2</xdr:row>
      <xdr:rowOff>552477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A50B434E-7B53-43A6-A27B-436BB13F1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742950"/>
          <a:ext cx="2353003" cy="190527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9</xdr:row>
      <xdr:rowOff>185737</xdr:rowOff>
    </xdr:from>
    <xdr:to>
      <xdr:col>7</xdr:col>
      <xdr:colOff>323850</xdr:colOff>
      <xdr:row>24</xdr:row>
      <xdr:rowOff>71437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C58D299B-7469-471D-B754-6548AA200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352425</xdr:colOff>
      <xdr:row>2</xdr:row>
      <xdr:rowOff>119062</xdr:rowOff>
    </xdr:from>
    <xdr:to>
      <xdr:col>20</xdr:col>
      <xdr:colOff>47625</xdr:colOff>
      <xdr:row>16</xdr:row>
      <xdr:rowOff>195262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EEEDE46B-04E8-4736-B165-EE41576E2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457200</xdr:colOff>
      <xdr:row>16</xdr:row>
      <xdr:rowOff>333375</xdr:rowOff>
    </xdr:from>
    <xdr:to>
      <xdr:col>20</xdr:col>
      <xdr:colOff>152400</xdr:colOff>
      <xdr:row>30</xdr:row>
      <xdr:rowOff>28575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6</xdr:row>
      <xdr:rowOff>100012</xdr:rowOff>
    </xdr:from>
    <xdr:to>
      <xdr:col>12</xdr:col>
      <xdr:colOff>600075</xdr:colOff>
      <xdr:row>20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8F6045F-84B9-4896-8484-D63CD693D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3</xdr:row>
      <xdr:rowOff>0</xdr:rowOff>
    </xdr:from>
    <xdr:to>
      <xdr:col>9</xdr:col>
      <xdr:colOff>524203</xdr:colOff>
      <xdr:row>4</xdr:row>
      <xdr:rowOff>27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F84551FA-8685-44F8-8C34-AE869DE89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571500"/>
          <a:ext cx="2353003" cy="1905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38100</xdr:rowOff>
    </xdr:from>
    <xdr:to>
      <xdr:col>5</xdr:col>
      <xdr:colOff>571891</xdr:colOff>
      <xdr:row>3</xdr:row>
      <xdr:rowOff>181049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4CE846E-B801-4915-A46E-06BB09EE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228600"/>
          <a:ext cx="2800741" cy="533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66675</xdr:rowOff>
    </xdr:from>
    <xdr:to>
      <xdr:col>5</xdr:col>
      <xdr:colOff>581375</xdr:colOff>
      <xdr:row>3</xdr:row>
      <xdr:rowOff>19123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504FC3A-BBC8-42A9-968A-019D40BA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66675"/>
          <a:ext cx="2505425" cy="523948"/>
        </a:xfrm>
        <a:prstGeom prst="rect">
          <a:avLst/>
        </a:prstGeom>
      </xdr:spPr>
    </xdr:pic>
    <xdr:clientData/>
  </xdr:twoCellAnchor>
  <xdr:twoCellAnchor>
    <xdr:from>
      <xdr:col>8</xdr:col>
      <xdr:colOff>438150</xdr:colOff>
      <xdr:row>37</xdr:row>
      <xdr:rowOff>157162</xdr:rowOff>
    </xdr:from>
    <xdr:to>
      <xdr:col>16</xdr:col>
      <xdr:colOff>133350</xdr:colOff>
      <xdr:row>52</xdr:row>
      <xdr:rowOff>42862</xdr:rowOff>
    </xdr:to>
    <xdr:graphicFrame macro="">
      <xdr:nvGraphicFramePr>
        <xdr:cNvPr id="6" name="Диаграмма 5">
          <a:extLst>
            <a:ext uri="{FF2B5EF4-FFF2-40B4-BE49-F238E27FC236}">
              <a16:creationId xmlns="" xmlns:a16="http://schemas.microsoft.com/office/drawing/2014/main" id="{A6728A23-5C79-4FA4-A93F-DE785FB3D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5"/>
  <sheetViews>
    <sheetView workbookViewId="0">
      <selection activeCell="O18" sqref="O18"/>
    </sheetView>
  </sheetViews>
  <sheetFormatPr defaultRowHeight="15" x14ac:dyDescent="0.25"/>
  <sheetData>
    <row r="3" spans="1:23" x14ac:dyDescent="0.25">
      <c r="A3" s="44" t="s">
        <v>33</v>
      </c>
      <c r="B3" s="44"/>
      <c r="C3" s="44"/>
      <c r="D3" s="44"/>
      <c r="E3" s="44"/>
    </row>
    <row r="4" spans="1:23" x14ac:dyDescent="0.25">
      <c r="A4" s="30" t="s">
        <v>1</v>
      </c>
      <c r="B4" s="30" t="s">
        <v>2</v>
      </c>
      <c r="C4" s="30" t="s">
        <v>3</v>
      </c>
      <c r="D4" s="30" t="s">
        <v>4</v>
      </c>
      <c r="E4" s="30" t="s">
        <v>5</v>
      </c>
    </row>
    <row r="5" spans="1:23" x14ac:dyDescent="0.25">
      <c r="A5" s="5">
        <v>1</v>
      </c>
      <c r="B5" s="5">
        <v>6</v>
      </c>
      <c r="C5" s="5">
        <v>11</v>
      </c>
      <c r="D5" s="5">
        <v>-2</v>
      </c>
      <c r="E5" s="5">
        <v>-28</v>
      </c>
    </row>
    <row r="7" spans="1:23" x14ac:dyDescent="0.25">
      <c r="A7" s="4" t="s">
        <v>6</v>
      </c>
      <c r="B7" s="3">
        <f>1/(1+MAX(ABS($A5),ABS($B5),ABS($C5),ABS($D5))/ABS($E5))</f>
        <v>0.71794871794871795</v>
      </c>
    </row>
    <row r="8" spans="1:23" x14ac:dyDescent="0.25">
      <c r="A8" s="4" t="s">
        <v>7</v>
      </c>
      <c r="B8" s="3">
        <f>1+MAX(ABS($E5),ABS($B5),ABS($C5),ABS($D5))/ABS($A5)</f>
        <v>29</v>
      </c>
    </row>
    <row r="9" spans="1:23" x14ac:dyDescent="0.25">
      <c r="A9" s="4" t="s">
        <v>8</v>
      </c>
      <c r="B9" s="3">
        <f>(B8-B7)/10</f>
        <v>2.8282051282051279</v>
      </c>
    </row>
    <row r="11" spans="1:23" x14ac:dyDescent="0.25">
      <c r="A11" s="2" t="s">
        <v>9</v>
      </c>
      <c r="B11" s="3">
        <f>-B8</f>
        <v>-29</v>
      </c>
      <c r="C11" s="3">
        <f>B11+$B9</f>
        <v>-26.171794871794873</v>
      </c>
      <c r="D11" s="3">
        <f t="shared" ref="D11:I11" si="0">C11+$B9</f>
        <v>-23.343589743589746</v>
      </c>
      <c r="E11" s="3">
        <f t="shared" si="0"/>
        <v>-20.515384615384619</v>
      </c>
      <c r="F11" s="3">
        <f t="shared" si="0"/>
        <v>-17.687179487179492</v>
      </c>
      <c r="G11" s="3">
        <f t="shared" si="0"/>
        <v>-14.858974358974365</v>
      </c>
      <c r="H11" s="3">
        <f t="shared" si="0"/>
        <v>-12.030769230769238</v>
      </c>
      <c r="I11" s="3">
        <f t="shared" si="0"/>
        <v>-9.2025641025641107</v>
      </c>
      <c r="J11" s="3">
        <v>-6.3743589743589828</v>
      </c>
      <c r="K11" s="27">
        <v>-3.2360679785679691</v>
      </c>
      <c r="L11" s="3">
        <f>K11+$B9</f>
        <v>-0.4078628503628412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2" t="s">
        <v>10</v>
      </c>
      <c r="B12" s="3">
        <f>$A5*B11^4+$B5*B11^3+$C5*B11^2+$D5*B11+$E5</f>
        <v>570228</v>
      </c>
      <c r="C12" s="3">
        <f>$A5*C11^4+$B5*C11^3+$C5*C11^2+$D5*C11+$E5</f>
        <v>369172.79368724267</v>
      </c>
      <c r="D12" s="3">
        <f t="shared" ref="D12:L12" si="1">$A5*D11^4+$B5*D11^3+$C5*D11^2+$D5*D11+$E5</f>
        <v>226631.33736065452</v>
      </c>
      <c r="E12" s="3">
        <f t="shared" si="1"/>
        <v>129976.32869395686</v>
      </c>
      <c r="F12" s="3">
        <f t="shared" si="1"/>
        <v>68115.983189644234</v>
      </c>
      <c r="G12" s="3">
        <f t="shared" si="1"/>
        <v>31494.034178983875</v>
      </c>
      <c r="H12" s="3">
        <f t="shared" si="1"/>
        <v>12089.732822016063</v>
      </c>
      <c r="I12" s="3">
        <f t="shared" si="1"/>
        <v>3417.8481075541299</v>
      </c>
      <c r="J12" s="3">
        <f t="shared" si="1"/>
        <v>528.66685318432974</v>
      </c>
      <c r="K12" s="27">
        <f t="shared" si="1"/>
        <v>2.162980905495715E-8</v>
      </c>
      <c r="L12" s="3">
        <f t="shared" si="1"/>
        <v>-25.733821186302784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4" spans="1:23" x14ac:dyDescent="0.25">
      <c r="A14" s="2" t="s">
        <v>9</v>
      </c>
      <c r="B14" s="27">
        <v>1.2360679607382166</v>
      </c>
      <c r="C14" s="3">
        <f>B14+$B9</f>
        <v>4.0642730889433443</v>
      </c>
      <c r="D14" s="3">
        <f t="shared" ref="D14:I14" si="2">C14+$B9</f>
        <v>6.8924782171484722</v>
      </c>
      <c r="E14" s="3">
        <f t="shared" si="2"/>
        <v>9.7206833453535992</v>
      </c>
      <c r="F14" s="3">
        <f t="shared" si="2"/>
        <v>12.548888473558726</v>
      </c>
      <c r="G14" s="3">
        <f t="shared" si="2"/>
        <v>15.377093601763853</v>
      </c>
      <c r="H14" s="3">
        <f t="shared" si="2"/>
        <v>18.20529872996898</v>
      </c>
      <c r="I14" s="3">
        <f t="shared" si="2"/>
        <v>21.033503858174107</v>
      </c>
      <c r="J14" s="3">
        <f>I14+$B9</f>
        <v>23.861708986379234</v>
      </c>
      <c r="K14" s="3">
        <f>J14+$B9</f>
        <v>26.689914114584361</v>
      </c>
      <c r="L14" s="3">
        <f t="shared" ref="L14" si="3">K14+$B9</f>
        <v>29.518119242789489</v>
      </c>
    </row>
    <row r="15" spans="1:23" x14ac:dyDescent="0.25">
      <c r="A15" s="2" t="s">
        <v>10</v>
      </c>
      <c r="B15" s="27">
        <f>$A5*B14^4+$B5*B14^3+$C5*B14^2+$D5*B14+$E5</f>
        <v>-1.0098717524442691E-6</v>
      </c>
      <c r="C15" s="3">
        <f t="shared" ref="C15:L15" si="4">$A5*C14^4+$B5*C14^3+$C5*C14^2+$D5*C14+$E5</f>
        <v>821.2373587722069</v>
      </c>
      <c r="D15" s="3">
        <f t="shared" si="4"/>
        <v>4702.2432228016396</v>
      </c>
      <c r="E15" s="3">
        <f t="shared" si="4"/>
        <v>15431.788117043652</v>
      </c>
      <c r="F15" s="3">
        <f t="shared" si="4"/>
        <v>38334.160396236453</v>
      </c>
      <c r="G15" s="3">
        <f t="shared" si="4"/>
        <v>80269.166243891217</v>
      </c>
      <c r="H15" s="3">
        <f t="shared" si="4"/>
        <v>149632.12967229213</v>
      </c>
      <c r="I15" s="3">
        <f t="shared" si="4"/>
        <v>256353.89252249632</v>
      </c>
      <c r="J15" s="3">
        <f t="shared" si="4"/>
        <v>411900.81446433399</v>
      </c>
      <c r="K15" s="3">
        <f t="shared" si="4"/>
        <v>629274.77299640805</v>
      </c>
      <c r="L15" s="3">
        <f t="shared" si="4"/>
        <v>923013.16344609496</v>
      </c>
    </row>
  </sheetData>
  <mergeCells count="1">
    <mergeCell ref="A3:E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3"/>
  <sheetViews>
    <sheetView tabSelected="1" workbookViewId="0">
      <selection activeCell="X7" sqref="X7"/>
    </sheetView>
  </sheetViews>
  <sheetFormatPr defaultRowHeight="15" x14ac:dyDescent="0.25"/>
  <cols>
    <col min="1" max="2" width="11.85546875" bestFit="1" customWidth="1"/>
    <col min="3" max="3" width="15.42578125" bestFit="1" customWidth="1"/>
    <col min="4" max="4" width="12.42578125" bestFit="1" customWidth="1"/>
    <col min="5" max="5" width="9.140625" customWidth="1"/>
    <col min="9" max="9" width="15.85546875" customWidth="1"/>
    <col min="10" max="10" width="11.85546875" bestFit="1" customWidth="1"/>
    <col min="11" max="11" width="15.42578125" bestFit="1" customWidth="1"/>
    <col min="12" max="12" width="12.42578125" bestFit="1" customWidth="1"/>
  </cols>
  <sheetData>
    <row r="3" spans="1:12" ht="45" x14ac:dyDescent="0.25">
      <c r="A3" s="28"/>
      <c r="B3" s="29" t="s">
        <v>30</v>
      </c>
      <c r="C3" s="29" t="s">
        <v>31</v>
      </c>
      <c r="D3" s="29" t="s">
        <v>32</v>
      </c>
      <c r="J3" s="29" t="s">
        <v>30</v>
      </c>
      <c r="K3" s="29" t="s">
        <v>31</v>
      </c>
      <c r="L3" s="29" t="s">
        <v>32</v>
      </c>
    </row>
    <row r="4" spans="1:12" x14ac:dyDescent="0.25">
      <c r="A4" s="1"/>
      <c r="B4" s="11">
        <v>0</v>
      </c>
      <c r="C4" s="11">
        <v>0.1</v>
      </c>
      <c r="D4" s="11"/>
      <c r="J4" s="11">
        <v>0</v>
      </c>
      <c r="K4" s="11">
        <v>0.187</v>
      </c>
      <c r="L4" s="11"/>
    </row>
    <row r="5" spans="1:12" x14ac:dyDescent="0.25">
      <c r="A5" s="1"/>
      <c r="B5" s="11">
        <v>1</v>
      </c>
      <c r="C5" s="11">
        <f t="shared" ref="C5:C9" si="0">C4-((LN(C4)+(C4+1)^3)/(1/C4+3*(C4+1)))</f>
        <v>0.17305151075143196</v>
      </c>
      <c r="D5" s="11" t="str">
        <f>IF(ABS(C5-C4)&lt;0.00001,"stop","go")</f>
        <v>go</v>
      </c>
      <c r="J5" s="11">
        <v>1</v>
      </c>
      <c r="K5" s="11">
        <f>K4+LN(K4)+(K4+1)^3</f>
        <v>0.18279954087244987</v>
      </c>
      <c r="L5" s="11" t="str">
        <f>IF(ABS(K5-K4)&lt;0.00001,"stop","go")</f>
        <v>go</v>
      </c>
    </row>
    <row r="6" spans="1:12" x14ac:dyDescent="0.25">
      <c r="A6" s="1"/>
      <c r="B6" s="11">
        <v>2</v>
      </c>
      <c r="C6" s="11">
        <f t="shared" si="0"/>
        <v>0.18810764409708255</v>
      </c>
      <c r="D6" s="11" t="str">
        <f t="shared" ref="D6:D9" si="1">IF(ABS(C6-C5)&lt;0.00001,"stop","go")</f>
        <v>go</v>
      </c>
      <c r="J6" s="11">
        <v>2</v>
      </c>
      <c r="K6" s="11">
        <f t="shared" ref="K6:K12" si="2">K5+LN(K5)+(K5+1)^3</f>
        <v>0.13818841784113367</v>
      </c>
      <c r="L6" s="11" t="str">
        <f t="shared" ref="L6:L9" si="3">IF(ABS(K6-K5)&lt;0.00001,"stop","go")</f>
        <v>go</v>
      </c>
    </row>
    <row r="7" spans="1:12" x14ac:dyDescent="0.25">
      <c r="A7" s="1"/>
      <c r="B7" s="11">
        <v>3</v>
      </c>
      <c r="C7" s="11">
        <f t="shared" si="0"/>
        <v>0.18738790662228072</v>
      </c>
      <c r="D7" s="11" t="str">
        <f t="shared" si="1"/>
        <v>go</v>
      </c>
      <c r="J7" s="11">
        <v>3</v>
      </c>
      <c r="K7" s="11">
        <f t="shared" si="2"/>
        <v>-0.36645653915511445</v>
      </c>
      <c r="L7" s="11" t="str">
        <f t="shared" si="3"/>
        <v>go</v>
      </c>
    </row>
    <row r="8" spans="1:12" x14ac:dyDescent="0.25">
      <c r="A8" s="1"/>
      <c r="B8" s="11">
        <v>4</v>
      </c>
      <c r="C8" s="11">
        <f t="shared" si="0"/>
        <v>0.18744275286708953</v>
      </c>
      <c r="D8" s="11" t="str">
        <f t="shared" si="1"/>
        <v>go</v>
      </c>
      <c r="J8" s="11">
        <v>4</v>
      </c>
      <c r="K8" s="11" t="e">
        <f t="shared" si="2"/>
        <v>#NUM!</v>
      </c>
      <c r="L8" s="11" t="e">
        <f t="shared" si="3"/>
        <v>#NUM!</v>
      </c>
    </row>
    <row r="9" spans="1:12" x14ac:dyDescent="0.25">
      <c r="A9" s="1"/>
      <c r="B9" s="11">
        <v>5</v>
      </c>
      <c r="C9" s="11">
        <f t="shared" si="0"/>
        <v>0.18743864171544766</v>
      </c>
      <c r="D9" s="11" t="str">
        <f t="shared" si="1"/>
        <v>stop</v>
      </c>
      <c r="J9" s="11">
        <v>5</v>
      </c>
      <c r="K9" s="11" t="e">
        <f t="shared" si="2"/>
        <v>#NUM!</v>
      </c>
      <c r="L9" s="11" t="e">
        <f t="shared" si="3"/>
        <v>#NUM!</v>
      </c>
    </row>
    <row r="10" spans="1:12" x14ac:dyDescent="0.25">
      <c r="J10" s="11">
        <v>6</v>
      </c>
      <c r="K10" s="11" t="e">
        <f t="shared" si="2"/>
        <v>#NUM!</v>
      </c>
      <c r="L10" s="11" t="e">
        <f t="shared" ref="L10:L12" si="4">IF(ABS(K10-K9)&lt;0.00001,"stop","go")</f>
        <v>#NUM!</v>
      </c>
    </row>
    <row r="11" spans="1:12" x14ac:dyDescent="0.25">
      <c r="J11" s="11">
        <v>7</v>
      </c>
      <c r="K11" s="11" t="e">
        <f t="shared" si="2"/>
        <v>#NUM!</v>
      </c>
      <c r="L11" s="11" t="e">
        <f t="shared" si="4"/>
        <v>#NUM!</v>
      </c>
    </row>
    <row r="12" spans="1:12" x14ac:dyDescent="0.25">
      <c r="J12" s="11">
        <v>8</v>
      </c>
      <c r="K12" s="11" t="e">
        <f t="shared" si="2"/>
        <v>#NUM!</v>
      </c>
      <c r="L12" s="11" t="e">
        <f t="shared" si="4"/>
        <v>#NUM!</v>
      </c>
    </row>
    <row r="13" spans="1:12" x14ac:dyDescent="0.25">
      <c r="J13" s="42"/>
      <c r="K13" s="42"/>
      <c r="L13" s="42"/>
    </row>
    <row r="14" spans="1:12" x14ac:dyDescent="0.25">
      <c r="J14" s="42"/>
      <c r="K14" s="42"/>
      <c r="L14" s="42"/>
    </row>
    <row r="15" spans="1:12" x14ac:dyDescent="0.25">
      <c r="J15" s="42"/>
      <c r="K15" s="42"/>
      <c r="L15" s="42"/>
    </row>
    <row r="16" spans="1:12" x14ac:dyDescent="0.25">
      <c r="J16" s="42"/>
      <c r="K16" s="42"/>
      <c r="L16" s="42"/>
    </row>
    <row r="17" spans="10:12" ht="45" x14ac:dyDescent="0.25">
      <c r="J17" s="29" t="s">
        <v>30</v>
      </c>
      <c r="K17" s="29" t="s">
        <v>31</v>
      </c>
      <c r="L17" s="29" t="s">
        <v>32</v>
      </c>
    </row>
    <row r="18" spans="10:12" x14ac:dyDescent="0.25">
      <c r="J18" s="11">
        <v>0</v>
      </c>
      <c r="K18" s="11">
        <v>0.18</v>
      </c>
      <c r="L18" s="11"/>
    </row>
    <row r="19" spans="10:12" x14ac:dyDescent="0.25">
      <c r="J19" s="11">
        <v>1</v>
      </c>
      <c r="K19" s="11">
        <f>((-LN(K18))^(1/3))-1</f>
        <v>0.19693626517446594</v>
      </c>
      <c r="L19" s="11" t="str">
        <f>IF(ABS(K19-K18)&lt;0.00001,"stop","go")</f>
        <v>go</v>
      </c>
    </row>
    <row r="20" spans="10:12" x14ac:dyDescent="0.25">
      <c r="J20" s="11">
        <v>2</v>
      </c>
      <c r="K20" s="11">
        <f t="shared" ref="K20:K33" si="5">((-LN(K19))^(1/3))-1</f>
        <v>0.1756372290328081</v>
      </c>
      <c r="L20" s="11" t="str">
        <f t="shared" ref="L20:L26" si="6">IF(ABS(K20-K19)&lt;0.00001,"stop","go")</f>
        <v>go</v>
      </c>
    </row>
    <row r="21" spans="10:12" x14ac:dyDescent="0.25">
      <c r="J21" s="11">
        <v>3</v>
      </c>
      <c r="K21" s="11">
        <f t="shared" si="5"/>
        <v>0.20261803635618714</v>
      </c>
      <c r="L21" s="11" t="str">
        <f t="shared" si="6"/>
        <v>go</v>
      </c>
    </row>
    <row r="22" spans="10:12" x14ac:dyDescent="0.25">
      <c r="J22" s="11">
        <v>4</v>
      </c>
      <c r="K22" s="11">
        <f t="shared" si="5"/>
        <v>0.16873720297003825</v>
      </c>
      <c r="L22" s="11" t="str">
        <f t="shared" si="6"/>
        <v>go</v>
      </c>
    </row>
    <row r="23" spans="10:12" x14ac:dyDescent="0.25">
      <c r="J23" s="11">
        <v>5</v>
      </c>
      <c r="K23" s="11">
        <f t="shared" si="5"/>
        <v>0.21178499073212564</v>
      </c>
      <c r="L23" s="11" t="str">
        <f t="shared" si="6"/>
        <v>go</v>
      </c>
    </row>
    <row r="24" spans="10:12" x14ac:dyDescent="0.25">
      <c r="J24" s="11">
        <v>6</v>
      </c>
      <c r="K24" s="11">
        <f t="shared" si="5"/>
        <v>0.15783775606482808</v>
      </c>
      <c r="L24" s="11" t="str">
        <f t="shared" si="6"/>
        <v>go</v>
      </c>
    </row>
    <row r="25" spans="10:12" x14ac:dyDescent="0.25">
      <c r="J25" s="11">
        <v>7</v>
      </c>
      <c r="K25" s="11">
        <f t="shared" si="5"/>
        <v>0.22675719141110018</v>
      </c>
      <c r="L25" s="11" t="str">
        <f t="shared" si="6"/>
        <v>go</v>
      </c>
    </row>
    <row r="26" spans="10:12" x14ac:dyDescent="0.25">
      <c r="J26" s="11">
        <v>8</v>
      </c>
      <c r="K26" s="11">
        <f t="shared" si="5"/>
        <v>0.14059768477632817</v>
      </c>
      <c r="L26" s="11" t="str">
        <f t="shared" si="6"/>
        <v>go</v>
      </c>
    </row>
    <row r="27" spans="10:12" x14ac:dyDescent="0.25">
      <c r="J27" s="11">
        <v>9</v>
      </c>
      <c r="K27" s="11">
        <f t="shared" si="5"/>
        <v>0.25185915697339611</v>
      </c>
      <c r="L27" s="11" t="str">
        <f t="shared" ref="L27:L32" si="7">IF(ABS(K27-K26)&lt;0.00001,"stop","go")</f>
        <v>go</v>
      </c>
    </row>
    <row r="28" spans="10:12" x14ac:dyDescent="0.25">
      <c r="J28" s="11">
        <v>10</v>
      </c>
      <c r="K28" s="11">
        <f t="shared" si="5"/>
        <v>0.11303641980717849</v>
      </c>
      <c r="L28" s="11" t="str">
        <f t="shared" si="7"/>
        <v>go</v>
      </c>
    </row>
    <row r="29" spans="10:12" x14ac:dyDescent="0.25">
      <c r="J29" s="11">
        <v>11</v>
      </c>
      <c r="K29" s="11">
        <f t="shared" si="5"/>
        <v>0.29664722096868967</v>
      </c>
      <c r="L29" s="11" t="str">
        <f t="shared" si="7"/>
        <v>go</v>
      </c>
    </row>
    <row r="30" spans="10:12" x14ac:dyDescent="0.25">
      <c r="J30" s="11">
        <v>12</v>
      </c>
      <c r="K30" s="11">
        <f t="shared" si="5"/>
        <v>6.7129949231563568E-2</v>
      </c>
      <c r="L30" s="11" t="str">
        <f t="shared" si="7"/>
        <v>go</v>
      </c>
    </row>
    <row r="31" spans="10:12" x14ac:dyDescent="0.25">
      <c r="J31" s="11">
        <v>13</v>
      </c>
      <c r="K31" s="11">
        <f t="shared" si="5"/>
        <v>0.39267002230009029</v>
      </c>
      <c r="L31" s="11" t="str">
        <f t="shared" si="7"/>
        <v>go</v>
      </c>
    </row>
    <row r="32" spans="10:12" x14ac:dyDescent="0.25">
      <c r="J32" s="11">
        <v>14</v>
      </c>
      <c r="K32" s="11">
        <f t="shared" si="5"/>
        <v>-2.2228561949248382E-2</v>
      </c>
      <c r="L32" s="11" t="str">
        <f t="shared" si="7"/>
        <v>go</v>
      </c>
    </row>
    <row r="33" spans="10:12" x14ac:dyDescent="0.25">
      <c r="J33" s="11">
        <v>15</v>
      </c>
      <c r="K33" s="11" t="e">
        <f t="shared" si="5"/>
        <v>#NUM!</v>
      </c>
      <c r="L33" s="11" t="e">
        <f t="shared" ref="L33" si="8">IF(ABS(K33-K32)&lt;0.00001,"stop","go")</f>
        <v>#NUM!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41" sqref="C41"/>
    </sheetView>
  </sheetViews>
  <sheetFormatPr defaultRowHeight="15" x14ac:dyDescent="0.25"/>
  <sheetData>
    <row r="1" spans="1:5" x14ac:dyDescent="0.25">
      <c r="A1" s="2" t="s">
        <v>11</v>
      </c>
      <c r="B1" s="2" t="s">
        <v>0</v>
      </c>
      <c r="C1" s="2" t="s">
        <v>13</v>
      </c>
      <c r="D1" s="2" t="s">
        <v>14</v>
      </c>
      <c r="E1" s="2" t="s">
        <v>12</v>
      </c>
    </row>
    <row r="2" spans="1:5" x14ac:dyDescent="0.25">
      <c r="A2" s="3">
        <v>0</v>
      </c>
      <c r="B2" s="3">
        <v>0.1</v>
      </c>
      <c r="C2" s="3">
        <v>3</v>
      </c>
      <c r="D2" s="3">
        <f>(B2+C2)/2</f>
        <v>1.55</v>
      </c>
      <c r="E2" s="3" t="str">
        <f>IF(ABS(B2-C2)&lt;0.00001,"stop","go")</f>
        <v>go</v>
      </c>
    </row>
    <row r="3" spans="1:5" x14ac:dyDescent="0.25">
      <c r="A3" s="3">
        <v>1</v>
      </c>
      <c r="B3" s="3">
        <f>IF((LN(B2)+(B2+1)^3)*(LN(D2)+(D2+1)^3)&lt;0,B2,D2)</f>
        <v>0.1</v>
      </c>
      <c r="C3" s="3">
        <f>IF((LN(C2)+(C2+1)^3)*(LN(D2)+(D2+1)^3)&lt;0,C2,D2)</f>
        <v>1.55</v>
      </c>
      <c r="D3" s="3">
        <f>(B3+C3)/2</f>
        <v>0.82500000000000007</v>
      </c>
      <c r="E3" s="3" t="str">
        <f>IF(ABS(B3-C3)&lt;0.00001,"stop","go")</f>
        <v>go</v>
      </c>
    </row>
    <row r="4" spans="1:5" x14ac:dyDescent="0.25">
      <c r="A4" s="3">
        <v>2</v>
      </c>
      <c r="B4" s="3">
        <f t="shared" ref="B4:B18" si="0">IF((LN(B3)+(B3+1)^3)*(LN(D3)+(D3+1)^3)&lt;0,B3,D3)</f>
        <v>0.1</v>
      </c>
      <c r="C4" s="3">
        <f t="shared" ref="C4:C18" si="1">IF((LN(C3)+(C3+1)^3)*(LN(D3)+(D3+1)^3)&lt;0,C3,D3)</f>
        <v>0.82500000000000007</v>
      </c>
      <c r="D4" s="3">
        <f t="shared" ref="D4:D18" si="2">(B4+C4)/2</f>
        <v>0.46250000000000002</v>
      </c>
      <c r="E4" s="3" t="str">
        <f t="shared" ref="E4:E18" si="3">IF(ABS(B4-C4)&lt;0.00001,"stop","go")</f>
        <v>go</v>
      </c>
    </row>
    <row r="5" spans="1:5" x14ac:dyDescent="0.25">
      <c r="A5" s="3">
        <v>3</v>
      </c>
      <c r="B5" s="3">
        <f t="shared" si="0"/>
        <v>0.1</v>
      </c>
      <c r="C5" s="3">
        <f t="shared" si="1"/>
        <v>0.46250000000000002</v>
      </c>
      <c r="D5" s="3">
        <f t="shared" si="2"/>
        <v>0.28125</v>
      </c>
      <c r="E5" s="3" t="str">
        <f t="shared" si="3"/>
        <v>go</v>
      </c>
    </row>
    <row r="6" spans="1:5" x14ac:dyDescent="0.25">
      <c r="A6" s="3">
        <v>4</v>
      </c>
      <c r="B6" s="3">
        <f t="shared" si="0"/>
        <v>0.1</v>
      </c>
      <c r="C6" s="3">
        <f t="shared" si="1"/>
        <v>0.28125</v>
      </c>
      <c r="D6" s="3">
        <f t="shared" si="2"/>
        <v>0.19062499999999999</v>
      </c>
      <c r="E6" s="3" t="str">
        <f t="shared" si="3"/>
        <v>go</v>
      </c>
    </row>
    <row r="7" spans="1:5" x14ac:dyDescent="0.25">
      <c r="A7" s="3">
        <v>5</v>
      </c>
      <c r="B7" s="3">
        <f t="shared" si="0"/>
        <v>0.1</v>
      </c>
      <c r="C7" s="3">
        <f t="shared" si="1"/>
        <v>0.19062499999999999</v>
      </c>
      <c r="D7" s="3">
        <f t="shared" si="2"/>
        <v>0.14531250000000001</v>
      </c>
      <c r="E7" s="3" t="str">
        <f t="shared" si="3"/>
        <v>go</v>
      </c>
    </row>
    <row r="8" spans="1:5" x14ac:dyDescent="0.25">
      <c r="A8" s="3">
        <v>6</v>
      </c>
      <c r="B8" s="3">
        <f t="shared" si="0"/>
        <v>0.14531250000000001</v>
      </c>
      <c r="C8" s="3">
        <f t="shared" si="1"/>
        <v>0.19062499999999999</v>
      </c>
      <c r="D8" s="3">
        <f t="shared" si="2"/>
        <v>0.16796875</v>
      </c>
      <c r="E8" s="3" t="str">
        <f t="shared" si="3"/>
        <v>go</v>
      </c>
    </row>
    <row r="9" spans="1:5" x14ac:dyDescent="0.25">
      <c r="A9" s="3">
        <v>7</v>
      </c>
      <c r="B9" s="3">
        <f t="shared" si="0"/>
        <v>0.16796875</v>
      </c>
      <c r="C9" s="3">
        <f t="shared" si="1"/>
        <v>0.19062499999999999</v>
      </c>
      <c r="D9" s="3">
        <f t="shared" si="2"/>
        <v>0.17929687499999999</v>
      </c>
      <c r="E9" s="3" t="str">
        <f t="shared" si="3"/>
        <v>go</v>
      </c>
    </row>
    <row r="10" spans="1:5" x14ac:dyDescent="0.25">
      <c r="A10" s="3">
        <v>8</v>
      </c>
      <c r="B10" s="3">
        <f t="shared" si="0"/>
        <v>0.17929687499999999</v>
      </c>
      <c r="C10" s="3">
        <f t="shared" si="1"/>
        <v>0.19062499999999999</v>
      </c>
      <c r="D10" s="3">
        <f t="shared" si="2"/>
        <v>0.18496093749999998</v>
      </c>
      <c r="E10" s="3" t="str">
        <f t="shared" si="3"/>
        <v>go</v>
      </c>
    </row>
    <row r="11" spans="1:5" x14ac:dyDescent="0.25">
      <c r="A11" s="3">
        <v>9</v>
      </c>
      <c r="B11" s="3">
        <f t="shared" si="0"/>
        <v>0.18496093749999998</v>
      </c>
      <c r="C11" s="3">
        <f t="shared" si="1"/>
        <v>0.19062499999999999</v>
      </c>
      <c r="D11" s="3">
        <f t="shared" si="2"/>
        <v>0.18779296874999998</v>
      </c>
      <c r="E11" s="3" t="str">
        <f t="shared" si="3"/>
        <v>go</v>
      </c>
    </row>
    <row r="12" spans="1:5" x14ac:dyDescent="0.25">
      <c r="A12" s="3">
        <v>10</v>
      </c>
      <c r="B12" s="3">
        <f t="shared" si="0"/>
        <v>0.18496093749999998</v>
      </c>
      <c r="C12" s="3">
        <f t="shared" si="1"/>
        <v>0.18779296874999998</v>
      </c>
      <c r="D12" s="3">
        <f t="shared" si="2"/>
        <v>0.18637695312499997</v>
      </c>
      <c r="E12" s="3" t="str">
        <f t="shared" si="3"/>
        <v>go</v>
      </c>
    </row>
    <row r="13" spans="1:5" x14ac:dyDescent="0.25">
      <c r="A13" s="3">
        <v>11</v>
      </c>
      <c r="B13" s="3">
        <f t="shared" si="0"/>
        <v>0.18637695312499997</v>
      </c>
      <c r="C13" s="3">
        <f t="shared" si="1"/>
        <v>0.18779296874999998</v>
      </c>
      <c r="D13" s="3">
        <f t="shared" si="2"/>
        <v>0.18708496093749999</v>
      </c>
      <c r="E13" s="3" t="str">
        <f t="shared" si="3"/>
        <v>go</v>
      </c>
    </row>
    <row r="14" spans="1:5" x14ac:dyDescent="0.25">
      <c r="A14" s="3">
        <v>12</v>
      </c>
      <c r="B14" s="3">
        <f t="shared" si="0"/>
        <v>0.18708496093749999</v>
      </c>
      <c r="C14" s="3">
        <f t="shared" si="1"/>
        <v>0.18779296874999998</v>
      </c>
      <c r="D14" s="3">
        <f t="shared" si="2"/>
        <v>0.18743896484375</v>
      </c>
      <c r="E14" s="3" t="str">
        <f t="shared" si="3"/>
        <v>go</v>
      </c>
    </row>
    <row r="15" spans="1:5" x14ac:dyDescent="0.25">
      <c r="A15" s="3">
        <v>13</v>
      </c>
      <c r="B15" s="3">
        <f t="shared" si="0"/>
        <v>0.18708496093749999</v>
      </c>
      <c r="C15" s="3">
        <f t="shared" si="1"/>
        <v>0.18743896484375</v>
      </c>
      <c r="D15" s="3">
        <f t="shared" si="2"/>
        <v>0.18726196289062499</v>
      </c>
      <c r="E15" s="3" t="str">
        <f t="shared" si="3"/>
        <v>go</v>
      </c>
    </row>
    <row r="16" spans="1:5" x14ac:dyDescent="0.25">
      <c r="A16" s="3">
        <v>14</v>
      </c>
      <c r="B16" s="3">
        <f t="shared" si="0"/>
        <v>0.18726196289062499</v>
      </c>
      <c r="C16" s="3">
        <f t="shared" si="1"/>
        <v>0.18743896484375</v>
      </c>
      <c r="D16" s="3">
        <f t="shared" si="2"/>
        <v>0.18735046386718751</v>
      </c>
      <c r="E16" s="3" t="str">
        <f t="shared" si="3"/>
        <v>go</v>
      </c>
    </row>
    <row r="17" spans="1:5" x14ac:dyDescent="0.25">
      <c r="A17" s="3">
        <v>15</v>
      </c>
      <c r="B17" s="3">
        <f t="shared" si="0"/>
        <v>0.18735046386718751</v>
      </c>
      <c r="C17" s="3">
        <f t="shared" si="1"/>
        <v>0.18743896484375</v>
      </c>
      <c r="D17" s="3">
        <f t="shared" si="2"/>
        <v>0.18739471435546876</v>
      </c>
      <c r="E17" s="3" t="str">
        <f t="shared" si="3"/>
        <v>go</v>
      </c>
    </row>
    <row r="18" spans="1:5" x14ac:dyDescent="0.25">
      <c r="A18" s="3">
        <v>16</v>
      </c>
      <c r="B18" s="3">
        <f t="shared" si="0"/>
        <v>0.18739471435546876</v>
      </c>
      <c r="C18" s="3">
        <f t="shared" si="1"/>
        <v>0.18743896484375</v>
      </c>
      <c r="D18" s="3">
        <f t="shared" si="2"/>
        <v>0.18741683959960936</v>
      </c>
      <c r="E18" s="3" t="str">
        <f t="shared" si="3"/>
        <v>go</v>
      </c>
    </row>
    <row r="19" spans="1:5" x14ac:dyDescent="0.25">
      <c r="A19" s="3">
        <v>17</v>
      </c>
      <c r="B19" s="3">
        <f>IF((LN(B18)+(B18+1)^3)*(LN(D18)+(D18+1)^3)&lt;0,B18,D18)</f>
        <v>0.18741683959960936</v>
      </c>
      <c r="C19" s="3">
        <f>IF((LN(C18)+(C18+1)^3)*(LN(D18)+(D18+1)^3)&lt;0,C18,D18)</f>
        <v>0.18743896484375</v>
      </c>
      <c r="D19" s="3">
        <f>(B19+C19)/2</f>
        <v>0.18742790222167968</v>
      </c>
      <c r="E19" s="3" t="str">
        <f>IF(ABS(B19-C19)&lt;0.00001,"stop","go")</f>
        <v>go</v>
      </c>
    </row>
    <row r="20" spans="1:5" x14ac:dyDescent="0.25">
      <c r="A20" s="3">
        <v>18</v>
      </c>
      <c r="B20" s="3">
        <f t="shared" ref="B20:B21" si="4">IF((LN(B19)+(B19+1)^3)*(LN(D19)+(D19+1)^3)&lt;0,B19,D19)</f>
        <v>0.18742790222167968</v>
      </c>
      <c r="C20" s="3">
        <f t="shared" ref="C20:C21" si="5">IF((LN(C19)+(C19+1)^3)*(LN(D19)+(D19+1)^3)&lt;0,C19,D19)</f>
        <v>0.18743896484375</v>
      </c>
      <c r="D20" s="3">
        <f t="shared" ref="D20:D21" si="6">(B20+C20)/2</f>
        <v>0.18743343353271485</v>
      </c>
      <c r="E20" s="3" t="str">
        <f t="shared" ref="E20:E21" si="7">IF(ABS(B20-C20)&lt;0.00001,"stop","go")</f>
        <v>go</v>
      </c>
    </row>
    <row r="21" spans="1:5" x14ac:dyDescent="0.25">
      <c r="A21" s="3">
        <v>19</v>
      </c>
      <c r="B21" s="3">
        <f t="shared" si="4"/>
        <v>0.18743343353271485</v>
      </c>
      <c r="C21" s="3">
        <f t="shared" si="5"/>
        <v>0.18743896484375</v>
      </c>
      <c r="D21" s="3">
        <f t="shared" si="6"/>
        <v>0.18743619918823243</v>
      </c>
      <c r="E21" s="3" t="str">
        <f t="shared" si="7"/>
        <v>stop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7"/>
  <sheetViews>
    <sheetView workbookViewId="0">
      <selection activeCell="M24" sqref="M24"/>
    </sheetView>
  </sheetViews>
  <sheetFormatPr defaultRowHeight="15" x14ac:dyDescent="0.25"/>
  <cols>
    <col min="4" max="4" width="12.7109375" bestFit="1" customWidth="1"/>
    <col min="5" max="5" width="13.7109375" customWidth="1"/>
    <col min="7" max="7" width="16.7109375" customWidth="1"/>
    <col min="8" max="8" width="17" customWidth="1"/>
    <col min="10" max="10" width="12.7109375" bestFit="1" customWidth="1"/>
    <col min="11" max="12" width="9.28515625" bestFit="1" customWidth="1"/>
  </cols>
  <sheetData>
    <row r="2" spans="3:19" ht="15.75" thickBot="1" x14ac:dyDescent="0.3"/>
    <row r="3" spans="3:19" x14ac:dyDescent="0.25">
      <c r="I3" s="49" t="s">
        <v>16</v>
      </c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3:19" x14ac:dyDescent="0.25">
      <c r="I4" s="14">
        <v>2.7</v>
      </c>
      <c r="J4" s="11">
        <v>3.3</v>
      </c>
      <c r="K4" s="11">
        <v>1.3</v>
      </c>
      <c r="L4" s="7"/>
      <c r="M4" s="7"/>
      <c r="N4" s="7"/>
      <c r="O4" s="7"/>
      <c r="P4" s="7"/>
      <c r="Q4" s="7"/>
      <c r="R4" s="7"/>
      <c r="S4" s="8"/>
    </row>
    <row r="5" spans="3:19" x14ac:dyDescent="0.25">
      <c r="I5" s="14">
        <v>3.5</v>
      </c>
      <c r="J5" s="11">
        <v>-1.7</v>
      </c>
      <c r="K5" s="11">
        <v>2.8</v>
      </c>
      <c r="L5" s="7"/>
      <c r="M5" s="7"/>
      <c r="N5" s="7"/>
      <c r="O5" s="7"/>
      <c r="P5" s="7"/>
      <c r="Q5" s="7"/>
      <c r="R5" s="7"/>
      <c r="S5" s="8"/>
    </row>
    <row r="6" spans="3:19" ht="15.75" thickBot="1" x14ac:dyDescent="0.3">
      <c r="I6" s="14">
        <v>4.0999999999999996</v>
      </c>
      <c r="J6" s="11">
        <v>5.8</v>
      </c>
      <c r="K6" s="11">
        <v>-1.7</v>
      </c>
      <c r="L6" s="7"/>
      <c r="M6" s="7"/>
      <c r="N6" s="7"/>
      <c r="O6" s="7"/>
      <c r="P6" s="7"/>
      <c r="Q6" s="7"/>
      <c r="R6" s="7"/>
      <c r="S6" s="8"/>
    </row>
    <row r="7" spans="3:19" x14ac:dyDescent="0.25">
      <c r="C7" s="45" t="s">
        <v>15</v>
      </c>
      <c r="D7" s="46"/>
      <c r="E7" s="46"/>
      <c r="F7" s="47"/>
      <c r="I7" s="6"/>
      <c r="J7" s="7"/>
      <c r="K7" s="7"/>
      <c r="L7" s="7"/>
      <c r="M7" s="7"/>
      <c r="N7" s="7"/>
      <c r="O7" s="7"/>
      <c r="P7" s="7"/>
      <c r="Q7" s="7"/>
      <c r="R7" s="7"/>
      <c r="S7" s="8"/>
    </row>
    <row r="8" spans="3:19" x14ac:dyDescent="0.25">
      <c r="C8" s="14">
        <v>2.7</v>
      </c>
      <c r="D8" s="11">
        <v>3.3</v>
      </c>
      <c r="E8" s="11">
        <v>1.3</v>
      </c>
      <c r="F8" s="15">
        <v>2.1</v>
      </c>
      <c r="I8" s="19" t="s">
        <v>17</v>
      </c>
      <c r="J8" s="3">
        <f>MDETERM(I4:K6)</f>
        <v>56.92499999999999</v>
      </c>
      <c r="K8" s="7"/>
      <c r="L8" s="7"/>
      <c r="M8" s="7"/>
      <c r="N8" s="7"/>
      <c r="O8" s="7"/>
      <c r="P8" s="7"/>
      <c r="Q8" s="7"/>
      <c r="R8" s="7"/>
      <c r="S8" s="8"/>
    </row>
    <row r="9" spans="3:19" x14ac:dyDescent="0.25">
      <c r="C9" s="14">
        <v>3.5</v>
      </c>
      <c r="D9" s="11">
        <v>-1.7</v>
      </c>
      <c r="E9" s="11">
        <v>2.8</v>
      </c>
      <c r="F9" s="15">
        <v>1.7</v>
      </c>
      <c r="I9" s="6"/>
      <c r="J9" s="7"/>
      <c r="K9" s="7"/>
      <c r="L9" s="7"/>
      <c r="M9" s="7"/>
      <c r="N9" s="7"/>
      <c r="O9" s="7"/>
      <c r="P9" s="7"/>
      <c r="Q9" s="7"/>
      <c r="R9" s="7"/>
      <c r="S9" s="8"/>
    </row>
    <row r="10" spans="3:19" x14ac:dyDescent="0.25">
      <c r="C10" s="14">
        <v>4.0999999999999996</v>
      </c>
      <c r="D10" s="11">
        <v>5.8</v>
      </c>
      <c r="E10" s="11">
        <v>-1.7</v>
      </c>
      <c r="F10" s="15">
        <v>0.8</v>
      </c>
      <c r="I10" s="14">
        <f>F8</f>
        <v>2.1</v>
      </c>
      <c r="J10" s="11">
        <f>J4</f>
        <v>3.3</v>
      </c>
      <c r="K10" s="11">
        <f>K4</f>
        <v>1.3</v>
      </c>
      <c r="L10" s="7"/>
      <c r="M10" s="11">
        <f>I4</f>
        <v>2.7</v>
      </c>
      <c r="N10" s="11">
        <f>F8</f>
        <v>2.1</v>
      </c>
      <c r="O10" s="11">
        <f>K4</f>
        <v>1.3</v>
      </c>
      <c r="P10" s="7"/>
      <c r="Q10" s="11">
        <f>I4</f>
        <v>2.7</v>
      </c>
      <c r="R10" s="11">
        <f>J4</f>
        <v>3.3</v>
      </c>
      <c r="S10" s="15">
        <f>F8</f>
        <v>2.1</v>
      </c>
    </row>
    <row r="11" spans="3:19" x14ac:dyDescent="0.25">
      <c r="C11" s="6"/>
      <c r="D11" s="7"/>
      <c r="E11" s="7"/>
      <c r="F11" s="8"/>
      <c r="I11" s="14">
        <f>F9</f>
        <v>1.7</v>
      </c>
      <c r="J11" s="11">
        <f t="shared" ref="J11:K11" si="0">J5</f>
        <v>-1.7</v>
      </c>
      <c r="K11" s="11">
        <f t="shared" si="0"/>
        <v>2.8</v>
      </c>
      <c r="L11" s="7"/>
      <c r="M11" s="11">
        <f t="shared" ref="M11:M12" si="1">I5</f>
        <v>3.5</v>
      </c>
      <c r="N11" s="11">
        <f>F9</f>
        <v>1.7</v>
      </c>
      <c r="O11" s="11">
        <f t="shared" ref="O11:O12" si="2">K5</f>
        <v>2.8</v>
      </c>
      <c r="P11" s="7"/>
      <c r="Q11" s="11">
        <f t="shared" ref="Q11:R11" si="3">I5</f>
        <v>3.5</v>
      </c>
      <c r="R11" s="11">
        <f t="shared" si="3"/>
        <v>-1.7</v>
      </c>
      <c r="S11" s="15">
        <f>F9</f>
        <v>1.7</v>
      </c>
    </row>
    <row r="12" spans="3:19" x14ac:dyDescent="0.25">
      <c r="C12" s="14">
        <f t="array" ref="C12:E14">MINVERSE(C8:E10)</f>
        <v>-0.23451910408432147</v>
      </c>
      <c r="D12" s="11">
        <v>0.23100570926657887</v>
      </c>
      <c r="E12" s="11">
        <v>0.20114185331576637</v>
      </c>
      <c r="F12" s="8"/>
      <c r="I12" s="14">
        <f>F10</f>
        <v>0.8</v>
      </c>
      <c r="J12" s="11">
        <f t="shared" ref="J12:K12" si="4">J6</f>
        <v>5.8</v>
      </c>
      <c r="K12" s="11">
        <f t="shared" si="4"/>
        <v>-1.7</v>
      </c>
      <c r="L12" s="7"/>
      <c r="M12" s="11">
        <f t="shared" si="1"/>
        <v>4.0999999999999996</v>
      </c>
      <c r="N12" s="11">
        <f>F10</f>
        <v>0.8</v>
      </c>
      <c r="O12" s="11">
        <f t="shared" si="2"/>
        <v>-1.7</v>
      </c>
      <c r="P12" s="7"/>
      <c r="Q12" s="11">
        <f t="shared" ref="Q12:R12" si="5">I6</f>
        <v>4.0999999999999996</v>
      </c>
      <c r="R12" s="11">
        <f t="shared" si="5"/>
        <v>5.8</v>
      </c>
      <c r="S12" s="15">
        <f>F10</f>
        <v>0.8</v>
      </c>
    </row>
    <row r="13" spans="3:19" x14ac:dyDescent="0.25">
      <c r="C13" s="14">
        <v>0.3061923583662714</v>
      </c>
      <c r="D13" s="11">
        <v>-0.17426438296003516</v>
      </c>
      <c r="E13" s="11">
        <v>-5.287659200702681E-2</v>
      </c>
      <c r="F13" s="8"/>
      <c r="I13" s="6"/>
      <c r="J13" s="7"/>
      <c r="K13" s="7"/>
      <c r="L13" s="7"/>
      <c r="M13" s="7"/>
      <c r="N13" s="7"/>
      <c r="O13" s="7"/>
      <c r="P13" s="7"/>
      <c r="Q13" s="7"/>
      <c r="R13" s="7"/>
      <c r="S13" s="8"/>
    </row>
    <row r="14" spans="3:19" x14ac:dyDescent="0.25">
      <c r="C14" s="14">
        <v>0.47905138339920955</v>
      </c>
      <c r="D14" s="11">
        <v>-3.7417654808959228E-2</v>
      </c>
      <c r="E14" s="11">
        <v>-0.2835309617918314</v>
      </c>
      <c r="F14" s="8"/>
      <c r="I14" s="12" t="s">
        <v>19</v>
      </c>
      <c r="J14" s="11">
        <f>MDETERM(I10:K12)</f>
        <v>3.4799999999999995</v>
      </c>
      <c r="K14" s="7"/>
      <c r="L14" s="7"/>
      <c r="M14" s="16" t="s">
        <v>18</v>
      </c>
      <c r="N14" s="11">
        <f>MDETERM(M10:O12)</f>
        <v>17.331</v>
      </c>
      <c r="O14" s="7"/>
      <c r="P14" s="7"/>
      <c r="Q14" s="16" t="s">
        <v>20</v>
      </c>
      <c r="R14" s="11">
        <f>MDETERM(Q10:S12)</f>
        <v>40.733999999999995</v>
      </c>
      <c r="S14" s="8"/>
    </row>
    <row r="15" spans="3:19" x14ac:dyDescent="0.25">
      <c r="C15" s="6"/>
      <c r="D15" s="7"/>
      <c r="E15" s="7"/>
      <c r="F15" s="8"/>
      <c r="I15" s="6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3:19" x14ac:dyDescent="0.25">
      <c r="C16" s="17" t="s">
        <v>21</v>
      </c>
      <c r="D16" s="11" cm="1">
        <f t="array" ref="D16:D18">MMULT(C12:E14,F8:F10)</f>
        <v>6.1133069828722103E-2</v>
      </c>
      <c r="E16" s="7"/>
      <c r="F16" s="8"/>
      <c r="I16" s="20" t="s">
        <v>21</v>
      </c>
      <c r="J16" s="5">
        <f>J14/J8</f>
        <v>6.1133069828722006E-2</v>
      </c>
      <c r="K16" s="7"/>
      <c r="L16" s="7"/>
      <c r="M16" s="7"/>
      <c r="N16" s="7"/>
      <c r="O16" s="7"/>
      <c r="P16" s="7"/>
      <c r="Q16" s="7"/>
      <c r="R16" s="7"/>
      <c r="S16" s="8"/>
    </row>
    <row r="17" spans="3:19" x14ac:dyDescent="0.25">
      <c r="C17" s="17" t="s">
        <v>22</v>
      </c>
      <c r="D17" s="11">
        <v>0.30445322793148877</v>
      </c>
      <c r="E17" s="7"/>
      <c r="F17" s="8"/>
      <c r="I17" s="20" t="s">
        <v>22</v>
      </c>
      <c r="J17" s="5">
        <f>N14/J8</f>
        <v>0.30445322793148882</v>
      </c>
      <c r="K17" s="7"/>
      <c r="L17" s="7"/>
      <c r="M17" s="7"/>
      <c r="N17" s="7"/>
      <c r="O17" s="7"/>
      <c r="P17" s="7"/>
      <c r="Q17" s="7"/>
      <c r="R17" s="7"/>
      <c r="S17" s="8"/>
    </row>
    <row r="18" spans="3:19" ht="15.75" thickBot="1" x14ac:dyDescent="0.3">
      <c r="C18" s="18" t="s">
        <v>23</v>
      </c>
      <c r="D18" s="13">
        <v>0.71557312252964445</v>
      </c>
      <c r="E18" s="9"/>
      <c r="F18" s="10"/>
      <c r="I18" s="21" t="s">
        <v>23</v>
      </c>
      <c r="J18" s="22">
        <f>R14/J8</f>
        <v>0.71557312252964433</v>
      </c>
      <c r="K18" s="9"/>
      <c r="L18" s="9"/>
      <c r="M18" s="9"/>
      <c r="N18" s="9"/>
      <c r="O18" s="9"/>
      <c r="P18" s="9"/>
      <c r="Q18" s="9"/>
      <c r="R18" s="9"/>
      <c r="S18" s="10"/>
    </row>
    <row r="21" spans="3:19" x14ac:dyDescent="0.25">
      <c r="C21" s="44" t="s">
        <v>28</v>
      </c>
      <c r="D21" s="44"/>
      <c r="E21" s="44"/>
      <c r="F21" s="44"/>
      <c r="G21" s="44"/>
      <c r="H21" s="44"/>
    </row>
    <row r="22" spans="3:19" ht="30" x14ac:dyDescent="0.25">
      <c r="C22" s="48" t="s">
        <v>24</v>
      </c>
      <c r="D22" s="48"/>
      <c r="E22" s="48"/>
      <c r="F22" s="25" t="s">
        <v>25</v>
      </c>
      <c r="G22" s="25" t="s">
        <v>26</v>
      </c>
      <c r="H22" s="26" t="s">
        <v>27</v>
      </c>
      <c r="J22" s="43">
        <f t="array" ref="J22:L24">MMULT(C12:E14,C8:E10)</f>
        <v>1</v>
      </c>
      <c r="K22" s="43">
        <v>0</v>
      </c>
      <c r="L22" s="43">
        <v>5.5511151231257827E-17</v>
      </c>
    </row>
    <row r="23" spans="3:19" x14ac:dyDescent="0.25">
      <c r="C23" s="3">
        <v>2.7</v>
      </c>
      <c r="D23" s="3">
        <v>3.3</v>
      </c>
      <c r="E23" s="3">
        <v>1.3</v>
      </c>
      <c r="F23" s="3">
        <v>2.1</v>
      </c>
      <c r="G23" s="3"/>
      <c r="H23" s="3">
        <f>C23</f>
        <v>2.7</v>
      </c>
      <c r="J23" s="43">
        <v>-8.3266726846886741E-17</v>
      </c>
      <c r="K23" s="43">
        <v>0.99999999999999967</v>
      </c>
      <c r="L23" s="43">
        <v>1.3877787807814457E-17</v>
      </c>
    </row>
    <row r="24" spans="3:19" x14ac:dyDescent="0.25">
      <c r="C24" s="3">
        <v>3.5</v>
      </c>
      <c r="D24" s="3">
        <v>-1.7</v>
      </c>
      <c r="E24" s="3">
        <v>2.8</v>
      </c>
      <c r="F24" s="3">
        <v>1.7</v>
      </c>
      <c r="G24" s="3"/>
      <c r="H24" s="3"/>
      <c r="J24" s="43">
        <v>-2.2204460492503131E-16</v>
      </c>
      <c r="K24" s="43">
        <v>0</v>
      </c>
      <c r="L24" s="43">
        <v>1</v>
      </c>
    </row>
    <row r="25" spans="3:19" x14ac:dyDescent="0.25">
      <c r="C25" s="3">
        <v>4.0999999999999996</v>
      </c>
      <c r="D25" s="3">
        <v>5.8</v>
      </c>
      <c r="E25" s="3">
        <v>-1.7</v>
      </c>
      <c r="F25" s="3">
        <v>0.8</v>
      </c>
      <c r="G25" s="3"/>
      <c r="H25" s="3"/>
    </row>
    <row r="26" spans="3:19" x14ac:dyDescent="0.25">
      <c r="C26" s="3"/>
      <c r="D26" s="3"/>
      <c r="E26" s="3"/>
      <c r="F26" s="3"/>
      <c r="G26" s="3"/>
      <c r="H26" s="3"/>
    </row>
    <row r="27" spans="3:19" x14ac:dyDescent="0.25">
      <c r="C27" s="3">
        <f t="array" ref="C27:F27">C23:F23/C23</f>
        <v>1</v>
      </c>
      <c r="D27" s="3">
        <v>1.2222222222222221</v>
      </c>
      <c r="E27" s="3">
        <v>0.48148148148148145</v>
      </c>
      <c r="F27" s="3">
        <v>0.77777777777777779</v>
      </c>
      <c r="G27" s="3"/>
      <c r="H27" s="3"/>
    </row>
    <row r="28" spans="3:19" x14ac:dyDescent="0.25">
      <c r="C28" s="3">
        <f t="array" ref="C28:F28">C24:F24-$C$27:$F$27*C24</f>
        <v>0</v>
      </c>
      <c r="D28" s="3">
        <v>-5.9777777777777779</v>
      </c>
      <c r="E28" s="3">
        <v>1.1148148148148147</v>
      </c>
      <c r="F28" s="3">
        <v>-1.0222222222222224</v>
      </c>
      <c r="G28" s="3"/>
      <c r="H28" s="3">
        <f>D28</f>
        <v>-5.9777777777777779</v>
      </c>
    </row>
    <row r="29" spans="3:19" x14ac:dyDescent="0.25">
      <c r="C29" s="3">
        <f t="array" ref="C29:F29">C25:F25-$C$27:$F$27*C25</f>
        <v>0</v>
      </c>
      <c r="D29" s="3">
        <v>0.78888888888888964</v>
      </c>
      <c r="E29" s="3">
        <v>-3.674074074074074</v>
      </c>
      <c r="F29" s="3">
        <v>-2.3888888888888884</v>
      </c>
      <c r="G29" s="23"/>
      <c r="H29" s="23"/>
    </row>
    <row r="30" spans="3:19" x14ac:dyDescent="0.25">
      <c r="C30" s="3"/>
      <c r="D30" s="3"/>
      <c r="E30" s="3"/>
      <c r="F30" s="3"/>
      <c r="G30" s="3"/>
      <c r="H30" s="3"/>
    </row>
    <row r="31" spans="3:19" x14ac:dyDescent="0.25">
      <c r="C31" s="24">
        <f t="array" ref="C31:F31">C27:F27</f>
        <v>1</v>
      </c>
      <c r="D31" s="24">
        <v>1.2222222222222221</v>
      </c>
      <c r="E31" s="24">
        <v>0.48148148148148145</v>
      </c>
      <c r="F31" s="24">
        <v>0.77777777777777779</v>
      </c>
      <c r="G31" s="24"/>
      <c r="H31" s="24"/>
    </row>
    <row r="32" spans="3:19" x14ac:dyDescent="0.25">
      <c r="C32" s="3">
        <f t="array" ref="C32:F32">C28:F28/D28</f>
        <v>0</v>
      </c>
      <c r="D32" s="3">
        <v>1</v>
      </c>
      <c r="E32" s="3">
        <v>-0.18649318463444856</v>
      </c>
      <c r="F32" s="3">
        <v>0.17100371747211898</v>
      </c>
      <c r="G32" s="3"/>
      <c r="H32" s="3"/>
    </row>
    <row r="33" spans="3:8" x14ac:dyDescent="0.25">
      <c r="C33" s="3">
        <f t="array" ref="C33:F33">C29:F29-$C$32:$F$32*D29</f>
        <v>0</v>
      </c>
      <c r="D33" s="3">
        <v>0</v>
      </c>
      <c r="E33" s="3">
        <v>-3.5269516728624533</v>
      </c>
      <c r="F33" s="3">
        <v>-2.5237918215613377</v>
      </c>
      <c r="G33" s="3"/>
      <c r="H33" s="3">
        <f>E33</f>
        <v>-3.5269516728624533</v>
      </c>
    </row>
    <row r="34" spans="3:8" x14ac:dyDescent="0.25">
      <c r="C34" s="3"/>
      <c r="D34" s="3"/>
      <c r="E34" s="3"/>
      <c r="F34" s="3"/>
      <c r="G34" s="3"/>
      <c r="H34" s="3"/>
    </row>
    <row r="35" spans="3:8" x14ac:dyDescent="0.25">
      <c r="C35" s="3">
        <f t="array" ref="C35:F36">C31:F32</f>
        <v>1</v>
      </c>
      <c r="D35" s="3">
        <v>1.2222222222222221</v>
      </c>
      <c r="E35" s="3">
        <v>0.48148148148148145</v>
      </c>
      <c r="F35" s="3">
        <v>0.77777777777777779</v>
      </c>
      <c r="G35" s="27">
        <f>F35-D35*G36-E35*G37</f>
        <v>6.1133069828722131E-2</v>
      </c>
      <c r="H35" s="25" t="s">
        <v>29</v>
      </c>
    </row>
    <row r="36" spans="3:8" x14ac:dyDescent="0.25">
      <c r="C36" s="3">
        <v>0</v>
      </c>
      <c r="D36" s="3">
        <v>1</v>
      </c>
      <c r="E36" s="3">
        <v>-0.18649318463444856</v>
      </c>
      <c r="F36" s="3">
        <v>0.17100371747211898</v>
      </c>
      <c r="G36" s="27">
        <f>F36-E36*G37</f>
        <v>0.30445322793148877</v>
      </c>
      <c r="H36" s="3">
        <f>H23*H28*H33</f>
        <v>56.924999999999997</v>
      </c>
    </row>
    <row r="37" spans="3:8" x14ac:dyDescent="0.25">
      <c r="C37" s="3">
        <f t="array" ref="C37:F37">C33:F33/E33</f>
        <v>0</v>
      </c>
      <c r="D37" s="3">
        <v>0</v>
      </c>
      <c r="E37" s="3">
        <v>1</v>
      </c>
      <c r="F37" s="3">
        <v>0.71557312252964422</v>
      </c>
      <c r="G37" s="27">
        <f>F37</f>
        <v>0.71557312252964422</v>
      </c>
      <c r="H37" s="3"/>
    </row>
  </sheetData>
  <mergeCells count="4">
    <mergeCell ref="C7:F7"/>
    <mergeCell ref="C21:H21"/>
    <mergeCell ref="C22:E22"/>
    <mergeCell ref="I3:S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36"/>
  <sheetViews>
    <sheetView zoomScale="85" zoomScaleNormal="85" workbookViewId="0">
      <selection activeCell="S10" sqref="S10"/>
    </sheetView>
  </sheetViews>
  <sheetFormatPr defaultRowHeight="15" x14ac:dyDescent="0.25"/>
  <cols>
    <col min="11" max="12" width="12" bestFit="1" customWidth="1"/>
    <col min="16" max="16" width="12.7109375" bestFit="1" customWidth="1"/>
  </cols>
  <sheetData>
    <row r="4" spans="1:29" x14ac:dyDescent="0.25">
      <c r="K4" s="38" t="s">
        <v>9</v>
      </c>
      <c r="L4" s="38" t="s">
        <v>38</v>
      </c>
      <c r="O4" s="39" t="s">
        <v>9</v>
      </c>
      <c r="P4" s="39" t="s">
        <v>38</v>
      </c>
    </row>
    <row r="5" spans="1:29" x14ac:dyDescent="0.25">
      <c r="A5" s="52" t="s">
        <v>34</v>
      </c>
      <c r="B5" s="53"/>
      <c r="C5" s="53"/>
      <c r="K5" s="38">
        <v>1.0484001190978076</v>
      </c>
      <c r="L5" s="38">
        <v>0.41262230428405383</v>
      </c>
      <c r="O5" s="39">
        <v>-0.37974777744042121</v>
      </c>
      <c r="P5" s="39">
        <v>0.67580528241946569</v>
      </c>
    </row>
    <row r="6" spans="1:29" x14ac:dyDescent="0.25">
      <c r="A6" s="34" t="s">
        <v>9</v>
      </c>
      <c r="B6" s="34" t="s">
        <v>35</v>
      </c>
      <c r="C6" s="34" t="s">
        <v>36</v>
      </c>
      <c r="D6" s="34" t="s">
        <v>37</v>
      </c>
      <c r="J6" s="1" t="s">
        <v>39</v>
      </c>
      <c r="K6" s="1">
        <f>TAN(K5*L5+0.4)-K5*K5</f>
        <v>8.9914642176225357E-8</v>
      </c>
      <c r="L6" s="1">
        <f>0.6*K5*K5+2*L5*L5-1</f>
        <v>1.7819942854657711E-8</v>
      </c>
      <c r="O6" s="1">
        <f>TAN(O5*P5+0.4)-O5*O5</f>
        <v>1.4642158831218444E-4</v>
      </c>
      <c r="P6" s="1">
        <f>0.6*O5*O5+2*P5*P5-1</f>
        <v>-4.9415825328580354E-5</v>
      </c>
    </row>
    <row r="7" spans="1:29" x14ac:dyDescent="0.25">
      <c r="A7" s="3">
        <v>-1.2</v>
      </c>
      <c r="B7" s="3">
        <f t="shared" ref="B7:B31" si="0">(ATAN(A7*A7)-0.4)/A7</f>
        <v>-0.46984055229040722</v>
      </c>
      <c r="C7" s="3">
        <f t="shared" ref="C7:C31" si="1">-(ATAN(A7*A7)-0.4)/A7</f>
        <v>0.46984055229040722</v>
      </c>
      <c r="D7" s="3">
        <f t="shared" ref="D7:D31" si="2">(0.5-0.3*A7*A7)^0.5</f>
        <v>0.26076809620810598</v>
      </c>
      <c r="J7" s="1" t="s">
        <v>40</v>
      </c>
      <c r="K7" s="1">
        <f>K6*K6+L6*L6</f>
        <v>8.4021932410219097E-15</v>
      </c>
      <c r="L7" s="1"/>
      <c r="O7" s="1">
        <f>O6*O6+P6*P6</f>
        <v>2.3881205316767591E-8</v>
      </c>
      <c r="P7" s="1"/>
    </row>
    <row r="8" spans="1:29" x14ac:dyDescent="0.25">
      <c r="A8" s="3">
        <v>-1.1000000000000001</v>
      </c>
      <c r="B8" s="3">
        <f t="shared" si="0"/>
        <v>-0.43648757401210919</v>
      </c>
      <c r="C8" s="3">
        <f t="shared" si="1"/>
        <v>0.43648757401210919</v>
      </c>
      <c r="D8" s="3">
        <f t="shared" si="2"/>
        <v>0.37013511046643488</v>
      </c>
    </row>
    <row r="9" spans="1:29" x14ac:dyDescent="0.25">
      <c r="A9" s="3">
        <v>-1</v>
      </c>
      <c r="B9" s="3">
        <f t="shared" si="0"/>
        <v>-0.38539816339744826</v>
      </c>
      <c r="C9" s="3">
        <f t="shared" si="1"/>
        <v>0.38539816339744826</v>
      </c>
      <c r="D9" s="3">
        <f t="shared" si="2"/>
        <v>0.44721359549995793</v>
      </c>
      <c r="K9" s="54" t="s">
        <v>41</v>
      </c>
      <c r="L9" s="55"/>
      <c r="M9" s="55"/>
      <c r="N9" s="55"/>
      <c r="O9" s="55"/>
      <c r="P9" s="56"/>
    </row>
    <row r="10" spans="1:29" x14ac:dyDescent="0.25">
      <c r="A10" s="3">
        <v>-0.9</v>
      </c>
      <c r="B10" s="3">
        <f t="shared" si="0"/>
        <v>-0.31200980990647509</v>
      </c>
      <c r="C10" s="3">
        <f t="shared" si="1"/>
        <v>0.31200980990647509</v>
      </c>
      <c r="D10" s="3">
        <f t="shared" si="2"/>
        <v>0.50695167422546306</v>
      </c>
      <c r="K10" s="16" t="s">
        <v>35</v>
      </c>
      <c r="L10" s="16" t="s">
        <v>37</v>
      </c>
      <c r="M10" s="16"/>
      <c r="N10" s="16"/>
      <c r="O10" s="16" t="s">
        <v>35</v>
      </c>
      <c r="P10" s="16" t="s">
        <v>37</v>
      </c>
    </row>
    <row r="11" spans="1:29" x14ac:dyDescent="0.25">
      <c r="A11" s="3">
        <v>-0.80000000000000104</v>
      </c>
      <c r="B11" s="3">
        <f t="shared" si="0"/>
        <v>-0.21164148887582848</v>
      </c>
      <c r="C11" s="3">
        <f t="shared" si="1"/>
        <v>0.21164148887582848</v>
      </c>
      <c r="D11" s="3">
        <f t="shared" si="2"/>
        <v>0.55497747702046385</v>
      </c>
      <c r="K11" s="40">
        <f>TAN(K5*L5+0.4)-K5*K5</f>
        <v>8.9914642176225357E-8</v>
      </c>
      <c r="L11" s="40">
        <f>0.6*K5*K5+2*L5*L5-1</f>
        <v>1.7819942854657711E-8</v>
      </c>
      <c r="M11" s="37"/>
      <c r="N11" s="37"/>
      <c r="O11" s="41">
        <f>TAN(O5*P5+0.4)-O5*O5</f>
        <v>1.4642158831218444E-4</v>
      </c>
      <c r="P11" s="41">
        <f>0.6*O5*O5+2*P5*P5-1</f>
        <v>-4.9415825328580354E-5</v>
      </c>
    </row>
    <row r="12" spans="1:29" x14ac:dyDescent="0.25">
      <c r="A12" s="3">
        <v>-0.70000000000000095</v>
      </c>
      <c r="B12" s="3">
        <f t="shared" si="0"/>
        <v>-7.9450933158893497E-2</v>
      </c>
      <c r="C12" s="3">
        <f t="shared" si="1"/>
        <v>7.9450933158893497E-2</v>
      </c>
      <c r="D12" s="3">
        <f t="shared" si="2"/>
        <v>0.59413803110051766</v>
      </c>
    </row>
    <row r="13" spans="1:29" x14ac:dyDescent="0.25">
      <c r="A13" s="3">
        <v>-0.60000000000000098</v>
      </c>
      <c r="B13" s="3">
        <f t="shared" si="0"/>
        <v>9.0740699030477975E-2</v>
      </c>
      <c r="C13" s="3">
        <f t="shared" si="1"/>
        <v>-9.0740699030477975E-2</v>
      </c>
      <c r="D13" s="3">
        <f t="shared" si="2"/>
        <v>0.6260990336999408</v>
      </c>
    </row>
    <row r="14" spans="1:29" x14ac:dyDescent="0.25">
      <c r="A14" s="3">
        <v>-0.500000000000001</v>
      </c>
      <c r="B14" s="3">
        <f t="shared" si="0"/>
        <v>0.31004267374626926</v>
      </c>
      <c r="C14" s="3">
        <f t="shared" si="1"/>
        <v>-0.31004267374626926</v>
      </c>
      <c r="D14" s="3">
        <f t="shared" si="2"/>
        <v>0.65192024052026465</v>
      </c>
      <c r="I14" s="1" t="s">
        <v>9</v>
      </c>
    </row>
    <row r="15" spans="1:29" x14ac:dyDescent="0.25">
      <c r="A15" s="36">
        <v>-0.40000000000000102</v>
      </c>
      <c r="B15" s="36">
        <f t="shared" si="0"/>
        <v>0.603361844533993</v>
      </c>
      <c r="C15" s="36">
        <f t="shared" si="1"/>
        <v>-0.603361844533993</v>
      </c>
      <c r="D15" s="36">
        <f t="shared" si="2"/>
        <v>0.67230945255886421</v>
      </c>
      <c r="H15" s="33"/>
      <c r="I15" s="35">
        <v>-2</v>
      </c>
      <c r="J15" s="35">
        <v>-1.8</v>
      </c>
      <c r="K15" s="35">
        <v>-1.6</v>
      </c>
      <c r="L15" s="35">
        <v>-1.4</v>
      </c>
      <c r="M15" s="35">
        <v>-1.2</v>
      </c>
      <c r="N15" s="35">
        <v>-1</v>
      </c>
      <c r="O15" s="35">
        <v>-0.8</v>
      </c>
      <c r="P15" s="35">
        <v>-0.6</v>
      </c>
      <c r="Q15" s="35">
        <v>-0.4</v>
      </c>
      <c r="R15" s="35">
        <v>-0.2</v>
      </c>
      <c r="S15" s="35">
        <v>0</v>
      </c>
      <c r="T15" s="35">
        <v>0.2</v>
      </c>
      <c r="U15" s="35">
        <v>0.4</v>
      </c>
      <c r="V15" s="35">
        <v>0.6</v>
      </c>
      <c r="W15" s="35">
        <v>0.8</v>
      </c>
      <c r="X15" s="35">
        <v>1</v>
      </c>
      <c r="Y15" s="35">
        <v>1.2</v>
      </c>
      <c r="Z15" s="35">
        <v>1.4</v>
      </c>
      <c r="AA15" s="35">
        <v>1.6</v>
      </c>
      <c r="AB15" s="35">
        <v>1.8</v>
      </c>
      <c r="AC15" s="35">
        <v>2</v>
      </c>
    </row>
    <row r="16" spans="1:29" x14ac:dyDescent="0.25">
      <c r="A16" s="31">
        <v>-0.30000000000000099</v>
      </c>
      <c r="B16" s="31">
        <f t="shared" si="0"/>
        <v>1.0341394193668263</v>
      </c>
      <c r="C16" s="31">
        <f t="shared" si="1"/>
        <v>-1.0341394193668263</v>
      </c>
      <c r="D16" s="31">
        <f t="shared" si="2"/>
        <v>0.68774995456197585</v>
      </c>
      <c r="G16" s="32" t="s">
        <v>38</v>
      </c>
      <c r="H16" s="34">
        <v>-2</v>
      </c>
      <c r="I16" s="3">
        <f t="shared" ref="I16:AC28" si="3">(TAN(I$15*$H16+0.4)-I$15*I$15)^2+(0.6*I$15*I$15+2*$H16*$H16-1)^2</f>
        <v>89.176630709419186</v>
      </c>
      <c r="J16" s="3">
        <f t="shared" si="3"/>
        <v>84.330604212236381</v>
      </c>
      <c r="K16" s="3">
        <f t="shared" si="3"/>
        <v>77.133855756079285</v>
      </c>
      <c r="L16" s="3">
        <f t="shared" si="3"/>
        <v>70.462777682173808</v>
      </c>
      <c r="M16" s="3">
        <f t="shared" si="3"/>
        <v>65.066423376349306</v>
      </c>
      <c r="N16" s="3">
        <f t="shared" si="3"/>
        <v>61.431110758232705</v>
      </c>
      <c r="O16" s="3">
        <f t="shared" si="3"/>
        <v>62.504306229016663</v>
      </c>
      <c r="P16" s="3">
        <f t="shared" si="3"/>
        <v>1248.7139770606045</v>
      </c>
      <c r="Q16" s="3">
        <f t="shared" si="3"/>
        <v>56.171691448126637</v>
      </c>
      <c r="R16" s="3">
        <f t="shared" si="3"/>
        <v>50.315960473600711</v>
      </c>
      <c r="S16" s="3">
        <f t="shared" si="3"/>
        <v>49.178754105810974</v>
      </c>
      <c r="T16" s="3">
        <f t="shared" si="3"/>
        <v>49.33817599999999</v>
      </c>
      <c r="U16" s="3">
        <f t="shared" si="3"/>
        <v>50.692863935807189</v>
      </c>
      <c r="V16" s="3">
        <f t="shared" si="3"/>
        <v>54.001751319241009</v>
      </c>
      <c r="W16" s="3">
        <f t="shared" si="3"/>
        <v>64.841374043528759</v>
      </c>
      <c r="X16" s="3">
        <f t="shared" si="3"/>
        <v>1162.1612320198885</v>
      </c>
      <c r="Y16" s="3">
        <f t="shared" si="3"/>
        <v>62.397580397848756</v>
      </c>
      <c r="Z16" s="3">
        <f t="shared" si="3"/>
        <v>67.936882163366107</v>
      </c>
      <c r="AA16" s="3">
        <f t="shared" si="3"/>
        <v>77.722984723139888</v>
      </c>
      <c r="AB16" s="3">
        <f t="shared" si="3"/>
        <v>90.875065768553455</v>
      </c>
      <c r="AC16" s="3">
        <f t="shared" si="3"/>
        <v>108.55124325348125</v>
      </c>
    </row>
    <row r="17" spans="1:29" x14ac:dyDescent="0.25">
      <c r="A17" s="3">
        <v>-0.20000000000000101</v>
      </c>
      <c r="B17" s="3">
        <f t="shared" si="0"/>
        <v>1.8001065643835388</v>
      </c>
      <c r="C17" s="3">
        <f t="shared" si="1"/>
        <v>-1.8001065643835388</v>
      </c>
      <c r="D17" s="3">
        <f t="shared" si="2"/>
        <v>0.69856996786291914</v>
      </c>
      <c r="H17" s="34">
        <v>-1.8</v>
      </c>
      <c r="I17" s="3">
        <f t="shared" ref="I17:X36" si="4">(TAN(I$15*$H17+0.4)-I$15*I$15)^2+(0.6*I$15*I$15+2*$H17*$H17-1)^2</f>
        <v>70.172379863065018</v>
      </c>
      <c r="J17" s="3">
        <f t="shared" si="3"/>
        <v>62.382917869723329</v>
      </c>
      <c r="K17" s="3">
        <f t="shared" si="3"/>
        <v>55.08405428884663</v>
      </c>
      <c r="L17" s="3">
        <f t="shared" si="3"/>
        <v>49.077838497591664</v>
      </c>
      <c r="M17" s="3">
        <f t="shared" si="3"/>
        <v>44.645620428213462</v>
      </c>
      <c r="N17" s="3">
        <f t="shared" si="3"/>
        <v>42.601435904847143</v>
      </c>
      <c r="O17" s="3">
        <f t="shared" si="3"/>
        <v>52.572357768738883</v>
      </c>
      <c r="P17" s="3">
        <f t="shared" si="3"/>
        <v>145.30060405605093</v>
      </c>
      <c r="Q17" s="3">
        <f t="shared" si="3"/>
        <v>34.724441458384057</v>
      </c>
      <c r="R17" s="3">
        <f t="shared" si="3"/>
        <v>31.122937862124708</v>
      </c>
      <c r="S17" s="3">
        <f t="shared" si="3"/>
        <v>30.209154105810978</v>
      </c>
      <c r="T17" s="3">
        <f t="shared" si="3"/>
        <v>30.294016000455702</v>
      </c>
      <c r="U17" s="3">
        <f t="shared" si="3"/>
        <v>31.333239547566635</v>
      </c>
      <c r="V17" s="3">
        <f t="shared" si="3"/>
        <v>33.810185409750119</v>
      </c>
      <c r="W17" s="3">
        <f t="shared" si="3"/>
        <v>39.879025450794536</v>
      </c>
      <c r="X17" s="3">
        <f t="shared" si="3"/>
        <v>83.177623009227418</v>
      </c>
      <c r="Y17" s="3">
        <f t="shared" si="3"/>
        <v>54.550546299097824</v>
      </c>
      <c r="Z17" s="3">
        <f t="shared" si="3"/>
        <v>44.408638077006678</v>
      </c>
      <c r="AA17" s="3">
        <f t="shared" si="3"/>
        <v>52.397428038790984</v>
      </c>
      <c r="AB17" s="3">
        <f t="shared" si="3"/>
        <v>63.694335689324689</v>
      </c>
      <c r="AC17" s="3">
        <f t="shared" si="3"/>
        <v>78.565610027332013</v>
      </c>
    </row>
    <row r="18" spans="1:29" x14ac:dyDescent="0.25">
      <c r="A18" s="3">
        <v>-9.9999999999999895E-2</v>
      </c>
      <c r="B18" s="3">
        <f t="shared" si="0"/>
        <v>3.9000033331333519</v>
      </c>
      <c r="C18" s="3">
        <f t="shared" si="1"/>
        <v>-3.9000033331333519</v>
      </c>
      <c r="D18" s="3">
        <f t="shared" si="2"/>
        <v>0.70498226928058272</v>
      </c>
      <c r="H18" s="34">
        <v>-1.6</v>
      </c>
      <c r="I18" s="3">
        <f t="shared" si="4"/>
        <v>54.806175573722783</v>
      </c>
      <c r="J18" s="3">
        <f t="shared" si="3"/>
        <v>46.386449041444209</v>
      </c>
      <c r="K18" s="3">
        <f t="shared" si="3"/>
        <v>39.517761454405999</v>
      </c>
      <c r="L18" s="3">
        <f t="shared" si="3"/>
        <v>34.339547433785306</v>
      </c>
      <c r="M18" s="3">
        <f t="shared" si="3"/>
        <v>31.16619278775617</v>
      </c>
      <c r="N18" s="3">
        <f t="shared" si="3"/>
        <v>32.422878930564963</v>
      </c>
      <c r="O18" s="3">
        <f t="shared" si="3"/>
        <v>115.55866525783037</v>
      </c>
      <c r="P18" s="3">
        <f t="shared" si="3"/>
        <v>37.406671011639375</v>
      </c>
      <c r="Q18" s="3">
        <f t="shared" si="3"/>
        <v>20.157402071179924</v>
      </c>
      <c r="R18" s="3">
        <f t="shared" si="3"/>
        <v>17.873418669000873</v>
      </c>
      <c r="S18" s="3">
        <f t="shared" si="3"/>
        <v>17.153154105810984</v>
      </c>
      <c r="T18" s="3">
        <f t="shared" si="3"/>
        <v>17.174349717653474</v>
      </c>
      <c r="U18" s="3">
        <f t="shared" si="3"/>
        <v>17.938451609456077</v>
      </c>
      <c r="V18" s="3">
        <f t="shared" si="3"/>
        <v>19.774965384740746</v>
      </c>
      <c r="W18" s="3">
        <f t="shared" si="3"/>
        <v>23.707273361140896</v>
      </c>
      <c r="X18" s="3">
        <f t="shared" si="3"/>
        <v>35.038667211459703</v>
      </c>
      <c r="Y18" s="3">
        <f t="shared" si="3"/>
        <v>470.45242080694908</v>
      </c>
      <c r="Z18" s="3">
        <f t="shared" si="3"/>
        <v>30.818137811329027</v>
      </c>
      <c r="AA18" s="3">
        <f t="shared" si="3"/>
        <v>33.122211674161441</v>
      </c>
      <c r="AB18" s="3">
        <f t="shared" si="3"/>
        <v>42.830290378931494</v>
      </c>
      <c r="AC18" s="3">
        <f t="shared" si="3"/>
        <v>55.792562807984524</v>
      </c>
    </row>
    <row r="19" spans="1:29" x14ac:dyDescent="0.25">
      <c r="A19" s="3">
        <v>0</v>
      </c>
      <c r="B19" s="3" t="e">
        <f t="shared" si="0"/>
        <v>#DIV/0!</v>
      </c>
      <c r="C19" s="3" t="e">
        <f t="shared" si="1"/>
        <v>#DIV/0!</v>
      </c>
      <c r="D19" s="3">
        <f t="shared" si="2"/>
        <v>0.70710678118654757</v>
      </c>
      <c r="H19" s="34">
        <v>-1.4</v>
      </c>
      <c r="I19" s="3">
        <f t="shared" si="4"/>
        <v>43.838028355978729</v>
      </c>
      <c r="J19" s="3">
        <f t="shared" si="3"/>
        <v>35.666746821410669</v>
      </c>
      <c r="K19" s="3">
        <f t="shared" si="3"/>
        <v>29.517914155125482</v>
      </c>
      <c r="L19" s="3">
        <f t="shared" si="3"/>
        <v>25.493986853518638</v>
      </c>
      <c r="M19" s="3">
        <f t="shared" si="3"/>
        <v>24.758713398560275</v>
      </c>
      <c r="N19" s="3">
        <f t="shared" si="3"/>
        <v>40.33496249264153</v>
      </c>
      <c r="O19" s="3">
        <f t="shared" si="3"/>
        <v>373.03934507342404</v>
      </c>
      <c r="P19" s="3">
        <f t="shared" si="3"/>
        <v>16.346842016255728</v>
      </c>
      <c r="Q19" s="3">
        <f t="shared" si="3"/>
        <v>10.704986724782032</v>
      </c>
      <c r="R19" s="3">
        <f t="shared" si="3"/>
        <v>9.2579763096360566</v>
      </c>
      <c r="S19" s="3">
        <f t="shared" si="3"/>
        <v>8.7051541058109727</v>
      </c>
      <c r="T19" s="3">
        <f t="shared" si="3"/>
        <v>8.6736290295854115</v>
      </c>
      <c r="U19" s="3">
        <f t="shared" si="3"/>
        <v>9.1995407577824508</v>
      </c>
      <c r="V19" s="3">
        <f t="shared" si="3"/>
        <v>10.524692284503677</v>
      </c>
      <c r="W19" s="3">
        <f t="shared" si="3"/>
        <v>13.217911012830637</v>
      </c>
      <c r="X19" s="3">
        <f t="shared" si="3"/>
        <v>18.93073427012456</v>
      </c>
      <c r="Y19" s="3">
        <f t="shared" si="3"/>
        <v>37.179963641911954</v>
      </c>
      <c r="Z19" s="3">
        <f t="shared" si="3"/>
        <v>8962.2474995134435</v>
      </c>
      <c r="AA19" s="3">
        <f t="shared" si="3"/>
        <v>20.98907166731134</v>
      </c>
      <c r="AB19" s="3">
        <f t="shared" si="3"/>
        <v>26.23786045897371</v>
      </c>
      <c r="AC19" s="3">
        <f t="shared" si="3"/>
        <v>37.813367861498591</v>
      </c>
    </row>
    <row r="20" spans="1:29" x14ac:dyDescent="0.25">
      <c r="A20" s="3">
        <v>0.1</v>
      </c>
      <c r="B20" s="3">
        <f t="shared" si="0"/>
        <v>-3.9000033331333475</v>
      </c>
      <c r="C20" s="3">
        <f t="shared" si="1"/>
        <v>3.9000033331333475</v>
      </c>
      <c r="D20" s="3">
        <f t="shared" si="2"/>
        <v>0.70498226928058272</v>
      </c>
      <c r="H20" s="34">
        <v>-1.2</v>
      </c>
      <c r="I20" s="3">
        <f t="shared" si="4"/>
        <v>37.289040114403321</v>
      </c>
      <c r="J20" s="3">
        <f t="shared" si="3"/>
        <v>29.813070066235483</v>
      </c>
      <c r="K20" s="3">
        <f t="shared" si="3"/>
        <v>24.883309757879644</v>
      </c>
      <c r="L20" s="3">
        <f t="shared" si="3"/>
        <v>23.409945475691895</v>
      </c>
      <c r="M20" s="3">
        <f t="shared" si="3"/>
        <v>33.178579294095819</v>
      </c>
      <c r="N20" s="3">
        <f t="shared" si="3"/>
        <v>1247.4817629621177</v>
      </c>
      <c r="O20" s="3">
        <f t="shared" si="3"/>
        <v>21.394343937965779</v>
      </c>
      <c r="P20" s="3">
        <f t="shared" si="3"/>
        <v>7.3034993538318478</v>
      </c>
      <c r="Q20" s="3">
        <f t="shared" si="3"/>
        <v>5.0063707672700524</v>
      </c>
      <c r="R20" s="3">
        <f t="shared" si="3"/>
        <v>4.121597997429725</v>
      </c>
      <c r="S20" s="3">
        <f t="shared" si="3"/>
        <v>3.7131541058109749</v>
      </c>
      <c r="T20" s="3">
        <f t="shared" si="3"/>
        <v>3.6399489734883703</v>
      </c>
      <c r="U20" s="3">
        <f t="shared" si="3"/>
        <v>3.9622581595366961</v>
      </c>
      <c r="V20" s="3">
        <f t="shared" si="3"/>
        <v>4.8712353096563215</v>
      </c>
      <c r="W20" s="3">
        <f t="shared" si="3"/>
        <v>6.7308571243702469</v>
      </c>
      <c r="X20" s="3">
        <f t="shared" si="3"/>
        <v>10.269832672265483</v>
      </c>
      <c r="Y20" s="3">
        <f t="shared" si="3"/>
        <v>17.411848830409141</v>
      </c>
      <c r="Z20" s="3">
        <f t="shared" si="3"/>
        <v>37.443447622271947</v>
      </c>
      <c r="AA20" s="3">
        <f t="shared" si="3"/>
        <v>505.82096312500084</v>
      </c>
      <c r="AB20" s="3">
        <f t="shared" si="3"/>
        <v>18.551659666745042</v>
      </c>
      <c r="AC20" s="3">
        <f t="shared" si="3"/>
        <v>21.612480297949759</v>
      </c>
    </row>
    <row r="21" spans="1:29" x14ac:dyDescent="0.25">
      <c r="A21" s="3">
        <v>0.2</v>
      </c>
      <c r="B21" s="3">
        <f t="shared" si="0"/>
        <v>-1.8001065643835497</v>
      </c>
      <c r="C21" s="3">
        <f t="shared" si="1"/>
        <v>1.8001065643835497</v>
      </c>
      <c r="D21" s="3">
        <f t="shared" si="2"/>
        <v>0.69856996786291925</v>
      </c>
      <c r="H21" s="34">
        <v>-1</v>
      </c>
      <c r="I21" s="3">
        <f t="shared" si="4"/>
        <v>35.72719649627318</v>
      </c>
      <c r="J21" s="3">
        <f t="shared" si="3"/>
        <v>29.954499199171348</v>
      </c>
      <c r="K21" s="3">
        <f t="shared" si="3"/>
        <v>28.9466993039409</v>
      </c>
      <c r="L21" s="3">
        <f t="shared" si="3"/>
        <v>43.750760907927422</v>
      </c>
      <c r="M21" s="3">
        <f t="shared" si="3"/>
        <v>1276.004087769408</v>
      </c>
      <c r="N21" s="3">
        <f t="shared" si="3"/>
        <v>25.579688147295869</v>
      </c>
      <c r="O21" s="3">
        <f t="shared" si="3"/>
        <v>5.6486658908853693</v>
      </c>
      <c r="P21" s="3">
        <f t="shared" si="3"/>
        <v>2.9124412590632307</v>
      </c>
      <c r="Q21" s="3">
        <f t="shared" si="3"/>
        <v>1.9574872199086397</v>
      </c>
      <c r="R21" s="3">
        <f t="shared" si="3"/>
        <v>1.463488227860622</v>
      </c>
      <c r="S21" s="3">
        <f t="shared" si="3"/>
        <v>1.1787541058109752</v>
      </c>
      <c r="T21" s="3">
        <f t="shared" si="3"/>
        <v>1.0750505556552334</v>
      </c>
      <c r="U21" s="3">
        <f t="shared" si="3"/>
        <v>1.2268160000000004</v>
      </c>
      <c r="V21" s="3">
        <f t="shared" si="3"/>
        <v>1.7952985840621718</v>
      </c>
      <c r="W21" s="3">
        <f t="shared" si="3"/>
        <v>3.0449854257958222</v>
      </c>
      <c r="X21" s="3">
        <f t="shared" si="3"/>
        <v>5.3963167892113422</v>
      </c>
      <c r="Y21" s="3">
        <f t="shared" si="3"/>
        <v>9.5736106024698024</v>
      </c>
      <c r="Z21" s="3">
        <f t="shared" si="3"/>
        <v>17.107133101461976</v>
      </c>
      <c r="AA21" s="3">
        <f t="shared" si="3"/>
        <v>32.770276272493824</v>
      </c>
      <c r="AB21" s="3">
        <f t="shared" si="3"/>
        <v>90.350478054590766</v>
      </c>
      <c r="AC21" s="3">
        <f t="shared" si="3"/>
        <v>925.56603560654457</v>
      </c>
    </row>
    <row r="22" spans="1:29" x14ac:dyDescent="0.25">
      <c r="A22" s="3">
        <v>0.3</v>
      </c>
      <c r="B22" s="3">
        <f t="shared" si="0"/>
        <v>-1.0341394193668316</v>
      </c>
      <c r="C22" s="3">
        <f t="shared" si="1"/>
        <v>1.0341394193668316</v>
      </c>
      <c r="D22" s="3">
        <f t="shared" si="2"/>
        <v>0.68774995456197596</v>
      </c>
      <c r="H22" s="34">
        <v>-0.8</v>
      </c>
      <c r="I22" s="3">
        <f t="shared" si="4"/>
        <v>45.437118110134072</v>
      </c>
      <c r="J22" s="3">
        <f t="shared" si="3"/>
        <v>52.067377726148756</v>
      </c>
      <c r="K22" s="3">
        <f t="shared" si="3"/>
        <v>139.73826565064778</v>
      </c>
      <c r="L22" s="3">
        <f t="shared" si="3"/>
        <v>315.74731162714869</v>
      </c>
      <c r="M22" s="3">
        <f t="shared" si="3"/>
        <v>11.763878013184087</v>
      </c>
      <c r="N22" s="3">
        <f t="shared" si="3"/>
        <v>3.2460607229544198</v>
      </c>
      <c r="O22" s="3">
        <f t="shared" si="3"/>
        <v>1.5721720434111466</v>
      </c>
      <c r="P22" s="3">
        <f t="shared" si="3"/>
        <v>0.96794511880234524</v>
      </c>
      <c r="Q22" s="3">
        <f t="shared" si="3"/>
        <v>0.65556237303090559</v>
      </c>
      <c r="R22" s="3">
        <f t="shared" si="3"/>
        <v>0.43692575669857875</v>
      </c>
      <c r="S22" s="3">
        <f t="shared" si="3"/>
        <v>0.25715410581097525</v>
      </c>
      <c r="T22" s="3">
        <f t="shared" si="3"/>
        <v>0.13432492837028279</v>
      </c>
      <c r="U22" s="3">
        <f t="shared" si="3"/>
        <v>0.14774865252352978</v>
      </c>
      <c r="V22" s="3">
        <f t="shared" si="3"/>
        <v>0.43976660141992518</v>
      </c>
      <c r="W22" s="3">
        <f t="shared" si="3"/>
        <v>1.2236196440619556</v>
      </c>
      <c r="X22" s="3">
        <f t="shared" si="3"/>
        <v>2.7987405432872992</v>
      </c>
      <c r="Y22" s="3">
        <f t="shared" si="3"/>
        <v>5.5810163804545665</v>
      </c>
      <c r="Z22" s="3">
        <f t="shared" si="3"/>
        <v>10.168890268500199</v>
      </c>
      <c r="AA22" s="3">
        <f t="shared" si="3"/>
        <v>17.50822358643088</v>
      </c>
      <c r="AB22" s="3">
        <f t="shared" si="3"/>
        <v>29.385501434542022</v>
      </c>
      <c r="AC22" s="3">
        <f t="shared" si="3"/>
        <v>50.37557694421762</v>
      </c>
    </row>
    <row r="23" spans="1:29" x14ac:dyDescent="0.25">
      <c r="A23" s="3">
        <v>0.4</v>
      </c>
      <c r="B23" s="3">
        <f t="shared" si="0"/>
        <v>-0.60336184453399644</v>
      </c>
      <c r="C23" s="3">
        <f t="shared" si="1"/>
        <v>0.60336184453399644</v>
      </c>
      <c r="D23" s="3">
        <f t="shared" si="2"/>
        <v>0.67230945255886443</v>
      </c>
      <c r="H23" s="34">
        <v>-0.6</v>
      </c>
      <c r="I23" s="3">
        <f t="shared" si="4"/>
        <v>1466.2209593754617</v>
      </c>
      <c r="J23" s="3">
        <f t="shared" si="3"/>
        <v>62.728819205532794</v>
      </c>
      <c r="K23" s="3">
        <f t="shared" si="3"/>
        <v>6.0441697184897176</v>
      </c>
      <c r="L23" s="3">
        <f t="shared" si="3"/>
        <v>1.7089864605590082</v>
      </c>
      <c r="M23" s="3">
        <f t="shared" si="3"/>
        <v>0.73287598924994368</v>
      </c>
      <c r="N23" s="3">
        <f t="shared" si="3"/>
        <v>0.41310337150495524</v>
      </c>
      <c r="O23" s="3">
        <f t="shared" si="3"/>
        <v>0.33533321094755464</v>
      </c>
      <c r="P23" s="3">
        <f t="shared" si="3"/>
        <v>0.35272892733506889</v>
      </c>
      <c r="Q23" s="3">
        <f t="shared" si="3"/>
        <v>0.37554748009669386</v>
      </c>
      <c r="R23" s="3">
        <f t="shared" si="3"/>
        <v>0.34915810304100681</v>
      </c>
      <c r="S23" s="3">
        <f t="shared" si="3"/>
        <v>0.25715410581097514</v>
      </c>
      <c r="T23" s="3">
        <f t="shared" si="3"/>
        <v>0.12681914419356477</v>
      </c>
      <c r="U23" s="31">
        <f t="shared" si="3"/>
        <v>3.3857902911920007E-2</v>
      </c>
      <c r="V23" s="3">
        <f t="shared" si="3"/>
        <v>0.10648233837856486</v>
      </c>
      <c r="W23" s="3">
        <f t="shared" si="3"/>
        <v>0.52946242005644584</v>
      </c>
      <c r="X23" s="3">
        <f t="shared" si="3"/>
        <v>1.5489114295132718</v>
      </c>
      <c r="Y23" s="3">
        <f t="shared" si="3"/>
        <v>3.4788764249406672</v>
      </c>
      <c r="Z23" s="3">
        <f t="shared" si="3"/>
        <v>6.7115099717920712</v>
      </c>
      <c r="AA23" s="3">
        <f t="shared" si="3"/>
        <v>11.734183338972612</v>
      </c>
      <c r="AB23" s="3">
        <f t="shared" si="3"/>
        <v>19.160554930571287</v>
      </c>
      <c r="AC23" s="3">
        <f t="shared" si="3"/>
        <v>29.791664014567665</v>
      </c>
    </row>
    <row r="24" spans="1:29" x14ac:dyDescent="0.25">
      <c r="A24" s="3">
        <v>0.5</v>
      </c>
      <c r="B24" s="3">
        <f t="shared" si="0"/>
        <v>-0.31004267374627176</v>
      </c>
      <c r="C24" s="3">
        <f t="shared" si="1"/>
        <v>0.31004267374627176</v>
      </c>
      <c r="D24" s="3">
        <f t="shared" si="2"/>
        <v>0.65192024052026487</v>
      </c>
      <c r="H24" s="34">
        <v>-0.4</v>
      </c>
      <c r="I24" s="3">
        <f t="shared" si="4"/>
        <v>4.9971509901964986</v>
      </c>
      <c r="J24" s="3">
        <f t="shared" si="3"/>
        <v>2.9760770482801062</v>
      </c>
      <c r="K24" s="3">
        <f t="shared" si="3"/>
        <v>1.4661319323360755</v>
      </c>
      <c r="L24" s="3">
        <f t="shared" si="3"/>
        <v>0.52865975745703853</v>
      </c>
      <c r="M24" s="3">
        <f t="shared" si="3"/>
        <v>8.6910617076725566E-2</v>
      </c>
      <c r="N24" s="27">
        <f t="shared" si="3"/>
        <v>7.2784440640276818E-3</v>
      </c>
      <c r="O24" s="3">
        <f t="shared" si="3"/>
        <v>0.14381718915106434</v>
      </c>
      <c r="P24" s="3">
        <f t="shared" si="3"/>
        <v>0.36316995120830831</v>
      </c>
      <c r="Q24" s="3">
        <f t="shared" si="3"/>
        <v>0.559097868285931</v>
      </c>
      <c r="R24" s="3">
        <f t="shared" si="3"/>
        <v>0.66132278355423368</v>
      </c>
      <c r="S24" s="3">
        <f t="shared" si="3"/>
        <v>0.64115410581097509</v>
      </c>
      <c r="T24" s="3">
        <f t="shared" si="3"/>
        <v>0.51524378547693306</v>
      </c>
      <c r="U24" s="3">
        <f t="shared" si="3"/>
        <v>0.34823291971881098</v>
      </c>
      <c r="V24" s="3">
        <f t="shared" si="3"/>
        <v>0.25474611861783558</v>
      </c>
      <c r="W24" s="3">
        <f t="shared" si="3"/>
        <v>0.40102439200377998</v>
      </c>
      <c r="X24" s="3">
        <f t="shared" si="3"/>
        <v>1.0064</v>
      </c>
      <c r="Y24" s="3">
        <f t="shared" si="3"/>
        <v>2.3447761875893613</v>
      </c>
      <c r="Z24" s="3">
        <f t="shared" si="3"/>
        <v>4.7462668164292126</v>
      </c>
      <c r="AA24" s="3">
        <f t="shared" si="3"/>
        <v>8.5991717824855058</v>
      </c>
      <c r="AB24" s="3">
        <f t="shared" si="3"/>
        <v>14.352518283747916</v>
      </c>
      <c r="AC24" s="3">
        <f t="shared" si="3"/>
        <v>22.519499855716269</v>
      </c>
    </row>
    <row r="25" spans="1:29" x14ac:dyDescent="0.25">
      <c r="A25" s="3">
        <v>0.6</v>
      </c>
      <c r="B25" s="3">
        <f t="shared" si="0"/>
        <v>-9.0740699030479793E-2</v>
      </c>
      <c r="C25" s="3">
        <f t="shared" si="1"/>
        <v>9.0740699030479793E-2</v>
      </c>
      <c r="D25" s="3">
        <f t="shared" si="2"/>
        <v>0.62609903369994113</v>
      </c>
      <c r="H25" s="34">
        <v>-0.2</v>
      </c>
      <c r="I25" s="3">
        <f t="shared" si="4"/>
        <v>11.013447101761843</v>
      </c>
      <c r="J25" s="3">
        <f t="shared" si="3"/>
        <v>6.2906085142283654</v>
      </c>
      <c r="K25" s="3">
        <f t="shared" si="3"/>
        <v>3.2117164536317029</v>
      </c>
      <c r="L25" s="3">
        <f t="shared" si="3"/>
        <v>1.3911166290886088</v>
      </c>
      <c r="M25" s="3">
        <f t="shared" si="3"/>
        <v>0.48679529521102616</v>
      </c>
      <c r="N25" s="3">
        <f t="shared" si="3"/>
        <v>0.2021695558445728</v>
      </c>
      <c r="O25" s="3">
        <f t="shared" si="3"/>
        <v>0.28746631463534078</v>
      </c>
      <c r="P25" s="3">
        <f t="shared" si="3"/>
        <v>0.54079853167993908</v>
      </c>
      <c r="Q25" s="3">
        <f t="shared" si="3"/>
        <v>0.80901618094833172</v>
      </c>
      <c r="R25" s="3">
        <f t="shared" si="3"/>
        <v>0.98838786268158585</v>
      </c>
      <c r="S25" s="3">
        <f t="shared" si="3"/>
        <v>1.025154105810975</v>
      </c>
      <c r="T25" s="3">
        <f t="shared" si="3"/>
        <v>0.91598287859288774</v>
      </c>
      <c r="U25" s="3">
        <f t="shared" si="3"/>
        <v>0.70835032822311683</v>
      </c>
      <c r="V25" s="3">
        <f t="shared" si="3"/>
        <v>0.50086437571869957</v>
      </c>
      <c r="W25" s="3">
        <f t="shared" si="3"/>
        <v>0.44354488511292478</v>
      </c>
      <c r="X25" s="3">
        <f t="shared" si="3"/>
        <v>0.73807128747858231</v>
      </c>
      <c r="Y25" s="3">
        <f t="shared" si="3"/>
        <v>1.6380064834297796</v>
      </c>
      <c r="Z25" s="3">
        <f t="shared" si="3"/>
        <v>3.4490043746939998</v>
      </c>
      <c r="AA25" s="3">
        <f t="shared" si="3"/>
        <v>6.5290073499247843</v>
      </c>
      <c r="AB25" s="3">
        <f t="shared" si="3"/>
        <v>11.288439379684403</v>
      </c>
      <c r="AC25" s="3">
        <f t="shared" si="3"/>
        <v>18.1904</v>
      </c>
    </row>
    <row r="26" spans="1:29" x14ac:dyDescent="0.25">
      <c r="A26" s="3">
        <v>0.7</v>
      </c>
      <c r="B26" s="3">
        <f t="shared" si="0"/>
        <v>7.9450933158892026E-2</v>
      </c>
      <c r="C26" s="3">
        <f t="shared" si="1"/>
        <v>-7.9450933158892026E-2</v>
      </c>
      <c r="D26" s="3">
        <f t="shared" si="2"/>
        <v>0.59413803110051788</v>
      </c>
      <c r="H26" s="34">
        <v>0</v>
      </c>
      <c r="I26" s="3">
        <f t="shared" si="4"/>
        <v>14.75640835590568</v>
      </c>
      <c r="J26" s="3">
        <f t="shared" si="3"/>
        <v>8.8277900483876888</v>
      </c>
      <c r="K26" s="3">
        <f t="shared" si="3"/>
        <v>4.8549488258715892</v>
      </c>
      <c r="L26" s="3">
        <f t="shared" si="3"/>
        <v>2.39398068835738</v>
      </c>
      <c r="M26" s="3">
        <f t="shared" si="3"/>
        <v>1.0532056358450692</v>
      </c>
      <c r="N26" s="3">
        <f t="shared" si="3"/>
        <v>0.49316766833465159</v>
      </c>
      <c r="O26" s="3">
        <f t="shared" si="3"/>
        <v>0.42663478582612813</v>
      </c>
      <c r="P26" s="3">
        <f t="shared" si="3"/>
        <v>0.61859898831949878</v>
      </c>
      <c r="Q26" s="3">
        <f t="shared" si="3"/>
        <v>0.88627627581476343</v>
      </c>
      <c r="R26" s="3">
        <f t="shared" si="3"/>
        <v>1.0991066483119221</v>
      </c>
      <c r="S26" s="3">
        <f t="shared" si="3"/>
        <v>1.1787541058109752</v>
      </c>
      <c r="T26" s="3">
        <f t="shared" si="3"/>
        <v>1.0991066483119221</v>
      </c>
      <c r="U26" s="3">
        <f t="shared" si="3"/>
        <v>0.88627627581476343</v>
      </c>
      <c r="V26" s="3">
        <f t="shared" si="3"/>
        <v>0.61859898831949878</v>
      </c>
      <c r="W26" s="3">
        <f t="shared" si="3"/>
        <v>0.42663478582612813</v>
      </c>
      <c r="X26" s="3">
        <f t="shared" si="3"/>
        <v>0.49316766833465159</v>
      </c>
      <c r="Y26" s="3">
        <f t="shared" si="3"/>
        <v>1.0532056358450692</v>
      </c>
      <c r="Z26" s="3">
        <f t="shared" si="3"/>
        <v>2.39398068835738</v>
      </c>
      <c r="AA26" s="3">
        <f t="shared" si="3"/>
        <v>4.8549488258715892</v>
      </c>
      <c r="AB26" s="3">
        <f t="shared" si="3"/>
        <v>8.8277900483876888</v>
      </c>
      <c r="AC26" s="3">
        <f t="shared" si="3"/>
        <v>14.75640835590568</v>
      </c>
    </row>
    <row r="27" spans="1:29" x14ac:dyDescent="0.25">
      <c r="A27" s="3">
        <v>0.8</v>
      </c>
      <c r="B27" s="3">
        <f t="shared" si="0"/>
        <v>0.21164148887582737</v>
      </c>
      <c r="C27" s="3">
        <f t="shared" si="1"/>
        <v>-0.21164148887582737</v>
      </c>
      <c r="D27" s="3">
        <f t="shared" si="2"/>
        <v>0.55497747702046429</v>
      </c>
      <c r="H27" s="34">
        <v>0.2</v>
      </c>
      <c r="I27" s="3">
        <f t="shared" si="4"/>
        <v>18.1904</v>
      </c>
      <c r="J27" s="3">
        <f t="shared" si="3"/>
        <v>11.288439379684403</v>
      </c>
      <c r="K27" s="3">
        <f t="shared" si="3"/>
        <v>6.5290073499247843</v>
      </c>
      <c r="L27" s="3">
        <f t="shared" si="3"/>
        <v>3.4490043746939998</v>
      </c>
      <c r="M27" s="3">
        <f t="shared" si="3"/>
        <v>1.6380064834297796</v>
      </c>
      <c r="N27" s="3">
        <f t="shared" si="3"/>
        <v>0.73807128747858231</v>
      </c>
      <c r="O27" s="3">
        <f t="shared" si="3"/>
        <v>0.44354488511292478</v>
      </c>
      <c r="P27" s="3">
        <f t="shared" si="3"/>
        <v>0.50086437571869957</v>
      </c>
      <c r="Q27" s="3">
        <f t="shared" si="3"/>
        <v>0.70835032822311683</v>
      </c>
      <c r="R27" s="3">
        <f t="shared" si="3"/>
        <v>0.91598287859288774</v>
      </c>
      <c r="S27" s="3">
        <f t="shared" si="3"/>
        <v>1.025154105810975</v>
      </c>
      <c r="T27" s="3">
        <f t="shared" si="3"/>
        <v>0.98838786268158585</v>
      </c>
      <c r="U27" s="3">
        <f t="shared" si="3"/>
        <v>0.80901618094833172</v>
      </c>
      <c r="V27" s="3">
        <f t="shared" si="3"/>
        <v>0.54079853167993908</v>
      </c>
      <c r="W27" s="3">
        <f t="shared" si="3"/>
        <v>0.28746631463534078</v>
      </c>
      <c r="X27" s="3">
        <f t="shared" si="3"/>
        <v>0.2021695558445728</v>
      </c>
      <c r="Y27" s="3">
        <f t="shared" si="3"/>
        <v>0.48679529521102616</v>
      </c>
      <c r="Z27" s="3">
        <f t="shared" si="3"/>
        <v>1.3911166290886088</v>
      </c>
      <c r="AA27" s="3">
        <f t="shared" si="3"/>
        <v>3.2117164536317029</v>
      </c>
      <c r="AB27" s="3">
        <f t="shared" si="3"/>
        <v>6.2906085142283654</v>
      </c>
      <c r="AC27" s="3">
        <f t="shared" si="3"/>
        <v>11.013447101761843</v>
      </c>
    </row>
    <row r="28" spans="1:29" x14ac:dyDescent="0.25">
      <c r="A28" s="3">
        <v>0.9</v>
      </c>
      <c r="B28" s="3">
        <f t="shared" si="0"/>
        <v>0.31200980990647509</v>
      </c>
      <c r="C28" s="3">
        <f t="shared" si="1"/>
        <v>-0.31200980990647509</v>
      </c>
      <c r="D28" s="3">
        <f t="shared" si="2"/>
        <v>0.50695167422546306</v>
      </c>
      <c r="H28" s="34">
        <v>0.4</v>
      </c>
      <c r="I28" s="3">
        <f t="shared" si="4"/>
        <v>22.519499855716269</v>
      </c>
      <c r="J28" s="3">
        <f t="shared" si="3"/>
        <v>14.352518283747916</v>
      </c>
      <c r="K28" s="3">
        <f t="shared" si="3"/>
        <v>8.5991717824855058</v>
      </c>
      <c r="L28" s="3">
        <f t="shared" si="3"/>
        <v>4.7462668164292126</v>
      </c>
      <c r="M28" s="3">
        <f t="shared" si="3"/>
        <v>2.3447761875893613</v>
      </c>
      <c r="N28" s="3">
        <f t="shared" si="3"/>
        <v>1.0064</v>
      </c>
      <c r="O28" s="3">
        <f t="shared" si="3"/>
        <v>0.40102439200377998</v>
      </c>
      <c r="P28" s="3">
        <f t="shared" si="3"/>
        <v>0.25474611861783558</v>
      </c>
      <c r="Q28" s="3">
        <f t="shared" si="3"/>
        <v>0.34823291971881098</v>
      </c>
      <c r="R28" s="3">
        <f t="shared" si="3"/>
        <v>0.51524378547693306</v>
      </c>
      <c r="S28" s="3">
        <f t="shared" si="3"/>
        <v>0.64115410581097509</v>
      </c>
      <c r="T28" s="3">
        <f t="shared" si="3"/>
        <v>0.66132278355423368</v>
      </c>
      <c r="U28" s="3">
        <f t="shared" si="3"/>
        <v>0.559097868285931</v>
      </c>
      <c r="V28" s="3">
        <f t="shared" si="3"/>
        <v>0.36316995120830831</v>
      </c>
      <c r="W28" s="3">
        <f t="shared" si="3"/>
        <v>0.14381718915106434</v>
      </c>
      <c r="X28" s="27">
        <f>(TAN(X$15*$H28+0.4)-X$15*X$15)^2+(0.6*X$15*X$15+2*$H28*$H28-1)^2</f>
        <v>7.2784440640276818E-3</v>
      </c>
      <c r="Y28" s="3">
        <f t="shared" ref="Y28:AC36" si="5">(TAN(Y$15*$H28+0.4)-Y$15*Y$15)^2+(0.6*Y$15*Y$15+2*$H28*$H28-1)^2</f>
        <v>8.6910617076725566E-2</v>
      </c>
      <c r="Z28" s="3">
        <f t="shared" si="5"/>
        <v>0.52865975745703853</v>
      </c>
      <c r="AA28" s="3">
        <f t="shared" si="5"/>
        <v>1.4661319323360755</v>
      </c>
      <c r="AB28" s="3">
        <f t="shared" si="5"/>
        <v>2.9760770482801062</v>
      </c>
      <c r="AC28" s="3">
        <f t="shared" si="5"/>
        <v>4.9971509901964986</v>
      </c>
    </row>
    <row r="29" spans="1:29" x14ac:dyDescent="0.25">
      <c r="A29" s="27">
        <v>1</v>
      </c>
      <c r="B29" s="27">
        <f t="shared" si="0"/>
        <v>0.38539816339744826</v>
      </c>
      <c r="C29" s="27">
        <f t="shared" si="1"/>
        <v>-0.38539816339744826</v>
      </c>
      <c r="D29" s="27">
        <f t="shared" si="2"/>
        <v>0.44721359549995793</v>
      </c>
      <c r="H29" s="34">
        <v>0.6</v>
      </c>
      <c r="I29" s="3">
        <f t="shared" si="4"/>
        <v>29.791664014567665</v>
      </c>
      <c r="J29" s="3">
        <f t="shared" si="4"/>
        <v>19.160554930571287</v>
      </c>
      <c r="K29" s="3">
        <f t="shared" si="4"/>
        <v>11.734183338972612</v>
      </c>
      <c r="L29" s="3">
        <f t="shared" si="4"/>
        <v>6.7115099717920712</v>
      </c>
      <c r="M29" s="3">
        <f t="shared" si="4"/>
        <v>3.4788764249406672</v>
      </c>
      <c r="N29" s="3">
        <f t="shared" si="4"/>
        <v>1.5489114295132718</v>
      </c>
      <c r="O29" s="3">
        <f t="shared" si="4"/>
        <v>0.52946242005644584</v>
      </c>
      <c r="P29" s="3">
        <f t="shared" si="4"/>
        <v>0.10648233837856486</v>
      </c>
      <c r="Q29" s="3">
        <f t="shared" si="4"/>
        <v>3.3857902911920007E-2</v>
      </c>
      <c r="R29" s="3">
        <f t="shared" si="4"/>
        <v>0.12681914419356477</v>
      </c>
      <c r="S29" s="3">
        <f t="shared" si="4"/>
        <v>0.25715410581097514</v>
      </c>
      <c r="T29" s="3">
        <f t="shared" si="4"/>
        <v>0.34915810304100681</v>
      </c>
      <c r="U29" s="3">
        <f t="shared" si="4"/>
        <v>0.37554748009669386</v>
      </c>
      <c r="V29" s="3">
        <f t="shared" si="4"/>
        <v>0.35272892733506889</v>
      </c>
      <c r="W29" s="3">
        <f t="shared" si="4"/>
        <v>0.33533321094755464</v>
      </c>
      <c r="X29" s="3">
        <f t="shared" si="4"/>
        <v>0.41310337150495524</v>
      </c>
      <c r="Y29" s="3">
        <f t="shared" si="5"/>
        <v>0.73287598924994368</v>
      </c>
      <c r="Z29" s="3">
        <f t="shared" si="5"/>
        <v>1.7089864605590082</v>
      </c>
      <c r="AA29" s="3">
        <f t="shared" si="5"/>
        <v>6.0441697184897176</v>
      </c>
      <c r="AB29" s="3">
        <f t="shared" si="5"/>
        <v>62.728819205532794</v>
      </c>
      <c r="AC29" s="3">
        <f t="shared" si="5"/>
        <v>1466.2209593754617</v>
      </c>
    </row>
    <row r="30" spans="1:29" x14ac:dyDescent="0.25">
      <c r="A30" s="3">
        <v>1.1000000000000001</v>
      </c>
      <c r="B30" s="3">
        <f t="shared" si="0"/>
        <v>0.43648757401210919</v>
      </c>
      <c r="C30" s="3">
        <f t="shared" si="1"/>
        <v>-0.43648757401210919</v>
      </c>
      <c r="D30" s="3">
        <f t="shared" si="2"/>
        <v>0.37013511046643488</v>
      </c>
      <c r="H30" s="34">
        <v>0.8</v>
      </c>
      <c r="I30" s="3">
        <f t="shared" si="4"/>
        <v>50.37557694421762</v>
      </c>
      <c r="J30" s="3">
        <f t="shared" si="4"/>
        <v>29.385501434542022</v>
      </c>
      <c r="K30" s="3">
        <f t="shared" si="4"/>
        <v>17.50822358643088</v>
      </c>
      <c r="L30" s="3">
        <f t="shared" si="4"/>
        <v>10.168890268500199</v>
      </c>
      <c r="M30" s="3">
        <f t="shared" si="4"/>
        <v>5.5810163804545665</v>
      </c>
      <c r="N30" s="3">
        <f t="shared" si="4"/>
        <v>2.7987405432872992</v>
      </c>
      <c r="O30" s="3">
        <f t="shared" si="4"/>
        <v>1.2236196440619556</v>
      </c>
      <c r="P30" s="3">
        <f t="shared" si="4"/>
        <v>0.43976660141992518</v>
      </c>
      <c r="Q30" s="3">
        <f t="shared" si="4"/>
        <v>0.14774865252352978</v>
      </c>
      <c r="R30" s="3">
        <f t="shared" si="4"/>
        <v>0.13432492837028279</v>
      </c>
      <c r="S30" s="3">
        <f t="shared" si="4"/>
        <v>0.25715410581097525</v>
      </c>
      <c r="T30" s="3">
        <f t="shared" si="4"/>
        <v>0.43692575669857875</v>
      </c>
      <c r="U30" s="3">
        <f t="shared" si="4"/>
        <v>0.65556237303090559</v>
      </c>
      <c r="V30" s="3">
        <f t="shared" si="4"/>
        <v>0.96794511880234524</v>
      </c>
      <c r="W30" s="3">
        <f t="shared" si="4"/>
        <v>1.5721720434111466</v>
      </c>
      <c r="X30" s="3">
        <f t="shared" si="4"/>
        <v>3.2460607229544198</v>
      </c>
      <c r="Y30" s="3">
        <f t="shared" si="5"/>
        <v>11.763878013184087</v>
      </c>
      <c r="Z30" s="3">
        <f t="shared" si="5"/>
        <v>315.74731162714869</v>
      </c>
      <c r="AA30" s="3">
        <f t="shared" si="5"/>
        <v>139.73826565064778</v>
      </c>
      <c r="AB30" s="3">
        <f t="shared" si="5"/>
        <v>52.067377726148756</v>
      </c>
      <c r="AC30" s="3">
        <f t="shared" si="5"/>
        <v>45.437118110134072</v>
      </c>
    </row>
    <row r="31" spans="1:29" x14ac:dyDescent="0.25">
      <c r="A31" s="3">
        <v>1.2</v>
      </c>
      <c r="B31" s="3">
        <f t="shared" si="0"/>
        <v>0.46984055229040722</v>
      </c>
      <c r="C31" s="3">
        <f t="shared" si="1"/>
        <v>-0.46984055229040722</v>
      </c>
      <c r="D31" s="3">
        <f t="shared" si="2"/>
        <v>0.26076809620810598</v>
      </c>
      <c r="H31" s="34">
        <v>1</v>
      </c>
      <c r="I31" s="3">
        <f t="shared" si="4"/>
        <v>925.56603560654457</v>
      </c>
      <c r="J31" s="3">
        <f t="shared" si="4"/>
        <v>90.350478054590766</v>
      </c>
      <c r="K31" s="3">
        <f t="shared" si="4"/>
        <v>32.770276272493824</v>
      </c>
      <c r="L31" s="3">
        <f t="shared" si="4"/>
        <v>17.107133101461976</v>
      </c>
      <c r="M31" s="3">
        <f t="shared" si="4"/>
        <v>9.5736106024698024</v>
      </c>
      <c r="N31" s="3">
        <f t="shared" si="4"/>
        <v>5.3963167892113422</v>
      </c>
      <c r="O31" s="3">
        <f t="shared" si="4"/>
        <v>3.0449854257958222</v>
      </c>
      <c r="P31" s="3">
        <f t="shared" si="4"/>
        <v>1.7952985840621718</v>
      </c>
      <c r="Q31" s="3">
        <f t="shared" si="4"/>
        <v>1.2268160000000004</v>
      </c>
      <c r="R31" s="3">
        <f t="shared" si="4"/>
        <v>1.0750505556552334</v>
      </c>
      <c r="S31" s="3">
        <f t="shared" si="4"/>
        <v>1.1787541058109752</v>
      </c>
      <c r="T31" s="3">
        <f t="shared" si="4"/>
        <v>1.463488227860622</v>
      </c>
      <c r="U31" s="3">
        <f t="shared" si="4"/>
        <v>1.9574872199086397</v>
      </c>
      <c r="V31" s="3">
        <f t="shared" si="4"/>
        <v>2.9124412590632307</v>
      </c>
      <c r="W31" s="3">
        <f t="shared" si="4"/>
        <v>5.6486658908853693</v>
      </c>
      <c r="X31" s="3">
        <f t="shared" si="4"/>
        <v>25.579688147295869</v>
      </c>
      <c r="Y31" s="3">
        <f t="shared" si="5"/>
        <v>1276.004087769408</v>
      </c>
      <c r="Z31" s="3">
        <f t="shared" si="5"/>
        <v>43.750760907927422</v>
      </c>
      <c r="AA31" s="3">
        <f t="shared" si="5"/>
        <v>28.9466993039409</v>
      </c>
      <c r="AB31" s="3">
        <f t="shared" si="5"/>
        <v>29.954499199171348</v>
      </c>
      <c r="AC31" s="3">
        <f t="shared" si="5"/>
        <v>35.72719649627318</v>
      </c>
    </row>
    <row r="32" spans="1:29" x14ac:dyDescent="0.25">
      <c r="H32" s="34">
        <v>1.2</v>
      </c>
      <c r="I32" s="3">
        <f t="shared" si="4"/>
        <v>21.612480297949759</v>
      </c>
      <c r="J32" s="3">
        <f t="shared" si="4"/>
        <v>18.551659666745042</v>
      </c>
      <c r="K32" s="3">
        <f t="shared" si="4"/>
        <v>505.82096312500084</v>
      </c>
      <c r="L32" s="3">
        <f t="shared" si="4"/>
        <v>37.443447622271947</v>
      </c>
      <c r="M32" s="3">
        <f t="shared" si="4"/>
        <v>17.411848830409141</v>
      </c>
      <c r="N32" s="3">
        <f t="shared" si="4"/>
        <v>10.269832672265483</v>
      </c>
      <c r="O32" s="3">
        <f t="shared" si="4"/>
        <v>6.7308571243702469</v>
      </c>
      <c r="P32" s="3">
        <f t="shared" si="4"/>
        <v>4.8712353096563215</v>
      </c>
      <c r="Q32" s="3">
        <f t="shared" si="4"/>
        <v>3.9622581595366961</v>
      </c>
      <c r="R32" s="3">
        <f t="shared" si="4"/>
        <v>3.6399489734883703</v>
      </c>
      <c r="S32" s="3">
        <f t="shared" si="4"/>
        <v>3.7131541058109749</v>
      </c>
      <c r="T32" s="3">
        <f t="shared" si="4"/>
        <v>4.121597997429725</v>
      </c>
      <c r="U32" s="3">
        <f t="shared" si="4"/>
        <v>5.0063707672700524</v>
      </c>
      <c r="V32" s="3">
        <f t="shared" si="4"/>
        <v>7.3034993538318478</v>
      </c>
      <c r="W32" s="3">
        <f t="shared" si="4"/>
        <v>21.394343937965779</v>
      </c>
      <c r="X32" s="3">
        <f t="shared" si="4"/>
        <v>1247.4817629621177</v>
      </c>
      <c r="Y32" s="3">
        <f t="shared" si="5"/>
        <v>33.178579294095819</v>
      </c>
      <c r="Z32" s="3">
        <f t="shared" si="5"/>
        <v>23.409945475691895</v>
      </c>
      <c r="AA32" s="3">
        <f t="shared" si="5"/>
        <v>24.883309757879644</v>
      </c>
      <c r="AB32" s="3">
        <f t="shared" si="5"/>
        <v>29.813070066235483</v>
      </c>
      <c r="AC32" s="3">
        <f t="shared" si="5"/>
        <v>37.289040114403321</v>
      </c>
    </row>
    <row r="33" spans="8:29" x14ac:dyDescent="0.25">
      <c r="H33" s="34">
        <v>1.4</v>
      </c>
      <c r="I33" s="3">
        <f t="shared" si="4"/>
        <v>37.813367861498591</v>
      </c>
      <c r="J33" s="3">
        <f t="shared" si="4"/>
        <v>26.23786045897371</v>
      </c>
      <c r="K33" s="3">
        <f t="shared" si="4"/>
        <v>20.98907166731134</v>
      </c>
      <c r="L33" s="3">
        <f t="shared" si="4"/>
        <v>8962.2474995134435</v>
      </c>
      <c r="M33" s="3">
        <f t="shared" si="4"/>
        <v>37.179963641911954</v>
      </c>
      <c r="N33" s="3">
        <f t="shared" si="4"/>
        <v>18.93073427012456</v>
      </c>
      <c r="O33" s="3">
        <f t="shared" si="4"/>
        <v>13.217911012830637</v>
      </c>
      <c r="P33" s="3">
        <f t="shared" si="4"/>
        <v>10.524692284503677</v>
      </c>
      <c r="Q33" s="3">
        <f t="shared" si="4"/>
        <v>9.1995407577824508</v>
      </c>
      <c r="R33" s="3">
        <f t="shared" si="4"/>
        <v>8.6736290295854115</v>
      </c>
      <c r="S33" s="3">
        <f t="shared" si="4"/>
        <v>8.7051541058109727</v>
      </c>
      <c r="T33" s="3">
        <f t="shared" si="4"/>
        <v>9.2579763096360566</v>
      </c>
      <c r="U33" s="3">
        <f t="shared" si="4"/>
        <v>10.704986724782032</v>
      </c>
      <c r="V33" s="3">
        <f t="shared" si="4"/>
        <v>16.346842016255728</v>
      </c>
      <c r="W33" s="3">
        <f t="shared" si="4"/>
        <v>373.03934507342404</v>
      </c>
      <c r="X33" s="3">
        <f t="shared" si="4"/>
        <v>40.33496249264153</v>
      </c>
      <c r="Y33" s="3">
        <f t="shared" si="5"/>
        <v>24.758713398560275</v>
      </c>
      <c r="Z33" s="3">
        <f t="shared" si="5"/>
        <v>25.493986853518638</v>
      </c>
      <c r="AA33" s="3">
        <f t="shared" si="5"/>
        <v>29.517914155125482</v>
      </c>
      <c r="AB33" s="3">
        <f t="shared" si="5"/>
        <v>35.666746821410669</v>
      </c>
      <c r="AC33" s="3">
        <f t="shared" si="5"/>
        <v>43.838028355978729</v>
      </c>
    </row>
    <row r="34" spans="8:29" x14ac:dyDescent="0.25">
      <c r="H34" s="34">
        <v>1.6</v>
      </c>
      <c r="I34" s="3">
        <f t="shared" si="4"/>
        <v>55.792562807984524</v>
      </c>
      <c r="J34" s="3">
        <f t="shared" si="4"/>
        <v>42.830290378931494</v>
      </c>
      <c r="K34" s="3">
        <f t="shared" si="4"/>
        <v>33.122211674161441</v>
      </c>
      <c r="L34" s="3">
        <f t="shared" si="4"/>
        <v>30.818137811329027</v>
      </c>
      <c r="M34" s="3">
        <f t="shared" si="4"/>
        <v>470.45242080694908</v>
      </c>
      <c r="N34" s="3">
        <f t="shared" si="4"/>
        <v>35.038667211459703</v>
      </c>
      <c r="O34" s="3">
        <f t="shared" si="4"/>
        <v>23.707273361140896</v>
      </c>
      <c r="P34" s="3">
        <f t="shared" si="4"/>
        <v>19.774965384740746</v>
      </c>
      <c r="Q34" s="3">
        <f t="shared" si="4"/>
        <v>17.938451609456077</v>
      </c>
      <c r="R34" s="3">
        <f t="shared" si="4"/>
        <v>17.174349717653474</v>
      </c>
      <c r="S34" s="3">
        <f t="shared" si="4"/>
        <v>17.153154105810984</v>
      </c>
      <c r="T34" s="3">
        <f t="shared" si="4"/>
        <v>17.873418669000873</v>
      </c>
      <c r="U34" s="3">
        <f t="shared" si="4"/>
        <v>20.157402071179924</v>
      </c>
      <c r="V34" s="3">
        <f t="shared" si="4"/>
        <v>37.406671011639375</v>
      </c>
      <c r="W34" s="3">
        <f t="shared" si="4"/>
        <v>115.55866525783037</v>
      </c>
      <c r="X34" s="3">
        <f t="shared" si="4"/>
        <v>32.422878930564963</v>
      </c>
      <c r="Y34" s="3">
        <f t="shared" si="5"/>
        <v>31.16619278775617</v>
      </c>
      <c r="Z34" s="3">
        <f t="shared" si="5"/>
        <v>34.339547433785306</v>
      </c>
      <c r="AA34" s="3">
        <f t="shared" si="5"/>
        <v>39.517761454405999</v>
      </c>
      <c r="AB34" s="3">
        <f t="shared" si="5"/>
        <v>46.386449041444209</v>
      </c>
      <c r="AC34" s="3">
        <f t="shared" si="5"/>
        <v>54.806175573722783</v>
      </c>
    </row>
    <row r="35" spans="8:29" x14ac:dyDescent="0.25">
      <c r="H35" s="34">
        <v>1.8</v>
      </c>
      <c r="I35" s="3">
        <f t="shared" si="4"/>
        <v>78.565610027332013</v>
      </c>
      <c r="J35" s="3">
        <f t="shared" si="4"/>
        <v>63.694335689324689</v>
      </c>
      <c r="K35" s="3">
        <f t="shared" si="4"/>
        <v>52.397428038790984</v>
      </c>
      <c r="L35" s="3">
        <f t="shared" si="4"/>
        <v>44.408638077006678</v>
      </c>
      <c r="M35" s="3">
        <f t="shared" si="4"/>
        <v>54.550546299097824</v>
      </c>
      <c r="N35" s="3">
        <f t="shared" si="4"/>
        <v>83.177623009227418</v>
      </c>
      <c r="O35" s="3">
        <f t="shared" si="4"/>
        <v>39.879025450794536</v>
      </c>
      <c r="P35" s="3">
        <f t="shared" si="4"/>
        <v>33.810185409750119</v>
      </c>
      <c r="Q35" s="3">
        <f t="shared" si="4"/>
        <v>31.333239547566635</v>
      </c>
      <c r="R35" s="3">
        <f t="shared" si="4"/>
        <v>30.294016000455702</v>
      </c>
      <c r="S35" s="3">
        <f t="shared" si="4"/>
        <v>30.209154105810978</v>
      </c>
      <c r="T35" s="3">
        <f t="shared" si="4"/>
        <v>31.122937862124708</v>
      </c>
      <c r="U35" s="3">
        <f t="shared" si="4"/>
        <v>34.724441458384057</v>
      </c>
      <c r="V35" s="3">
        <f t="shared" si="4"/>
        <v>145.30060405605093</v>
      </c>
      <c r="W35" s="3">
        <f t="shared" si="4"/>
        <v>52.572357768738883</v>
      </c>
      <c r="X35" s="3">
        <f t="shared" si="4"/>
        <v>42.601435904847143</v>
      </c>
      <c r="Y35" s="3">
        <f t="shared" si="5"/>
        <v>44.645620428213462</v>
      </c>
      <c r="Z35" s="3">
        <f t="shared" si="5"/>
        <v>49.077838497591664</v>
      </c>
      <c r="AA35" s="3">
        <f t="shared" si="5"/>
        <v>55.08405428884663</v>
      </c>
      <c r="AB35" s="3">
        <f t="shared" si="5"/>
        <v>62.382917869723329</v>
      </c>
      <c r="AC35" s="3">
        <f t="shared" si="5"/>
        <v>70.172379863065018</v>
      </c>
    </row>
    <row r="36" spans="8:29" x14ac:dyDescent="0.25">
      <c r="H36" s="34">
        <v>2</v>
      </c>
      <c r="I36" s="3">
        <f t="shared" si="4"/>
        <v>108.55124325348125</v>
      </c>
      <c r="J36" s="3">
        <f t="shared" si="4"/>
        <v>90.875065768553455</v>
      </c>
      <c r="K36" s="3">
        <f t="shared" si="4"/>
        <v>77.722984723139888</v>
      </c>
      <c r="L36" s="3">
        <f t="shared" si="4"/>
        <v>67.936882163366107</v>
      </c>
      <c r="M36" s="3">
        <f t="shared" si="4"/>
        <v>62.397580397848756</v>
      </c>
      <c r="N36" s="3">
        <f t="shared" si="4"/>
        <v>1162.1612320198885</v>
      </c>
      <c r="O36" s="3">
        <f t="shared" si="4"/>
        <v>64.841374043528759</v>
      </c>
      <c r="P36" s="3">
        <f t="shared" si="4"/>
        <v>54.001751319241009</v>
      </c>
      <c r="Q36" s="3">
        <f t="shared" si="4"/>
        <v>50.692863935807189</v>
      </c>
      <c r="R36" s="3">
        <f t="shared" si="4"/>
        <v>49.33817599999999</v>
      </c>
      <c r="S36" s="3">
        <f t="shared" si="4"/>
        <v>49.178754105810974</v>
      </c>
      <c r="T36" s="3">
        <f t="shared" si="4"/>
        <v>50.315960473600711</v>
      </c>
      <c r="U36" s="3">
        <f t="shared" si="4"/>
        <v>56.171691448126637</v>
      </c>
      <c r="V36" s="3">
        <f t="shared" si="4"/>
        <v>1248.7139770606045</v>
      </c>
      <c r="W36" s="3">
        <f t="shared" si="4"/>
        <v>62.504306229016663</v>
      </c>
      <c r="X36" s="3">
        <f t="shared" si="4"/>
        <v>61.431110758232705</v>
      </c>
      <c r="Y36" s="3">
        <f t="shared" si="5"/>
        <v>65.066423376349306</v>
      </c>
      <c r="Z36" s="3">
        <f t="shared" si="5"/>
        <v>70.462777682173808</v>
      </c>
      <c r="AA36" s="3">
        <f t="shared" si="5"/>
        <v>77.133855756079285</v>
      </c>
      <c r="AB36" s="3">
        <f t="shared" si="5"/>
        <v>84.330604212236381</v>
      </c>
      <c r="AC36" s="3">
        <f t="shared" si="5"/>
        <v>89.176630709419186</v>
      </c>
    </row>
  </sheetData>
  <mergeCells count="2">
    <mergeCell ref="A5:C5"/>
    <mergeCell ref="K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1; вариант 1</vt:lpstr>
      <vt:lpstr>Задание 2; вариант 1</vt:lpstr>
      <vt:lpstr>Задание 3; вариант 1</vt:lpstr>
      <vt:lpstr>Задание 4; вариант 1</vt:lpstr>
      <vt:lpstr>Задание 5; вариант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Акимов</dc:creator>
  <cp:lastModifiedBy>Student</cp:lastModifiedBy>
  <dcterms:created xsi:type="dcterms:W3CDTF">2015-06-05T18:17:20Z</dcterms:created>
  <dcterms:modified xsi:type="dcterms:W3CDTF">2023-12-27T05:22:11Z</dcterms:modified>
</cp:coreProperties>
</file>