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RRO\OneDrive\Desktop\"/>
    </mc:Choice>
  </mc:AlternateContent>
  <xr:revisionPtr revIDLastSave="0" documentId="8_{0381B574-E1F4-4846-A782-1C4BB696D540}" xr6:coauthVersionLast="47" xr6:coauthVersionMax="47" xr10:uidLastSave="{00000000-0000-0000-0000-000000000000}"/>
  <bookViews>
    <workbookView xWindow="-120" yWindow="-120" windowWidth="24240" windowHeight="13020" activeTab="2" xr2:uid="{A8082A8B-D750-410A-95E0-59DCF1A7C8B4}"/>
  </bookViews>
  <sheets>
    <sheet name="BS" sheetId="2" r:id="rId1"/>
    <sheet name="IS" sheetId="1" r:id="rId2"/>
    <sheet name="CFS" sheetId="3" r:id="rId3"/>
    <sheet name="Assump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14" i="3"/>
  <c r="B16" i="3" s="1"/>
  <c r="B5" i="3"/>
  <c r="B7" i="3" s="1"/>
  <c r="C8" i="2"/>
  <c r="B20" i="3"/>
  <c r="B15" i="3"/>
  <c r="B11" i="3"/>
  <c r="B10" i="3"/>
  <c r="B6" i="3"/>
  <c r="B3" i="3"/>
  <c r="B2" i="3"/>
  <c r="C22" i="2"/>
  <c r="C17" i="2"/>
  <c r="C23" i="2"/>
  <c r="C13" i="2"/>
  <c r="C14" i="2"/>
  <c r="C15" i="2"/>
  <c r="C18" i="2" s="1"/>
  <c r="C24" i="2" s="1"/>
  <c r="C5" i="2"/>
  <c r="C6" i="1"/>
  <c r="C3" i="1"/>
  <c r="B8" i="1"/>
  <c r="C8" i="1"/>
  <c r="C2" i="1"/>
  <c r="C5" i="1" s="1"/>
  <c r="B5" i="1"/>
  <c r="B3" i="1"/>
  <c r="B4" i="1" s="1"/>
  <c r="B7" i="1" s="1"/>
  <c r="B25" i="2"/>
  <c r="B18" i="2"/>
  <c r="B24" i="2"/>
  <c r="B23" i="2"/>
  <c r="B15" i="2"/>
  <c r="B6" i="2"/>
  <c r="B9" i="2"/>
  <c r="B19" i="3" l="1"/>
  <c r="B21" i="3" s="1"/>
  <c r="C4" i="2" s="1"/>
  <c r="C6" i="2" s="1"/>
  <c r="C9" i="2" s="1"/>
  <c r="C25" i="2" s="1"/>
  <c r="B9" i="1"/>
  <c r="C4" i="1"/>
  <c r="C7" i="1" s="1"/>
  <c r="C9" i="1" s="1"/>
  <c r="C10" i="1" l="1"/>
  <c r="C11" i="1" s="1"/>
  <c r="B10" i="1"/>
  <c r="B11" i="1" s="1"/>
</calcChain>
</file>

<file path=xl/sharedStrings.xml><?xml version="1.0" encoding="utf-8"?>
<sst xmlns="http://schemas.openxmlformats.org/spreadsheetml/2006/main" count="68" uniqueCount="65">
  <si>
    <t>Revenue Growth %</t>
  </si>
  <si>
    <t>COGS as a % of Revenue</t>
  </si>
  <si>
    <t>OpEx as a % of Revenue</t>
  </si>
  <si>
    <t>Tax Rate</t>
  </si>
  <si>
    <t>IS assumptions</t>
  </si>
  <si>
    <t>BS assumptions</t>
  </si>
  <si>
    <t>Accounts Recievable Days</t>
  </si>
  <si>
    <t>Accounts Payable Days</t>
  </si>
  <si>
    <t>Change in Defferred revenue as a % of Revenue</t>
  </si>
  <si>
    <t>Capital &amp; Development Assumptions</t>
  </si>
  <si>
    <t>Capitalized Game Development Cost (CapEx)</t>
  </si>
  <si>
    <t>Annual Amortization as a % of Beginning Intangibles</t>
  </si>
  <si>
    <t>Interest Rate on Debt</t>
  </si>
  <si>
    <t>Dividends Paid in Year 1</t>
  </si>
  <si>
    <t>New Debt Issued in Year 1</t>
  </si>
  <si>
    <t>ASSETS</t>
  </si>
  <si>
    <t>Current Assets</t>
  </si>
  <si>
    <t>Cash</t>
  </si>
  <si>
    <t>Accounts Receivable</t>
  </si>
  <si>
    <t>Total Current Assets</t>
  </si>
  <si>
    <t>Non-Current Assets</t>
  </si>
  <si>
    <t>Net Intangible Assets</t>
  </si>
  <si>
    <t>TOTAL ASSETS</t>
  </si>
  <si>
    <t>LIABILITIES &amp; EQUITY</t>
  </si>
  <si>
    <t>Current Liabilities</t>
  </si>
  <si>
    <t>Accounts Payable</t>
  </si>
  <si>
    <t>Deferred Revenue</t>
  </si>
  <si>
    <t>Total Current Liabilities</t>
  </si>
  <si>
    <t>Non-Current Liabilities</t>
  </si>
  <si>
    <t>Long-Term Debt</t>
  </si>
  <si>
    <t>Total Liabilities</t>
  </si>
  <si>
    <t>Shareholder's Equity</t>
  </si>
  <si>
    <t>Common Stock</t>
  </si>
  <si>
    <t>Retained Earnings</t>
  </si>
  <si>
    <t>Total Equity</t>
  </si>
  <si>
    <t>TOTAL LIABILITIES &amp; EQUITY</t>
  </si>
  <si>
    <t>Balance Check</t>
  </si>
  <si>
    <t>Year 1</t>
  </si>
  <si>
    <t>Year 0</t>
  </si>
  <si>
    <t>Revenue</t>
  </si>
  <si>
    <t>COGS</t>
  </si>
  <si>
    <t>OpEx</t>
  </si>
  <si>
    <t>Gross Profit</t>
  </si>
  <si>
    <t>Amortization of Intagibles</t>
  </si>
  <si>
    <t>Operating Income (EBIT)</t>
  </si>
  <si>
    <t>Interest Expense</t>
  </si>
  <si>
    <t>Earnings Before Tax(EBT)</t>
  </si>
  <si>
    <t>Taxes</t>
  </si>
  <si>
    <t>Net Income</t>
  </si>
  <si>
    <t>Cash flow from Operations</t>
  </si>
  <si>
    <t>Amortization</t>
  </si>
  <si>
    <t>Change in Account Recievable</t>
  </si>
  <si>
    <t>Change in Deferred Revenue</t>
  </si>
  <si>
    <t>Net Cash from Operations</t>
  </si>
  <si>
    <t>Change in Account Payable</t>
  </si>
  <si>
    <t>Cash Flow from Investing</t>
  </si>
  <si>
    <t>CapEx</t>
  </si>
  <si>
    <t>Net Cash from Investing</t>
  </si>
  <si>
    <t>Cash Flow from Financing</t>
  </si>
  <si>
    <t>Change in Debt</t>
  </si>
  <si>
    <t>Dividends Paid</t>
  </si>
  <si>
    <t>Net Cash</t>
  </si>
  <si>
    <t>Net change in Cash</t>
  </si>
  <si>
    <t>Begn. Cash</t>
  </si>
  <si>
    <t>Ending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</si>
</sst>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9" fontId="3" fillId="0" borderId="0" xfId="0" applyNumberFormat="1" applyFont="1"/>
    <xf numFmtId="0" fontId="2" fillId="0" borderId="0" xfId="0" applyFont="1"/>
    <xf numFmtId="0" fontId="3" fillId="0" borderId="0" xfId="0" applyFont="1"/>
    <xf numFmtId="44" fontId="3" fillId="0" borderId="0" xfId="1" applyFont="1"/>
    <xf numFmtId="0" fontId="3" fillId="0" borderId="0" xfId="1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2" fillId="2" borderId="2" xfId="0" applyFont="1" applyFill="1" applyBorder="1"/>
    <xf numFmtId="44" fontId="5" fillId="2" borderId="0" xfId="1" applyFont="1" applyFill="1"/>
    <xf numFmtId="44" fontId="3" fillId="2" borderId="4" xfId="1" applyFont="1" applyFill="1" applyBorder="1"/>
    <xf numFmtId="44" fontId="4" fillId="2" borderId="1" xfId="1" applyFont="1" applyFill="1" applyBorder="1"/>
    <xf numFmtId="44" fontId="5" fillId="2" borderId="1" xfId="1" applyFont="1" applyFill="1" applyBorder="1"/>
    <xf numFmtId="44" fontId="5" fillId="2" borderId="5" xfId="1" applyFont="1" applyFill="1" applyBorder="1"/>
    <xf numFmtId="44" fontId="3" fillId="2" borderId="3" xfId="1" applyFont="1" applyFill="1" applyBorder="1"/>
    <xf numFmtId="44" fontId="4" fillId="0" borderId="3" xfId="0" applyNumberFormat="1" applyFont="1" applyBorder="1"/>
    <xf numFmtId="44" fontId="3" fillId="0" borderId="3" xfId="1" applyFont="1" applyBorder="1"/>
    <xf numFmtId="44" fontId="0" fillId="0" borderId="4" xfId="0" applyNumberFormat="1" applyBorder="1"/>
    <xf numFmtId="0" fontId="0" fillId="2" borderId="6" xfId="0" applyFill="1" applyBorder="1"/>
    <xf numFmtId="44" fontId="2" fillId="0" borderId="1" xfId="0" applyNumberFormat="1" applyFont="1" applyBorder="1"/>
    <xf numFmtId="44" fontId="0" fillId="0" borderId="4" xfId="1" applyFont="1" applyBorder="1"/>
    <xf numFmtId="0" fontId="0" fillId="2" borderId="3" xfId="0" applyFill="1" applyBorder="1"/>
    <xf numFmtId="0" fontId="0" fillId="2" borderId="4" xfId="0" applyFill="1" applyBorder="1"/>
    <xf numFmtId="0" fontId="2" fillId="2" borderId="1" xfId="0" applyFont="1" applyFill="1" applyBorder="1"/>
    <xf numFmtId="44" fontId="3" fillId="0" borderId="4" xfId="0" applyNumberFormat="1" applyFont="1" applyBorder="1"/>
    <xf numFmtId="44" fontId="0" fillId="2" borderId="4" xfId="0" applyNumberFormat="1" applyFill="1" applyBorder="1"/>
    <xf numFmtId="44" fontId="0" fillId="2" borderId="3" xfId="0" applyNumberFormat="1" applyFill="1" applyBorder="1"/>
    <xf numFmtId="44" fontId="0" fillId="2" borderId="1" xfId="0" applyNumberForma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7" xfId="0" applyFill="1" applyBorder="1"/>
  </cellXfs>
  <cellStyles count="2">
    <cellStyle name="Currency" xfId="1" builtinId="4"/>
    <cellStyle name="Normal" xfId="0" builtinId="0"/>
  </cellStyles>
  <dxfs count="4">
    <dxf>
      <fill>
        <patternFill>
          <bgColor rgb="FFFF6D6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1F9E-D6F8-44A6-910C-3DCD49054761}">
  <dimension ref="A1:C25"/>
  <sheetViews>
    <sheetView workbookViewId="0">
      <selection activeCell="C17" sqref="C17"/>
    </sheetView>
  </sheetViews>
  <sheetFormatPr defaultRowHeight="15" x14ac:dyDescent="0.25"/>
  <cols>
    <col min="1" max="1" width="25.5703125" bestFit="1" customWidth="1"/>
    <col min="2" max="2" width="14.28515625" bestFit="1" customWidth="1"/>
    <col min="3" max="3" width="15.28515625" customWidth="1"/>
  </cols>
  <sheetData>
    <row r="1" spans="1:3" x14ac:dyDescent="0.25">
      <c r="B1" s="7" t="s">
        <v>38</v>
      </c>
      <c r="C1" s="7" t="s">
        <v>37</v>
      </c>
    </row>
    <row r="2" spans="1:3" x14ac:dyDescent="0.25">
      <c r="A2" t="s">
        <v>15</v>
      </c>
    </row>
    <row r="3" spans="1:3" x14ac:dyDescent="0.25">
      <c r="A3" t="s">
        <v>16</v>
      </c>
    </row>
    <row r="4" spans="1:3" x14ac:dyDescent="0.25">
      <c r="A4" s="8" t="s">
        <v>17</v>
      </c>
      <c r="B4" s="16">
        <v>200000</v>
      </c>
      <c r="C4" s="28">
        <f>CFS!B21</f>
        <v>804796.60273972596</v>
      </c>
    </row>
    <row r="5" spans="1:3" x14ac:dyDescent="0.25">
      <c r="A5" s="8" t="s">
        <v>18</v>
      </c>
      <c r="B5" s="12">
        <v>41096</v>
      </c>
      <c r="C5" s="27">
        <f>(Assumptions!B8/365)*IS!C2</f>
        <v>57534.246575342462</v>
      </c>
    </row>
    <row r="6" spans="1:3" x14ac:dyDescent="0.25">
      <c r="A6" s="9" t="s">
        <v>19</v>
      </c>
      <c r="B6" s="13">
        <f>SUM(B4:B5)</f>
        <v>241096</v>
      </c>
      <c r="C6" s="13">
        <f>SUM(C4:C5)</f>
        <v>862330.84931506845</v>
      </c>
    </row>
    <row r="7" spans="1:3" x14ac:dyDescent="0.25">
      <c r="A7" t="s">
        <v>20</v>
      </c>
      <c r="B7" s="4"/>
    </row>
    <row r="8" spans="1:3" x14ac:dyDescent="0.25">
      <c r="A8" s="8" t="s">
        <v>21</v>
      </c>
      <c r="B8" s="16">
        <v>500000</v>
      </c>
      <c r="C8" s="28">
        <f>(B8+Assumptions!B13)-IS!C6</f>
        <v>600000</v>
      </c>
    </row>
    <row r="9" spans="1:3" x14ac:dyDescent="0.25">
      <c r="A9" s="10" t="s">
        <v>22</v>
      </c>
      <c r="B9" s="14">
        <f>SUM(B6,B8)</f>
        <v>741096</v>
      </c>
      <c r="C9" s="14">
        <f>SUM(C6,C8)</f>
        <v>1462330.8493150685</v>
      </c>
    </row>
    <row r="10" spans="1:3" x14ac:dyDescent="0.25">
      <c r="B10" s="4"/>
    </row>
    <row r="11" spans="1:3" x14ac:dyDescent="0.25">
      <c r="A11" t="s">
        <v>23</v>
      </c>
      <c r="B11" s="4"/>
    </row>
    <row r="12" spans="1:3" x14ac:dyDescent="0.25">
      <c r="A12" t="s">
        <v>24</v>
      </c>
      <c r="B12" s="4"/>
    </row>
    <row r="13" spans="1:3" x14ac:dyDescent="0.25">
      <c r="A13" s="8" t="s">
        <v>25</v>
      </c>
      <c r="B13" s="16">
        <v>27397</v>
      </c>
      <c r="C13" s="28">
        <f>(Assumptions!B9/365)*IS!C3</f>
        <v>11506.849315068492</v>
      </c>
    </row>
    <row r="14" spans="1:3" x14ac:dyDescent="0.25">
      <c r="A14" s="8" t="s">
        <v>26</v>
      </c>
      <c r="B14" s="12">
        <v>280000</v>
      </c>
      <c r="C14" s="27">
        <f>B14+(Assumptions!B10*IS!C2)</f>
        <v>420000</v>
      </c>
    </row>
    <row r="15" spans="1:3" x14ac:dyDescent="0.25">
      <c r="A15" s="9" t="s">
        <v>27</v>
      </c>
      <c r="B15" s="13">
        <f>SUM(B13:B14)</f>
        <v>307397</v>
      </c>
      <c r="C15" s="13">
        <f>SUM(C13:C14)</f>
        <v>431506.84931506851</v>
      </c>
    </row>
    <row r="16" spans="1:3" x14ac:dyDescent="0.25">
      <c r="A16" t="s">
        <v>28</v>
      </c>
      <c r="B16" s="4"/>
    </row>
    <row r="17" spans="1:3" x14ac:dyDescent="0.25">
      <c r="A17" s="8" t="s">
        <v>29</v>
      </c>
      <c r="B17" s="16">
        <v>150000</v>
      </c>
      <c r="C17" s="28">
        <f>B17+Assumptions!B15</f>
        <v>200000</v>
      </c>
    </row>
    <row r="18" spans="1:3" x14ac:dyDescent="0.25">
      <c r="A18" s="10" t="s">
        <v>30</v>
      </c>
      <c r="B18" s="14">
        <f>SUM(B17,B15)</f>
        <v>457397</v>
      </c>
      <c r="C18" s="14">
        <f>SUM(C17,C15)</f>
        <v>631506.84931506845</v>
      </c>
    </row>
    <row r="19" spans="1:3" x14ac:dyDescent="0.25">
      <c r="B19" s="4"/>
    </row>
    <row r="20" spans="1:3" x14ac:dyDescent="0.25">
      <c r="A20" t="s">
        <v>31</v>
      </c>
      <c r="B20" s="4"/>
    </row>
    <row r="21" spans="1:3" x14ac:dyDescent="0.25">
      <c r="A21" s="8" t="s">
        <v>32</v>
      </c>
      <c r="B21" s="16">
        <v>100000</v>
      </c>
      <c r="C21" s="16">
        <v>100000</v>
      </c>
    </row>
    <row r="22" spans="1:3" x14ac:dyDescent="0.25">
      <c r="A22" s="8" t="s">
        <v>33</v>
      </c>
      <c r="B22" s="12">
        <v>183699</v>
      </c>
      <c r="C22" s="27">
        <f>B22+IS!C11-Assumptions!B17</f>
        <v>730824</v>
      </c>
    </row>
    <row r="23" spans="1:3" x14ac:dyDescent="0.25">
      <c r="A23" s="9" t="s">
        <v>34</v>
      </c>
      <c r="B23" s="13">
        <f>SUM(B21:B22)</f>
        <v>283699</v>
      </c>
      <c r="C23" s="13">
        <f>SUM(C21:C22)</f>
        <v>830824</v>
      </c>
    </row>
    <row r="24" spans="1:3" x14ac:dyDescent="0.25">
      <c r="A24" s="10" t="s">
        <v>35</v>
      </c>
      <c r="B24" s="14">
        <f>SUM(B23,B18)</f>
        <v>741096</v>
      </c>
      <c r="C24" s="14">
        <f>SUM(C23,C18)</f>
        <v>1462330.8493150685</v>
      </c>
    </row>
    <row r="25" spans="1:3" x14ac:dyDescent="0.25">
      <c r="A25" s="11" t="s">
        <v>36</v>
      </c>
      <c r="B25" s="15">
        <f>B24-B9</f>
        <v>0</v>
      </c>
      <c r="C25" s="15">
        <f>C24-C9</f>
        <v>0</v>
      </c>
    </row>
  </sheetData>
  <conditionalFormatting sqref="B25:C25">
    <cfRule type="cellIs" dxfId="3" priority="4" operator="equal">
      <formula>0</formula>
    </cfRule>
  </conditionalFormatting>
  <conditionalFormatting sqref="A25">
    <cfRule type="cellIs" dxfId="2" priority="3" operator="equal">
      <formula>0</formula>
    </cfRule>
  </conditionalFormatting>
  <conditionalFormatting sqref="C25">
    <cfRule type="cellIs" dxfId="1" priority="2" operator="equal">
      <formula>0</formula>
    </cfRule>
    <cfRule type="cellIs" dxfId="0" priority="1" operator="not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B1C0E-5465-44D6-B98C-96F749A09C72}">
  <dimension ref="A1:C11"/>
  <sheetViews>
    <sheetView workbookViewId="0">
      <selection activeCell="C16" sqref="C16"/>
    </sheetView>
  </sheetViews>
  <sheetFormatPr defaultRowHeight="15" x14ac:dyDescent="0.25"/>
  <cols>
    <col min="1" max="1" width="24.42578125" bestFit="1" customWidth="1"/>
    <col min="2" max="2" width="14.28515625" bestFit="1" customWidth="1"/>
    <col min="3" max="3" width="16.42578125" customWidth="1"/>
  </cols>
  <sheetData>
    <row r="1" spans="1:3" x14ac:dyDescent="0.25">
      <c r="B1" t="s">
        <v>38</v>
      </c>
      <c r="C1" t="s">
        <v>37</v>
      </c>
    </row>
    <row r="2" spans="1:3" x14ac:dyDescent="0.25">
      <c r="A2" s="23" t="s">
        <v>39</v>
      </c>
      <c r="B2" s="18">
        <v>1000000</v>
      </c>
      <c r="C2" s="17">
        <f>B2*(1+Assumptions!B2)</f>
        <v>1400000</v>
      </c>
    </row>
    <row r="3" spans="1:3" x14ac:dyDescent="0.25">
      <c r="A3" s="24" t="s">
        <v>40</v>
      </c>
      <c r="B3" s="19">
        <f>B2*Assumptions!B3</f>
        <v>100000</v>
      </c>
      <c r="C3" s="22">
        <f>C2*Assumptions!B3</f>
        <v>140000</v>
      </c>
    </row>
    <row r="4" spans="1:3" x14ac:dyDescent="0.25">
      <c r="A4" s="25" t="s">
        <v>42</v>
      </c>
      <c r="B4" s="21">
        <f>B$2-B$3</f>
        <v>900000</v>
      </c>
      <c r="C4" s="21">
        <f>C$2-C$3</f>
        <v>1260000</v>
      </c>
    </row>
    <row r="5" spans="1:3" x14ac:dyDescent="0.25">
      <c r="A5" s="24" t="s">
        <v>41</v>
      </c>
      <c r="B5" s="19">
        <f>B2*Assumptions!B4</f>
        <v>300000</v>
      </c>
      <c r="C5" s="19">
        <f>C2*Assumptions!B4</f>
        <v>420000</v>
      </c>
    </row>
    <row r="6" spans="1:3" x14ac:dyDescent="0.25">
      <c r="A6" s="24" t="s">
        <v>43</v>
      </c>
      <c r="B6" s="26">
        <v>100000</v>
      </c>
      <c r="C6" s="22">
        <f>BS!B8*Assumptions!B14</f>
        <v>100000</v>
      </c>
    </row>
    <row r="7" spans="1:3" x14ac:dyDescent="0.25">
      <c r="A7" s="24" t="s">
        <v>44</v>
      </c>
      <c r="B7" s="19">
        <f>B4-B5-B6</f>
        <v>500000</v>
      </c>
      <c r="C7" s="19">
        <f>C4-C5-C6</f>
        <v>740000</v>
      </c>
    </row>
    <row r="8" spans="1:3" x14ac:dyDescent="0.25">
      <c r="A8" s="24" t="s">
        <v>45</v>
      </c>
      <c r="B8" s="19">
        <f>BS!B17*Assumptions!B16</f>
        <v>10500.000000000002</v>
      </c>
      <c r="C8" s="19">
        <f>BS!B17*Assumptions!B16</f>
        <v>10500.000000000002</v>
      </c>
    </row>
    <row r="9" spans="1:3" x14ac:dyDescent="0.25">
      <c r="A9" s="24" t="s">
        <v>46</v>
      </c>
      <c r="B9" s="19">
        <f>B7-B8</f>
        <v>489500</v>
      </c>
      <c r="C9" s="19">
        <f>C7-C8</f>
        <v>729500</v>
      </c>
    </row>
    <row r="10" spans="1:3" x14ac:dyDescent="0.25">
      <c r="A10" s="24" t="s">
        <v>47</v>
      </c>
      <c r="B10" s="22">
        <f>B9*Assumptions!B5</f>
        <v>122375</v>
      </c>
      <c r="C10" s="19">
        <f>C9*Assumptions!B5</f>
        <v>182375</v>
      </c>
    </row>
    <row r="11" spans="1:3" x14ac:dyDescent="0.25">
      <c r="A11" s="25" t="s">
        <v>48</v>
      </c>
      <c r="B11" s="21">
        <f>B9-B10</f>
        <v>367125</v>
      </c>
      <c r="C11" s="21">
        <f>C9-C10</f>
        <v>547125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2C8EF-E798-4F6F-8207-61090A7EC566}">
  <dimension ref="A1:B21"/>
  <sheetViews>
    <sheetView tabSelected="1" workbookViewId="0">
      <selection activeCell="H8" sqref="H8"/>
    </sheetView>
  </sheetViews>
  <sheetFormatPr defaultRowHeight="15" x14ac:dyDescent="0.25"/>
  <cols>
    <col min="1" max="1" width="28" bestFit="1" customWidth="1"/>
    <col min="2" max="2" width="15.140625" customWidth="1"/>
  </cols>
  <sheetData>
    <row r="1" spans="1:2" x14ac:dyDescent="0.25">
      <c r="A1" s="30" t="s">
        <v>49</v>
      </c>
      <c r="B1" s="30"/>
    </row>
    <row r="2" spans="1:2" x14ac:dyDescent="0.25">
      <c r="A2" s="20" t="s">
        <v>48</v>
      </c>
      <c r="B2" s="28">
        <f>IS!C11</f>
        <v>547125</v>
      </c>
    </row>
    <row r="3" spans="1:2" x14ac:dyDescent="0.25">
      <c r="A3" s="32" t="s">
        <v>50</v>
      </c>
      <c r="B3" s="27">
        <f>IS!C6</f>
        <v>100000</v>
      </c>
    </row>
    <row r="4" spans="1:2" x14ac:dyDescent="0.25">
      <c r="A4" s="32" t="s">
        <v>51</v>
      </c>
      <c r="B4" s="27">
        <f>-(BS!C5-BS!B5)</f>
        <v>-16438.246575342462</v>
      </c>
    </row>
    <row r="5" spans="1:2" x14ac:dyDescent="0.25">
      <c r="A5" s="32" t="s">
        <v>54</v>
      </c>
      <c r="B5" s="27">
        <f>BS!C13-BS!B13</f>
        <v>-15890.150684931508</v>
      </c>
    </row>
    <row r="6" spans="1:2" x14ac:dyDescent="0.25">
      <c r="A6" s="32" t="s">
        <v>52</v>
      </c>
      <c r="B6" s="27">
        <f>BS!C14-BS!B14</f>
        <v>140000</v>
      </c>
    </row>
    <row r="7" spans="1:2" x14ac:dyDescent="0.25">
      <c r="A7" s="9" t="s">
        <v>53</v>
      </c>
      <c r="B7" s="29">
        <f>SUM(B2:B6)</f>
        <v>754796.60273972596</v>
      </c>
    </row>
    <row r="9" spans="1:2" x14ac:dyDescent="0.25">
      <c r="A9" s="30" t="s">
        <v>55</v>
      </c>
      <c r="B9" s="30"/>
    </row>
    <row r="10" spans="1:2" x14ac:dyDescent="0.25">
      <c r="A10" s="20" t="s">
        <v>56</v>
      </c>
      <c r="B10" s="28">
        <f>-Assumptions!B13</f>
        <v>-200000</v>
      </c>
    </row>
    <row r="11" spans="1:2" x14ac:dyDescent="0.25">
      <c r="A11" s="9" t="s">
        <v>57</v>
      </c>
      <c r="B11" s="29">
        <f>SUM(B10)</f>
        <v>-200000</v>
      </c>
    </row>
    <row r="13" spans="1:2" x14ac:dyDescent="0.25">
      <c r="A13" s="30" t="s">
        <v>58</v>
      </c>
      <c r="B13" s="30"/>
    </row>
    <row r="14" spans="1:2" x14ac:dyDescent="0.25">
      <c r="A14" s="8" t="s">
        <v>59</v>
      </c>
      <c r="B14" s="28">
        <f>BS!C17-BS!B17</f>
        <v>50000</v>
      </c>
    </row>
    <row r="15" spans="1:2" x14ac:dyDescent="0.25">
      <c r="A15" s="8" t="s">
        <v>60</v>
      </c>
      <c r="B15" s="24">
        <f>Assumptions!B17</f>
        <v>0</v>
      </c>
    </row>
    <row r="16" spans="1:2" x14ac:dyDescent="0.25">
      <c r="A16" s="9" t="s">
        <v>61</v>
      </c>
      <c r="B16" s="29">
        <f>SUM(B14:B15)</f>
        <v>50000</v>
      </c>
    </row>
    <row r="19" spans="1:2" x14ac:dyDescent="0.25">
      <c r="A19" s="9" t="s">
        <v>62</v>
      </c>
      <c r="B19" s="29">
        <f>SUM(B7,B11,B16)</f>
        <v>604796.60273972596</v>
      </c>
    </row>
    <row r="20" spans="1:2" x14ac:dyDescent="0.25">
      <c r="A20" s="9" t="s">
        <v>63</v>
      </c>
      <c r="B20" s="29">
        <f>BS!B4</f>
        <v>200000</v>
      </c>
    </row>
    <row r="21" spans="1:2" x14ac:dyDescent="0.25">
      <c r="A21" s="9" t="s">
        <v>64</v>
      </c>
      <c r="B21" s="29">
        <f>B19+B20</f>
        <v>804796.60273972596</v>
      </c>
    </row>
  </sheetData>
  <mergeCells count="3">
    <mergeCell ref="A1:B1"/>
    <mergeCell ref="A9:B9"/>
    <mergeCell ref="A13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1025-01DC-43DF-B472-0F2E5CDD6C06}">
  <dimension ref="A1:B17"/>
  <sheetViews>
    <sheetView workbookViewId="0">
      <selection activeCell="B2" sqref="B2"/>
    </sheetView>
  </sheetViews>
  <sheetFormatPr defaultRowHeight="15" x14ac:dyDescent="0.25"/>
  <cols>
    <col min="1" max="1" width="25.28515625" customWidth="1"/>
    <col min="2" max="2" width="13.28515625" bestFit="1" customWidth="1"/>
  </cols>
  <sheetData>
    <row r="1" spans="1:2" x14ac:dyDescent="0.25">
      <c r="A1" s="2" t="s">
        <v>4</v>
      </c>
    </row>
    <row r="2" spans="1:2" x14ac:dyDescent="0.25">
      <c r="A2" t="s">
        <v>0</v>
      </c>
      <c r="B2" s="1">
        <v>0.4</v>
      </c>
    </row>
    <row r="3" spans="1:2" x14ac:dyDescent="0.25">
      <c r="A3" t="s">
        <v>1</v>
      </c>
      <c r="B3" s="1">
        <v>0.1</v>
      </c>
    </row>
    <row r="4" spans="1:2" x14ac:dyDescent="0.25">
      <c r="A4" t="s">
        <v>2</v>
      </c>
      <c r="B4" s="1">
        <v>0.3</v>
      </c>
    </row>
    <row r="5" spans="1:2" x14ac:dyDescent="0.25">
      <c r="A5" t="s">
        <v>3</v>
      </c>
      <c r="B5" s="1">
        <v>0.25</v>
      </c>
    </row>
    <row r="7" spans="1:2" x14ac:dyDescent="0.25">
      <c r="A7" s="2" t="s">
        <v>5</v>
      </c>
    </row>
    <row r="8" spans="1:2" x14ac:dyDescent="0.25">
      <c r="A8" t="s">
        <v>6</v>
      </c>
      <c r="B8" s="3">
        <v>15</v>
      </c>
    </row>
    <row r="9" spans="1:2" x14ac:dyDescent="0.25">
      <c r="A9" t="s">
        <v>7</v>
      </c>
      <c r="B9" s="5">
        <v>30</v>
      </c>
    </row>
    <row r="10" spans="1:2" ht="45" x14ac:dyDescent="0.25">
      <c r="A10" s="6" t="s">
        <v>8</v>
      </c>
      <c r="B10" s="1">
        <v>0.1</v>
      </c>
    </row>
    <row r="12" spans="1:2" x14ac:dyDescent="0.25">
      <c r="A12" s="31" t="s">
        <v>9</v>
      </c>
      <c r="B12" s="31"/>
    </row>
    <row r="13" spans="1:2" ht="45" x14ac:dyDescent="0.25">
      <c r="A13" s="6" t="s">
        <v>10</v>
      </c>
      <c r="B13" s="4">
        <v>200000</v>
      </c>
    </row>
    <row r="14" spans="1:2" ht="45" x14ac:dyDescent="0.25">
      <c r="A14" s="6" t="s">
        <v>11</v>
      </c>
      <c r="B14" s="1">
        <v>0.2</v>
      </c>
    </row>
    <row r="15" spans="1:2" x14ac:dyDescent="0.25">
      <c r="A15" s="6" t="s">
        <v>14</v>
      </c>
      <c r="B15" s="4">
        <v>50000</v>
      </c>
    </row>
    <row r="16" spans="1:2" x14ac:dyDescent="0.25">
      <c r="A16" s="6" t="s">
        <v>12</v>
      </c>
      <c r="B16" s="1">
        <v>7.0000000000000007E-2</v>
      </c>
    </row>
    <row r="17" spans="1:2" x14ac:dyDescent="0.25">
      <c r="A17" s="6" t="s">
        <v>13</v>
      </c>
      <c r="B17">
        <v>0</v>
      </c>
    </row>
  </sheetData>
  <mergeCells count="1"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</vt:lpstr>
      <vt:lpstr>IS</vt:lpstr>
      <vt:lpstr>CFS</vt:lpstr>
      <vt:lpstr>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SWARRO</dc:creator>
  <cp:lastModifiedBy>Hemswaroop Raorane</cp:lastModifiedBy>
  <dcterms:created xsi:type="dcterms:W3CDTF">2025-07-14T10:36:16Z</dcterms:created>
  <dcterms:modified xsi:type="dcterms:W3CDTF">2025-07-20T12:39:43Z</dcterms:modified>
</cp:coreProperties>
</file>