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RO\OneDrive\Desktop\"/>
    </mc:Choice>
  </mc:AlternateContent>
  <xr:revisionPtr revIDLastSave="0" documentId="8_{18211DAF-29D2-4D40-8CEA-87A8A63F817C}" xr6:coauthVersionLast="47" xr6:coauthVersionMax="47" xr10:uidLastSave="{00000000-0000-0000-0000-000000000000}"/>
  <bookViews>
    <workbookView xWindow="-120" yWindow="-120" windowWidth="24240" windowHeight="13020" tabRatio="733" xr2:uid="{525BD926-216E-4652-8CCA-D9987B7EA9B8}"/>
  </bookViews>
  <sheets>
    <sheet name="Income Statement" sheetId="1" r:id="rId1"/>
    <sheet name="Balance Sheet" sheetId="2" r:id="rId2"/>
    <sheet name="Cash Flow statment" sheetId="3" r:id="rId3"/>
    <sheet name="Assum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4" i="3"/>
  <c r="B16" i="3"/>
  <c r="B7" i="3"/>
  <c r="B5" i="3"/>
  <c r="B20" i="3"/>
  <c r="B17" i="3"/>
  <c r="B15" i="3"/>
  <c r="B12" i="3"/>
  <c r="B11" i="3"/>
  <c r="B3" i="3"/>
  <c r="C10" i="2"/>
  <c r="C8" i="2"/>
  <c r="C9" i="2"/>
  <c r="C25" i="2"/>
  <c r="C24" i="2"/>
  <c r="C22" i="2"/>
  <c r="C23" i="2"/>
  <c r="C19" i="2"/>
  <c r="C18" i="2"/>
  <c r="C16" i="2"/>
  <c r="C15" i="2"/>
  <c r="B6" i="2"/>
  <c r="B11" i="2" s="1"/>
  <c r="B26" i="2" s="1"/>
  <c r="C5" i="2"/>
  <c r="C4" i="2"/>
  <c r="B12" i="1"/>
  <c r="C10" i="1"/>
  <c r="B10" i="1"/>
  <c r="B11" i="1" s="1"/>
  <c r="B9" i="1"/>
  <c r="B6" i="1"/>
  <c r="C12" i="1"/>
  <c r="B2" i="1"/>
  <c r="B5" i="1"/>
  <c r="B7" i="1" s="1"/>
  <c r="B8" i="3" l="1"/>
  <c r="B19" i="3" s="1"/>
  <c r="B21" i="3" s="1"/>
  <c r="C3" i="2" s="1"/>
  <c r="C6" i="2" s="1"/>
  <c r="C11" i="2" s="1"/>
  <c r="C26" i="2" s="1"/>
  <c r="B13" i="1"/>
  <c r="B14" i="1" s="1"/>
  <c r="C5" i="1"/>
  <c r="B25" i="2"/>
  <c r="B24" i="2"/>
  <c r="B19" i="2"/>
  <c r="B16" i="2"/>
  <c r="B10" i="2"/>
  <c r="C9" i="1" l="1"/>
  <c r="C6" i="1"/>
  <c r="C7" i="1" s="1"/>
  <c r="C11" i="1" s="1"/>
  <c r="C13" i="1" l="1"/>
  <c r="C14" i="1" s="1"/>
</calcChain>
</file>

<file path=xl/sharedStrings.xml><?xml version="1.0" encoding="utf-8"?>
<sst xmlns="http://schemas.openxmlformats.org/spreadsheetml/2006/main" count="70" uniqueCount="65">
  <si>
    <t>Revenue Growth %</t>
  </si>
  <si>
    <t>COGS as % of Revenue</t>
  </si>
  <si>
    <t>OpEx as % of Revenue</t>
  </si>
  <si>
    <t>Tax Rate</t>
  </si>
  <si>
    <t>Account Recievable Days</t>
  </si>
  <si>
    <t>BS assumptions</t>
  </si>
  <si>
    <t>Inventory Days</t>
  </si>
  <si>
    <t>Account Payable Days</t>
  </si>
  <si>
    <t>Capital structure and Financing Assumptions</t>
  </si>
  <si>
    <t>CapEx</t>
  </si>
  <si>
    <r>
      <t xml:space="preserve">CapEx for </t>
    </r>
    <r>
      <rPr>
        <u/>
        <sz val="11"/>
        <color theme="1"/>
        <rFont val="Calibri"/>
        <family val="2"/>
        <scheme val="minor"/>
      </rPr>
      <t>Y1</t>
    </r>
  </si>
  <si>
    <t>Annual Depreciation as % of beginning PP&amp;E</t>
  </si>
  <si>
    <r>
      <t xml:space="preserve">Dividends paid in </t>
    </r>
    <r>
      <rPr>
        <u/>
        <sz val="11"/>
        <color theme="1"/>
        <rFont val="Calibri"/>
        <family val="2"/>
        <scheme val="minor"/>
      </rPr>
      <t>Y1</t>
    </r>
  </si>
  <si>
    <t>Interest Rate on Debt</t>
  </si>
  <si>
    <t>ASSETS</t>
  </si>
  <si>
    <t>Current Assets</t>
  </si>
  <si>
    <t>Cash</t>
  </si>
  <si>
    <t>Accounts Receivable</t>
  </si>
  <si>
    <t>Inventory</t>
  </si>
  <si>
    <t>Total Current Assets</t>
  </si>
  <si>
    <t>Non-Current Assets</t>
  </si>
  <si>
    <t>Gross PP&amp;E</t>
  </si>
  <si>
    <t>Accumulated Depreciation</t>
  </si>
  <si>
    <t>Net PP&amp;E</t>
  </si>
  <si>
    <t>TOTAL ASSETS</t>
  </si>
  <si>
    <t>LIABILITIES &amp; EQUITY</t>
  </si>
  <si>
    <t>Current Liabilities</t>
  </si>
  <si>
    <t>Accounts Payable</t>
  </si>
  <si>
    <t>Total Current Liabilities</t>
  </si>
  <si>
    <t>Non-Current Liabilities</t>
  </si>
  <si>
    <t>Long-Term Debt</t>
  </si>
  <si>
    <t>Total Liabilities</t>
  </si>
  <si>
    <t>Shareholder's Equity</t>
  </si>
  <si>
    <t>Common Stock</t>
  </si>
  <si>
    <t>Retained Earnings</t>
  </si>
  <si>
    <t>Total Equity</t>
  </si>
  <si>
    <t>TOTAL LIABILITIES &amp; EQUITY</t>
  </si>
  <si>
    <t>Balance Check</t>
  </si>
  <si>
    <t>Year 1</t>
  </si>
  <si>
    <t>Year 0</t>
  </si>
  <si>
    <t>Revenue</t>
  </si>
  <si>
    <t>Beginning Debt</t>
  </si>
  <si>
    <t>COGS</t>
  </si>
  <si>
    <t>Revenue for Y0</t>
  </si>
  <si>
    <t>Gross profit</t>
  </si>
  <si>
    <t>OpEx</t>
  </si>
  <si>
    <t>Depreciation</t>
  </si>
  <si>
    <t>Operating Income(EBIT)</t>
  </si>
  <si>
    <t>Interest Expense</t>
  </si>
  <si>
    <t>Taxes</t>
  </si>
  <si>
    <t>Net Income</t>
  </si>
  <si>
    <t>Cash flow from Operations</t>
  </si>
  <si>
    <t>Change in Accounts Recievable</t>
  </si>
  <si>
    <t>Change in Inventory</t>
  </si>
  <si>
    <t>Change in Accounts Payable</t>
  </si>
  <si>
    <t>Net Cash from Operations</t>
  </si>
  <si>
    <t>Cash flow from investing</t>
  </si>
  <si>
    <t>Net Cash from Investing</t>
  </si>
  <si>
    <t>Cash flow from Financing</t>
  </si>
  <si>
    <t>Change in Debt</t>
  </si>
  <si>
    <t>Dividends Paid</t>
  </si>
  <si>
    <t>Net cash from Financing</t>
  </si>
  <si>
    <t>Net Change in Cash</t>
  </si>
  <si>
    <t>Beginning Cash</t>
  </si>
  <si>
    <t>Ending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</si>
</sst>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9" fontId="3" fillId="0" borderId="0" xfId="0" applyNumberFormat="1" applyFont="1"/>
    <xf numFmtId="0" fontId="3" fillId="0" borderId="0" xfId="0" applyFont="1"/>
    <xf numFmtId="9" fontId="3" fillId="0" borderId="0" xfId="2" applyFont="1"/>
    <xf numFmtId="0" fontId="0" fillId="0" borderId="0" xfId="0" applyAlignment="1">
      <alignment horizontal="center"/>
    </xf>
    <xf numFmtId="44" fontId="3" fillId="0" borderId="0" xfId="1" applyFont="1"/>
    <xf numFmtId="0" fontId="0" fillId="0" borderId="0" xfId="0" applyAlignment="1">
      <alignment wrapText="1"/>
    </xf>
    <xf numFmtId="0" fontId="2" fillId="0" borderId="0" xfId="0" applyFont="1"/>
    <xf numFmtId="164" fontId="3" fillId="0" borderId="0" xfId="1" applyNumberFormat="1" applyFont="1"/>
    <xf numFmtId="164" fontId="3" fillId="0" borderId="0" xfId="1" applyNumberFormat="1" applyFont="1" applyBorder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164" fontId="3" fillId="2" borderId="9" xfId="1" applyNumberFormat="1" applyFont="1" applyFill="1" applyBorder="1"/>
    <xf numFmtId="164" fontId="3" fillId="2" borderId="10" xfId="1" applyNumberFormat="1" applyFont="1" applyFill="1" applyBorder="1"/>
    <xf numFmtId="164" fontId="1" fillId="2" borderId="1" xfId="1" applyNumberFormat="1" applyFont="1" applyFill="1" applyBorder="1"/>
    <xf numFmtId="164" fontId="2" fillId="2" borderId="1" xfId="1" applyNumberFormat="1" applyFont="1" applyFill="1" applyBorder="1"/>
    <xf numFmtId="164" fontId="2" fillId="2" borderId="11" xfId="1" applyNumberFormat="1" applyFont="1" applyFill="1" applyBorder="1"/>
    <xf numFmtId="44" fontId="3" fillId="0" borderId="0" xfId="1" applyFont="1" applyBorder="1"/>
    <xf numFmtId="0" fontId="0" fillId="0" borderId="0" xfId="0" applyAlignment="1">
      <alignment horizontal="center" vertical="center"/>
    </xf>
    <xf numFmtId="164" fontId="1" fillId="2" borderId="9" xfId="1" applyNumberFormat="1" applyFont="1" applyFill="1" applyBorder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0" fillId="2" borderId="8" xfId="1" applyNumberFormat="1" applyFon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2" borderId="3" xfId="1" applyNumberFormat="1" applyFont="1" applyFill="1" applyBorder="1"/>
    <xf numFmtId="164" fontId="5" fillId="2" borderId="9" xfId="1" applyNumberFormat="1" applyFont="1" applyFill="1" applyBorder="1"/>
    <xf numFmtId="164" fontId="0" fillId="2" borderId="10" xfId="1" applyNumberFormat="1" applyFont="1" applyFill="1" applyBorder="1"/>
    <xf numFmtId="164" fontId="0" fillId="2" borderId="1" xfId="1" applyNumberFormat="1" applyFont="1" applyFill="1" applyBorder="1"/>
    <xf numFmtId="164" fontId="0" fillId="0" borderId="10" xfId="1" applyNumberFormat="1" applyFont="1" applyBorder="1"/>
    <xf numFmtId="44" fontId="0" fillId="2" borderId="9" xfId="1" applyFont="1" applyFill="1" applyBorder="1"/>
    <xf numFmtId="164" fontId="0" fillId="2" borderId="8" xfId="0" applyNumberFormat="1" applyFill="1" applyBorder="1"/>
    <xf numFmtId="164" fontId="2" fillId="2" borderId="8" xfId="0" applyNumberFormat="1" applyFont="1" applyFill="1" applyBorder="1"/>
    <xf numFmtId="164" fontId="0" fillId="2" borderId="1" xfId="0" applyNumberFormat="1" applyFill="1" applyBorder="1"/>
    <xf numFmtId="44" fontId="1" fillId="2" borderId="10" xfId="1" applyFont="1" applyFill="1" applyBorder="1"/>
    <xf numFmtId="44" fontId="0" fillId="2" borderId="10" xfId="1" applyFont="1" applyFill="1" applyBorder="1"/>
    <xf numFmtId="44" fontId="1" fillId="2" borderId="9" xfId="1" applyFont="1" applyFill="1" applyBorder="1"/>
    <xf numFmtId="44" fontId="1" fillId="0" borderId="0" xfId="1" applyFont="1" applyBorder="1"/>
    <xf numFmtId="44" fontId="1" fillId="2" borderId="1" xfId="1" applyFont="1" applyFill="1" applyBorder="1"/>
    <xf numFmtId="44" fontId="1" fillId="2" borderId="11" xfId="1" applyFont="1" applyFill="1" applyBorder="1"/>
    <xf numFmtId="44" fontId="0" fillId="0" borderId="0" xfId="1" applyFont="1" applyFill="1"/>
    <xf numFmtId="44" fontId="0" fillId="2" borderId="1" xfId="1" applyFont="1" applyFill="1" applyBorder="1"/>
    <xf numFmtId="44" fontId="0" fillId="2" borderId="1" xfId="0" applyNumberFormat="1" applyFill="1" applyBorder="1"/>
    <xf numFmtId="44" fontId="0" fillId="2" borderId="9" xfId="0" applyNumberFormat="1" applyFill="1" applyBorder="1"/>
    <xf numFmtId="44" fontId="0" fillId="2" borderId="10" xfId="0" applyNumberFormat="1" applyFill="1" applyBorder="1"/>
    <xf numFmtId="44" fontId="2" fillId="2" borderId="9" xfId="0" applyNumberFormat="1" applyFont="1" applyFill="1" applyBorder="1"/>
    <xf numFmtId="44" fontId="2" fillId="2" borderId="1" xfId="1" applyFont="1" applyFill="1" applyBorder="1"/>
    <xf numFmtId="44" fontId="2" fillId="2" borderId="11" xfId="0" applyNumberFormat="1" applyFont="1" applyFill="1" applyBorder="1"/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3674-7AF5-48B0-8788-9B29DFBCD53F}">
  <dimension ref="A1:C24"/>
  <sheetViews>
    <sheetView tabSelected="1" workbookViewId="0">
      <selection activeCell="A7" sqref="A7"/>
    </sheetView>
  </sheetViews>
  <sheetFormatPr defaultRowHeight="15" x14ac:dyDescent="0.25"/>
  <cols>
    <col min="1" max="1" width="22.42578125" bestFit="1" customWidth="1"/>
    <col min="2" max="2" width="13.28515625" style="24" bestFit="1" customWidth="1"/>
    <col min="3" max="3" width="13.28515625" customWidth="1"/>
  </cols>
  <sheetData>
    <row r="1" spans="1:3" x14ac:dyDescent="0.25">
      <c r="A1" t="s">
        <v>43</v>
      </c>
      <c r="B1" s="8">
        <v>1000000</v>
      </c>
    </row>
    <row r="2" spans="1:3" x14ac:dyDescent="0.25">
      <c r="A2" t="s">
        <v>41</v>
      </c>
      <c r="B2" s="25">
        <f>'Balance Sheet'!B18</f>
        <v>400000</v>
      </c>
    </row>
    <row r="4" spans="1:3" x14ac:dyDescent="0.25">
      <c r="B4" s="24" t="s">
        <v>39</v>
      </c>
      <c r="C4" t="s">
        <v>38</v>
      </c>
    </row>
    <row r="5" spans="1:3" x14ac:dyDescent="0.25">
      <c r="A5" s="10" t="s">
        <v>40</v>
      </c>
      <c r="B5" s="31">
        <f>B1</f>
        <v>1000000</v>
      </c>
      <c r="C5" s="28">
        <f>B5*(1+Assumptions!B1)</f>
        <v>1150000</v>
      </c>
    </row>
    <row r="6" spans="1:3" x14ac:dyDescent="0.25">
      <c r="A6" s="11" t="s">
        <v>42</v>
      </c>
      <c r="B6" s="32">
        <f>B5*Assumptions!B2</f>
        <v>450000</v>
      </c>
      <c r="C6" s="29">
        <f>C5*Assumptions!B2</f>
        <v>517500</v>
      </c>
    </row>
    <row r="7" spans="1:3" x14ac:dyDescent="0.25">
      <c r="A7" s="12" t="s">
        <v>44</v>
      </c>
      <c r="B7" s="33">
        <f>SUM(B$5,-B$6)</f>
        <v>550000</v>
      </c>
      <c r="C7" s="27">
        <f>SUM(C$5,-C$6)</f>
        <v>632500</v>
      </c>
    </row>
    <row r="8" spans="1:3" x14ac:dyDescent="0.25">
      <c r="B8" s="34"/>
      <c r="C8" s="26"/>
    </row>
    <row r="9" spans="1:3" x14ac:dyDescent="0.25">
      <c r="A9" s="10" t="s">
        <v>45</v>
      </c>
      <c r="B9" s="35">
        <f>B5*Assumptions!B3</f>
        <v>250000</v>
      </c>
      <c r="C9" s="30">
        <f>C5*Assumptions!B3</f>
        <v>287500</v>
      </c>
    </row>
    <row r="10" spans="1:3" x14ac:dyDescent="0.25">
      <c r="A10" s="11" t="s">
        <v>46</v>
      </c>
      <c r="B10" s="32">
        <f>'Balance Sheet'!B10*Assumptions!B13</f>
        <v>60000</v>
      </c>
      <c r="C10" s="32">
        <f>'Balance Sheet'!B10*Assumptions!B13</f>
        <v>60000</v>
      </c>
    </row>
    <row r="11" spans="1:3" x14ac:dyDescent="0.25">
      <c r="A11" s="12" t="s">
        <v>47</v>
      </c>
      <c r="B11" s="33">
        <f>B7-B10-B9</f>
        <v>240000</v>
      </c>
      <c r="C11" s="36">
        <f>C7-C10-C9</f>
        <v>285000</v>
      </c>
    </row>
    <row r="12" spans="1:3" x14ac:dyDescent="0.25">
      <c r="A12" s="12" t="s">
        <v>48</v>
      </c>
      <c r="B12" s="33">
        <f>'Balance Sheet'!B18*Assumptions!B15</f>
        <v>24000</v>
      </c>
      <c r="C12" s="36">
        <f>'Balance Sheet'!B18*Assumptions!B15</f>
        <v>24000</v>
      </c>
    </row>
    <row r="13" spans="1:3" x14ac:dyDescent="0.25">
      <c r="A13" s="12" t="s">
        <v>49</v>
      </c>
      <c r="B13" s="38">
        <f>B11*Assumptions!B4</f>
        <v>60000</v>
      </c>
      <c r="C13" s="36">
        <f>C11*Assumptions!B4</f>
        <v>71250</v>
      </c>
    </row>
    <row r="14" spans="1:3" x14ac:dyDescent="0.25">
      <c r="A14" s="14" t="s">
        <v>50</v>
      </c>
      <c r="B14" s="19">
        <f>B11-B13</f>
        <v>180000</v>
      </c>
      <c r="C14" s="37">
        <f>C11-C13</f>
        <v>213750</v>
      </c>
    </row>
    <row r="15" spans="1:3" x14ac:dyDescent="0.25">
      <c r="B15" s="25"/>
      <c r="C15" s="26"/>
    </row>
    <row r="16" spans="1:3" x14ac:dyDescent="0.25">
      <c r="B16" s="25"/>
      <c r="C16" s="26"/>
    </row>
    <row r="17" spans="2:3" x14ac:dyDescent="0.25">
      <c r="B17" s="25"/>
      <c r="C17" s="26"/>
    </row>
    <row r="18" spans="2:3" x14ac:dyDescent="0.25">
      <c r="B18" s="25"/>
      <c r="C18" s="26"/>
    </row>
    <row r="19" spans="2:3" x14ac:dyDescent="0.25">
      <c r="B19" s="25"/>
      <c r="C19" s="26"/>
    </row>
    <row r="20" spans="2:3" x14ac:dyDescent="0.25">
      <c r="B20" s="25"/>
      <c r="C20" s="26"/>
    </row>
    <row r="21" spans="2:3" x14ac:dyDescent="0.25">
      <c r="B21" s="25"/>
      <c r="C21" s="26"/>
    </row>
    <row r="22" spans="2:3" x14ac:dyDescent="0.25">
      <c r="B22" s="25"/>
      <c r="C22" s="26"/>
    </row>
    <row r="23" spans="2:3" x14ac:dyDescent="0.25">
      <c r="B23" s="25"/>
      <c r="C23" s="26"/>
    </row>
    <row r="24" spans="2:3" x14ac:dyDescent="0.25">
      <c r="B24" s="25"/>
      <c r="C24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3D50-B391-4FC9-8F9A-6CD5AAF4ABC5}">
  <dimension ref="A1:C26"/>
  <sheetViews>
    <sheetView workbookViewId="0">
      <selection activeCell="A15" sqref="A15"/>
    </sheetView>
  </sheetViews>
  <sheetFormatPr defaultRowHeight="15" x14ac:dyDescent="0.25"/>
  <cols>
    <col min="1" max="1" width="25.5703125" bestFit="1" customWidth="1"/>
    <col min="2" max="2" width="15" bestFit="1" customWidth="1"/>
    <col min="3" max="3" width="14.5703125" customWidth="1"/>
  </cols>
  <sheetData>
    <row r="1" spans="1:3" x14ac:dyDescent="0.25">
      <c r="A1" s="7" t="s">
        <v>14</v>
      </c>
      <c r="B1" s="22" t="s">
        <v>39</v>
      </c>
      <c r="C1" s="22" t="s">
        <v>38</v>
      </c>
    </row>
    <row r="2" spans="1:3" x14ac:dyDescent="0.25">
      <c r="A2" t="s">
        <v>15</v>
      </c>
      <c r="B2" s="9"/>
      <c r="C2" s="21"/>
    </row>
    <row r="3" spans="1:3" x14ac:dyDescent="0.25">
      <c r="A3" s="10" t="s">
        <v>16</v>
      </c>
      <c r="B3" s="16">
        <v>100000</v>
      </c>
      <c r="C3" s="41">
        <f>'Cash Flow statment'!B21</f>
        <v>208682.12328767125</v>
      </c>
    </row>
    <row r="4" spans="1:3" x14ac:dyDescent="0.25">
      <c r="A4" s="11" t="s">
        <v>17</v>
      </c>
      <c r="B4" s="17">
        <v>82192</v>
      </c>
      <c r="C4" s="39">
        <f>(Assumptions!B7/365)*'Income Statement'!C5</f>
        <v>94520.547945205471</v>
      </c>
    </row>
    <row r="5" spans="1:3" x14ac:dyDescent="0.25">
      <c r="A5" s="11" t="s">
        <v>18</v>
      </c>
      <c r="B5" s="17">
        <v>123288</v>
      </c>
      <c r="C5" s="39">
        <f>(Assumptions!B8/365)*'Income Statement'!C6</f>
        <v>85068.493150684924</v>
      </c>
    </row>
    <row r="6" spans="1:3" x14ac:dyDescent="0.25">
      <c r="A6" s="12" t="s">
        <v>19</v>
      </c>
      <c r="B6" s="18">
        <f>SUM(B$3:B$5)</f>
        <v>305480</v>
      </c>
      <c r="C6" s="18">
        <f>SUM(C$3:C$5)</f>
        <v>388271.16438356164</v>
      </c>
    </row>
    <row r="7" spans="1:3" x14ac:dyDescent="0.25">
      <c r="A7" t="s">
        <v>20</v>
      </c>
      <c r="B7" s="9"/>
      <c r="C7" s="42"/>
    </row>
    <row r="8" spans="1:3" x14ac:dyDescent="0.25">
      <c r="A8" s="10" t="s">
        <v>21</v>
      </c>
      <c r="B8" s="16">
        <v>800000</v>
      </c>
      <c r="C8" s="41">
        <f>B8+Assumptions!B12</f>
        <v>950000</v>
      </c>
    </row>
    <row r="9" spans="1:3" x14ac:dyDescent="0.25">
      <c r="A9" s="11" t="s">
        <v>22</v>
      </c>
      <c r="B9" s="17">
        <v>-200000</v>
      </c>
      <c r="C9" s="39">
        <f>B9-'Income Statement'!C10</f>
        <v>-260000</v>
      </c>
    </row>
    <row r="10" spans="1:3" x14ac:dyDescent="0.25">
      <c r="A10" s="12" t="s">
        <v>23</v>
      </c>
      <c r="B10" s="18">
        <f>SUM(B8:B9)</f>
        <v>600000</v>
      </c>
      <c r="C10" s="18">
        <f>SUM(C8:C9)</f>
        <v>690000</v>
      </c>
    </row>
    <row r="11" spans="1:3" x14ac:dyDescent="0.25">
      <c r="A11" s="12" t="s">
        <v>24</v>
      </c>
      <c r="B11" s="18">
        <f>SUM(B$6,B$10)</f>
        <v>905480</v>
      </c>
      <c r="C11" s="18">
        <f>SUM(C$6,C$10)</f>
        <v>1078271.1643835616</v>
      </c>
    </row>
    <row r="12" spans="1:3" x14ac:dyDescent="0.25">
      <c r="B12" s="9"/>
      <c r="C12" s="42"/>
    </row>
    <row r="13" spans="1:3" x14ac:dyDescent="0.25">
      <c r="A13" s="7" t="s">
        <v>25</v>
      </c>
      <c r="B13" s="9"/>
      <c r="C13" s="42"/>
    </row>
    <row r="14" spans="1:3" x14ac:dyDescent="0.25">
      <c r="A14" t="s">
        <v>26</v>
      </c>
      <c r="B14" s="9"/>
      <c r="C14" s="42"/>
    </row>
    <row r="15" spans="1:3" x14ac:dyDescent="0.25">
      <c r="A15" s="10" t="s">
        <v>27</v>
      </c>
      <c r="B15" s="16">
        <v>49315</v>
      </c>
      <c r="C15" s="43">
        <f>(Assumptions!B9/365)*'Income Statement'!C6</f>
        <v>28356.164383561641</v>
      </c>
    </row>
    <row r="16" spans="1:3" x14ac:dyDescent="0.25">
      <c r="A16" s="12" t="s">
        <v>28</v>
      </c>
      <c r="B16" s="18">
        <f>SUM(B15)</f>
        <v>49315</v>
      </c>
      <c r="C16" s="43">
        <f>C15</f>
        <v>28356.164383561641</v>
      </c>
    </row>
    <row r="17" spans="1:3" x14ac:dyDescent="0.25">
      <c r="A17" t="s">
        <v>29</v>
      </c>
      <c r="B17" s="9"/>
      <c r="C17" s="42"/>
    </row>
    <row r="18" spans="1:3" x14ac:dyDescent="0.25">
      <c r="A18" s="10" t="s">
        <v>30</v>
      </c>
      <c r="B18" s="16">
        <v>400000</v>
      </c>
      <c r="C18" s="43">
        <f>B18</f>
        <v>400000</v>
      </c>
    </row>
    <row r="19" spans="1:3" x14ac:dyDescent="0.25">
      <c r="A19" s="12" t="s">
        <v>31</v>
      </c>
      <c r="B19" s="18">
        <f>SUM(B18,B16)</f>
        <v>449315</v>
      </c>
      <c r="C19" s="18">
        <f>SUM(C18,C16)</f>
        <v>428356.16438356164</v>
      </c>
    </row>
    <row r="20" spans="1:3" x14ac:dyDescent="0.25">
      <c r="B20" s="9"/>
      <c r="C20" s="42"/>
    </row>
    <row r="21" spans="1:3" x14ac:dyDescent="0.25">
      <c r="A21" t="s">
        <v>32</v>
      </c>
      <c r="B21" s="9"/>
      <c r="C21" s="42"/>
    </row>
    <row r="22" spans="1:3" x14ac:dyDescent="0.25">
      <c r="A22" s="10" t="s">
        <v>33</v>
      </c>
      <c r="B22" s="16">
        <v>200000</v>
      </c>
      <c r="C22" s="23">
        <f>B22</f>
        <v>200000</v>
      </c>
    </row>
    <row r="23" spans="1:3" x14ac:dyDescent="0.25">
      <c r="A23" s="11" t="s">
        <v>34</v>
      </c>
      <c r="B23" s="17">
        <v>256164</v>
      </c>
      <c r="C23" s="44">
        <f>B23+'Income Statement'!C14-Assumptions!B14</f>
        <v>449914</v>
      </c>
    </row>
    <row r="24" spans="1:3" x14ac:dyDescent="0.25">
      <c r="A24" s="12" t="s">
        <v>35</v>
      </c>
      <c r="B24" s="18">
        <f>SUM(B22,B23)</f>
        <v>456164</v>
      </c>
      <c r="C24" s="18">
        <f>SUM(C22,C23)</f>
        <v>649914</v>
      </c>
    </row>
    <row r="25" spans="1:3" x14ac:dyDescent="0.25">
      <c r="A25" s="14" t="s">
        <v>36</v>
      </c>
      <c r="B25" s="19">
        <f>SUM(B19,B24)</f>
        <v>905479</v>
      </c>
      <c r="C25" s="19">
        <f>SUM(C19,C24)</f>
        <v>1078270.1643835616</v>
      </c>
    </row>
    <row r="26" spans="1:3" x14ac:dyDescent="0.25">
      <c r="A26" s="15" t="s">
        <v>37</v>
      </c>
      <c r="B26" s="20">
        <f>B11-B25</f>
        <v>1</v>
      </c>
      <c r="C26" s="20">
        <f>C11-C25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D435-00C0-4149-9D6E-0A30CF32D315}">
  <dimension ref="A1:B21"/>
  <sheetViews>
    <sheetView workbookViewId="0">
      <selection activeCell="B22" sqref="B22"/>
    </sheetView>
  </sheetViews>
  <sheetFormatPr defaultRowHeight="15" x14ac:dyDescent="0.25"/>
  <cols>
    <col min="1" max="1" width="28.85546875" bestFit="1" customWidth="1"/>
    <col min="2" max="2" width="14" bestFit="1" customWidth="1"/>
  </cols>
  <sheetData>
    <row r="1" spans="1:2" x14ac:dyDescent="0.25">
      <c r="B1" s="4" t="s">
        <v>38</v>
      </c>
    </row>
    <row r="2" spans="1:2" x14ac:dyDescent="0.25">
      <c r="A2" t="s">
        <v>51</v>
      </c>
      <c r="B2" s="24"/>
    </row>
    <row r="3" spans="1:2" x14ac:dyDescent="0.25">
      <c r="A3" s="10" t="s">
        <v>50</v>
      </c>
      <c r="B3" s="35">
        <f>'Income Statement'!C14</f>
        <v>213750</v>
      </c>
    </row>
    <row r="4" spans="1:2" x14ac:dyDescent="0.25">
      <c r="A4" s="11" t="s">
        <v>46</v>
      </c>
      <c r="B4" s="40">
        <f>'Income Statement'!C10</f>
        <v>60000</v>
      </c>
    </row>
    <row r="5" spans="1:2" x14ac:dyDescent="0.25">
      <c r="A5" s="11" t="s">
        <v>52</v>
      </c>
      <c r="B5" s="40">
        <f>-('Balance Sheet'!C4-'Balance Sheet'!B4)</f>
        <v>-12328.547945205471</v>
      </c>
    </row>
    <row r="6" spans="1:2" x14ac:dyDescent="0.25">
      <c r="A6" s="11" t="s">
        <v>53</v>
      </c>
      <c r="B6" s="40">
        <f>-('Balance Sheet'!C5-'Balance Sheet'!B5)</f>
        <v>38219.506849315076</v>
      </c>
    </row>
    <row r="7" spans="1:2" x14ac:dyDescent="0.25">
      <c r="A7" s="11" t="s">
        <v>54</v>
      </c>
      <c r="B7" s="40">
        <f>'Balance Sheet'!C15-'Balance Sheet'!B15</f>
        <v>-20958.835616438359</v>
      </c>
    </row>
    <row r="8" spans="1:2" x14ac:dyDescent="0.25">
      <c r="A8" s="12" t="s">
        <v>55</v>
      </c>
      <c r="B8" s="46">
        <f>SUM(B3:B7)</f>
        <v>278682.12328767125</v>
      </c>
    </row>
    <row r="9" spans="1:2" x14ac:dyDescent="0.25">
      <c r="B9" s="45"/>
    </row>
    <row r="10" spans="1:2" x14ac:dyDescent="0.25">
      <c r="A10" t="s">
        <v>56</v>
      </c>
      <c r="B10" s="45"/>
    </row>
    <row r="11" spans="1:2" x14ac:dyDescent="0.25">
      <c r="A11" s="10" t="s">
        <v>9</v>
      </c>
      <c r="B11" s="35">
        <f>-Assumptions!B12</f>
        <v>-150000</v>
      </c>
    </row>
    <row r="12" spans="1:2" x14ac:dyDescent="0.25">
      <c r="A12" s="12" t="s">
        <v>57</v>
      </c>
      <c r="B12" s="47">
        <f>B11</f>
        <v>-150000</v>
      </c>
    </row>
    <row r="14" spans="1:2" x14ac:dyDescent="0.25">
      <c r="A14" t="s">
        <v>58</v>
      </c>
    </row>
    <row r="15" spans="1:2" x14ac:dyDescent="0.25">
      <c r="A15" s="10" t="s">
        <v>59</v>
      </c>
      <c r="B15" s="48">
        <f>'Balance Sheet'!C18-'Balance Sheet'!B18</f>
        <v>0</v>
      </c>
    </row>
    <row r="16" spans="1:2" x14ac:dyDescent="0.25">
      <c r="A16" s="11" t="s">
        <v>60</v>
      </c>
      <c r="B16" s="49">
        <f>-Assumptions!B14</f>
        <v>-20000</v>
      </c>
    </row>
    <row r="17" spans="1:2" x14ac:dyDescent="0.25">
      <c r="A17" s="12" t="s">
        <v>61</v>
      </c>
      <c r="B17" s="46">
        <f>SUM(B15:B16)</f>
        <v>-20000</v>
      </c>
    </row>
    <row r="19" spans="1:2" x14ac:dyDescent="0.25">
      <c r="A19" s="13" t="s">
        <v>62</v>
      </c>
      <c r="B19" s="50">
        <f>SUM(B8,B12,B17)</f>
        <v>108682.12328767125</v>
      </c>
    </row>
    <row r="20" spans="1:2" x14ac:dyDescent="0.25">
      <c r="A20" s="14" t="s">
        <v>63</v>
      </c>
      <c r="B20" s="51">
        <f>'Balance Sheet'!B3</f>
        <v>100000</v>
      </c>
    </row>
    <row r="21" spans="1:2" x14ac:dyDescent="0.25">
      <c r="A21" s="15" t="s">
        <v>64</v>
      </c>
      <c r="B21" s="52">
        <f>B19+B20</f>
        <v>208682.12328767125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FA8B-1FE0-4CAF-8410-0A25560C364A}">
  <dimension ref="A1:B15"/>
  <sheetViews>
    <sheetView workbookViewId="0">
      <selection activeCell="D20" sqref="D20"/>
    </sheetView>
  </sheetViews>
  <sheetFormatPr defaultRowHeight="15" x14ac:dyDescent="0.25"/>
  <cols>
    <col min="1" max="1" width="23.85546875" bestFit="1" customWidth="1"/>
    <col min="2" max="2" width="17.7109375" style="2" customWidth="1"/>
  </cols>
  <sheetData>
    <row r="1" spans="1:2" x14ac:dyDescent="0.25">
      <c r="A1" t="s">
        <v>0</v>
      </c>
      <c r="B1" s="1">
        <v>0.15</v>
      </c>
    </row>
    <row r="2" spans="1:2" x14ac:dyDescent="0.25">
      <c r="A2" t="s">
        <v>1</v>
      </c>
      <c r="B2" s="1">
        <v>0.45</v>
      </c>
    </row>
    <row r="3" spans="1:2" x14ac:dyDescent="0.25">
      <c r="A3" t="s">
        <v>2</v>
      </c>
      <c r="B3" s="1">
        <v>0.25</v>
      </c>
    </row>
    <row r="4" spans="1:2" x14ac:dyDescent="0.25">
      <c r="A4" t="s">
        <v>3</v>
      </c>
      <c r="B4" s="3">
        <v>0.25</v>
      </c>
    </row>
    <row r="5" spans="1:2" x14ac:dyDescent="0.25">
      <c r="B5" s="3"/>
    </row>
    <row r="6" spans="1:2" x14ac:dyDescent="0.25">
      <c r="A6" s="53" t="s">
        <v>5</v>
      </c>
      <c r="B6" s="53"/>
    </row>
    <row r="7" spans="1:2" x14ac:dyDescent="0.25">
      <c r="A7" t="s">
        <v>4</v>
      </c>
      <c r="B7" s="2">
        <v>30</v>
      </c>
    </row>
    <row r="8" spans="1:2" x14ac:dyDescent="0.25">
      <c r="A8" t="s">
        <v>6</v>
      </c>
      <c r="B8" s="2">
        <v>60</v>
      </c>
    </row>
    <row r="9" spans="1:2" x14ac:dyDescent="0.25">
      <c r="A9" t="s">
        <v>7</v>
      </c>
      <c r="B9" s="2">
        <v>20</v>
      </c>
    </row>
    <row r="11" spans="1:2" x14ac:dyDescent="0.25">
      <c r="A11" s="53" t="s">
        <v>8</v>
      </c>
      <c r="B11" s="53"/>
    </row>
    <row r="12" spans="1:2" x14ac:dyDescent="0.25">
      <c r="A12" t="s">
        <v>10</v>
      </c>
      <c r="B12" s="5">
        <v>150000</v>
      </c>
    </row>
    <row r="13" spans="1:2" ht="30" x14ac:dyDescent="0.25">
      <c r="A13" s="6" t="s">
        <v>11</v>
      </c>
      <c r="B13" s="1">
        <v>0.1</v>
      </c>
    </row>
    <row r="14" spans="1:2" x14ac:dyDescent="0.25">
      <c r="A14" t="s">
        <v>12</v>
      </c>
      <c r="B14" s="5">
        <v>20000</v>
      </c>
    </row>
    <row r="15" spans="1:2" x14ac:dyDescent="0.25">
      <c r="A15" t="s">
        <v>13</v>
      </c>
      <c r="B15" s="1">
        <v>0.06</v>
      </c>
    </row>
  </sheetData>
  <mergeCells count="2">
    <mergeCell ref="A6:B6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 Flow statment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SWARRO</dc:creator>
  <cp:lastModifiedBy>Hemswaroop Raorane</cp:lastModifiedBy>
  <dcterms:created xsi:type="dcterms:W3CDTF">2025-07-14T05:39:51Z</dcterms:created>
  <dcterms:modified xsi:type="dcterms:W3CDTF">2025-07-20T12:40:26Z</dcterms:modified>
</cp:coreProperties>
</file>