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nerjee/Desktop/NSE CFGP/Unlocked Calculators/"/>
    </mc:Choice>
  </mc:AlternateContent>
  <xr:revisionPtr revIDLastSave="0" documentId="13_ncr:1_{BAC0D08E-D259-9B49-8C6C-DF79A31E4A73}" xr6:coauthVersionLast="47" xr6:coauthVersionMax="47" xr10:uidLastSave="{00000000-0000-0000-0000-000000000000}"/>
  <bookViews>
    <workbookView xWindow="0" yWindow="0" windowWidth="28800" windowHeight="18000" firstSheet="2" activeTab="5" xr2:uid="{C9708023-49E5-2C4F-825C-E210C90C530F}"/>
  </bookViews>
  <sheets>
    <sheet name="Expense Method" sheetId="1" r:id="rId1"/>
    <sheet name="Expense Method Explained" sheetId="3" r:id="rId2"/>
    <sheet name="Income Method" sheetId="2" r:id="rId3"/>
    <sheet name="Income Method Explained" sheetId="4" r:id="rId4"/>
    <sheet name="Dynamic nature of HLV" sheetId="5" r:id="rId5"/>
    <sheet name="MoneyBack Policy Evaluation" sheetId="6" r:id="rId6"/>
    <sheet name="MoneyBack as an Investment" sheetId="7" r:id="rId7"/>
    <sheet name="Traditional Policy Evaluation" sheetId="8" r:id="rId8"/>
    <sheet name="Term + MF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7" i="2"/>
  <c r="B3" i="9"/>
  <c r="B2" i="9"/>
  <c r="E2" i="9" s="1"/>
  <c r="E4" i="9"/>
  <c r="B5" i="9"/>
  <c r="E5" i="9" s="1"/>
  <c r="E2" i="8"/>
  <c r="B16" i="8"/>
  <c r="B13" i="8"/>
  <c r="B11" i="8"/>
  <c r="B6" i="8"/>
  <c r="E4" i="8"/>
  <c r="E5" i="8" s="1"/>
  <c r="E6" i="8" s="1"/>
  <c r="B5" i="7"/>
  <c r="B6" i="7" s="1"/>
  <c r="C25" i="7"/>
  <c r="E25" i="7" s="1"/>
  <c r="C20" i="7"/>
  <c r="C15" i="7"/>
  <c r="C10" i="7"/>
  <c r="C25" i="6"/>
  <c r="E25" i="6" s="1"/>
  <c r="H12" i="6" s="1"/>
  <c r="C20" i="6"/>
  <c r="C15" i="6"/>
  <c r="C10" i="6"/>
  <c r="B5" i="6"/>
  <c r="E5" i="6" s="1"/>
  <c r="B20" i="5"/>
  <c r="C20" i="5" s="1"/>
  <c r="D20" i="5" s="1"/>
  <c r="B19" i="5"/>
  <c r="C19" i="5" s="1"/>
  <c r="D19" i="5" s="1"/>
  <c r="B18" i="5"/>
  <c r="C18" i="5" s="1"/>
  <c r="D18" i="5" s="1"/>
  <c r="B17" i="5"/>
  <c r="C17" i="5" s="1"/>
  <c r="D17" i="5" s="1"/>
  <c r="B16" i="5"/>
  <c r="C16" i="5" s="1"/>
  <c r="D16" i="5" s="1"/>
  <c r="B15" i="5"/>
  <c r="C15" i="5" s="1"/>
  <c r="D15" i="5" s="1"/>
  <c r="B14" i="5"/>
  <c r="C14" i="5" s="1"/>
  <c r="D14" i="5" s="1"/>
  <c r="B13" i="5"/>
  <c r="C13" i="5" s="1"/>
  <c r="D13" i="5" s="1"/>
  <c r="B12" i="5"/>
  <c r="C12" i="5" s="1"/>
  <c r="D12" i="5" s="1"/>
  <c r="B11" i="5"/>
  <c r="C11" i="5" s="1"/>
  <c r="D11" i="5" s="1"/>
  <c r="B10" i="5"/>
  <c r="C10" i="5" s="1"/>
  <c r="D10" i="5" s="1"/>
  <c r="B7" i="5"/>
  <c r="B21" i="4"/>
  <c r="C21" i="4" s="1"/>
  <c r="B20" i="4"/>
  <c r="C20" i="4" s="1"/>
  <c r="B19" i="4"/>
  <c r="C19" i="4" s="1"/>
  <c r="D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D11" i="4" s="1"/>
  <c r="B10" i="4"/>
  <c r="C10" i="4" s="1"/>
  <c r="B5" i="4"/>
  <c r="B7" i="4" s="1"/>
  <c r="B74" i="3"/>
  <c r="C74" i="3" s="1"/>
  <c r="D74" i="3" s="1"/>
  <c r="B73" i="3"/>
  <c r="C73" i="3" s="1"/>
  <c r="D73" i="3" s="1"/>
  <c r="B72" i="3"/>
  <c r="C72" i="3" s="1"/>
  <c r="D72" i="3" s="1"/>
  <c r="B71" i="3"/>
  <c r="C71" i="3" s="1"/>
  <c r="D71" i="3" s="1"/>
  <c r="B70" i="3"/>
  <c r="C70" i="3" s="1"/>
  <c r="D70" i="3" s="1"/>
  <c r="B69" i="3"/>
  <c r="C69" i="3" s="1"/>
  <c r="D69" i="3" s="1"/>
  <c r="B68" i="3"/>
  <c r="C68" i="3" s="1"/>
  <c r="D68" i="3" s="1"/>
  <c r="B67" i="3"/>
  <c r="C67" i="3" s="1"/>
  <c r="D67" i="3" s="1"/>
  <c r="B66" i="3"/>
  <c r="C66" i="3" s="1"/>
  <c r="D66" i="3" s="1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B61" i="3"/>
  <c r="C61" i="3" s="1"/>
  <c r="D61" i="3" s="1"/>
  <c r="B60" i="3"/>
  <c r="C60" i="3" s="1"/>
  <c r="D60" i="3" s="1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B40" i="3"/>
  <c r="C40" i="3" s="1"/>
  <c r="D40" i="3" s="1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B32" i="3"/>
  <c r="C32" i="3" s="1"/>
  <c r="D32" i="3" s="1"/>
  <c r="B31" i="3"/>
  <c r="C31" i="3" s="1"/>
  <c r="D31" i="3" s="1"/>
  <c r="B30" i="3"/>
  <c r="C30" i="3" s="1"/>
  <c r="D30" i="3" s="1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B10" i="3"/>
  <c r="C10" i="3" s="1"/>
  <c r="B7" i="1"/>
  <c r="C75" i="3" l="1"/>
  <c r="E10" i="5"/>
  <c r="D10" i="4"/>
  <c r="D16" i="4"/>
  <c r="D17" i="4"/>
  <c r="D21" i="5"/>
  <c r="C21" i="5"/>
  <c r="D18" i="4"/>
  <c r="D13" i="4"/>
  <c r="D20" i="4"/>
  <c r="D14" i="4"/>
  <c r="D21" i="4"/>
  <c r="D10" i="3"/>
  <c r="D75" i="3" s="1"/>
  <c r="D12" i="4"/>
  <c r="D15" i="4"/>
  <c r="B7" i="9"/>
  <c r="E7" i="9"/>
  <c r="B14" i="8"/>
  <c r="B15" i="8" s="1"/>
  <c r="B17" i="8" s="1"/>
  <c r="B7" i="7"/>
  <c r="E6" i="7"/>
  <c r="E5" i="7"/>
  <c r="B6" i="6"/>
  <c r="B7" i="6" s="1"/>
  <c r="B8" i="6" s="1"/>
  <c r="E6" i="6" l="1"/>
  <c r="E7" i="6"/>
  <c r="E10" i="4"/>
  <c r="D22" i="4"/>
  <c r="E7" i="7"/>
  <c r="B8" i="7"/>
  <c r="B9" i="6"/>
  <c r="E8" i="6"/>
  <c r="B9" i="7" l="1"/>
  <c r="E8" i="7"/>
  <c r="E9" i="6"/>
  <c r="B10" i="6"/>
  <c r="E9" i="7" l="1"/>
  <c r="B10" i="7"/>
  <c r="B11" i="6"/>
  <c r="E10" i="6"/>
  <c r="B11" i="7" l="1"/>
  <c r="E10" i="7"/>
  <c r="B12" i="6"/>
  <c r="E11" i="6"/>
  <c r="B12" i="7" l="1"/>
  <c r="E11" i="7"/>
  <c r="E12" i="6"/>
  <c r="B13" i="6"/>
  <c r="B13" i="7" l="1"/>
  <c r="E12" i="7"/>
  <c r="B14" i="6"/>
  <c r="E13" i="6"/>
  <c r="B14" i="7" l="1"/>
  <c r="E13" i="7"/>
  <c r="B15" i="6"/>
  <c r="E14" i="6"/>
  <c r="E14" i="7" l="1"/>
  <c r="B15" i="7"/>
  <c r="B16" i="6"/>
  <c r="E15" i="6"/>
  <c r="E15" i="7" l="1"/>
  <c r="B16" i="7"/>
  <c r="B17" i="6"/>
  <c r="E16" i="6"/>
  <c r="B17" i="7" l="1"/>
  <c r="E16" i="7"/>
  <c r="E17" i="6"/>
  <c r="B18" i="6"/>
  <c r="B18" i="7" l="1"/>
  <c r="E17" i="7"/>
  <c r="B19" i="6"/>
  <c r="E18" i="6"/>
  <c r="B19" i="7" l="1"/>
  <c r="E18" i="7"/>
  <c r="B20" i="6"/>
  <c r="E19" i="6"/>
  <c r="B20" i="7" l="1"/>
  <c r="E19" i="7"/>
  <c r="E20" i="6"/>
  <c r="B21" i="6"/>
  <c r="E20" i="7" l="1"/>
  <c r="B21" i="7"/>
  <c r="B22" i="6"/>
  <c r="E21" i="6"/>
  <c r="E21" i="7" l="1"/>
  <c r="B22" i="7"/>
  <c r="B23" i="6"/>
  <c r="E22" i="6"/>
  <c r="B23" i="7" l="1"/>
  <c r="E22" i="7"/>
  <c r="B24" i="6"/>
  <c r="E24" i="6" s="1"/>
  <c r="E23" i="6"/>
  <c r="B24" i="7" l="1"/>
  <c r="E24" i="7" s="1"/>
  <c r="E23" i="7"/>
  <c r="J12" i="7" l="1"/>
</calcChain>
</file>

<file path=xl/sharedStrings.xml><?xml version="1.0" encoding="utf-8"?>
<sst xmlns="http://schemas.openxmlformats.org/spreadsheetml/2006/main" count="112" uniqueCount="53">
  <si>
    <t>SUM ASSURED CALCULATOR- Expense Coverage Method</t>
  </si>
  <si>
    <t>Present Age of Dependent</t>
  </si>
  <si>
    <t>Sum Assured Required</t>
  </si>
  <si>
    <t>Age till which Expenses will need to be taken care of</t>
  </si>
  <si>
    <t>Present Annual Expenses</t>
  </si>
  <si>
    <t>Present Age of Life Assured</t>
  </si>
  <si>
    <t>Present Annual Income</t>
  </si>
  <si>
    <t>Portfolio Return (Claim Amount to be Invested)</t>
  </si>
  <si>
    <t>Retirement Age</t>
  </si>
  <si>
    <t>Assumed Growth Rate of Income</t>
  </si>
  <si>
    <t>Assumed Inflation Rate</t>
  </si>
  <si>
    <t>SUM ASSURED CALCULATOR- Income Replacement Method</t>
  </si>
  <si>
    <t>Expenses in today's cost</t>
  </si>
  <si>
    <t>Expenses Actual</t>
  </si>
  <si>
    <t>Age (Requirement for the upcoming year)</t>
  </si>
  <si>
    <t>Total</t>
  </si>
  <si>
    <t>Income without further growth</t>
  </si>
  <si>
    <t>Income expected with growth</t>
  </si>
  <si>
    <t>Investments required today to replace each year's income</t>
  </si>
  <si>
    <t>Total Investment required today to replace all future income</t>
  </si>
  <si>
    <t>Investments required today for each year's expenses if claim amount is invested</t>
  </si>
  <si>
    <t>Total Investment required today for all the expenses if claim amount is invested</t>
  </si>
  <si>
    <t>Evaluation of a Moneyback Policy</t>
  </si>
  <si>
    <t>Sum Assured</t>
  </si>
  <si>
    <t>Annual Premium</t>
  </si>
  <si>
    <t>Term</t>
  </si>
  <si>
    <t>20 Years</t>
  </si>
  <si>
    <t>Terminal Bonus</t>
  </si>
  <si>
    <t>Date</t>
  </si>
  <si>
    <t>Cash Outflows</t>
  </si>
  <si>
    <t>Cash Inflows</t>
  </si>
  <si>
    <t>Moneyback Terms</t>
  </si>
  <si>
    <t>Net Cashflows</t>
  </si>
  <si>
    <t>Investment Return</t>
  </si>
  <si>
    <t>Annual Premium (TP)</t>
  </si>
  <si>
    <t>Traditional Policy Details (Full Term)</t>
  </si>
  <si>
    <t>Traditional Policy Details (Surrender Scenario)</t>
  </si>
  <si>
    <t>Premium</t>
  </si>
  <si>
    <t>Maturity Amount Expected</t>
  </si>
  <si>
    <t>ROI</t>
  </si>
  <si>
    <t>Surrender Discount</t>
  </si>
  <si>
    <t>Total Bonus</t>
  </si>
  <si>
    <t>Terminal Bonus Percentage</t>
  </si>
  <si>
    <t>Total Reversionary Bonus</t>
  </si>
  <si>
    <t>Reversionary Bonus Per Year</t>
  </si>
  <si>
    <t>Bonus Base (per 1000)</t>
  </si>
  <si>
    <t>Bonus per 1000</t>
  </si>
  <si>
    <t>Traditional Policies VS Term Policy + MF Investments (Full Term)</t>
  </si>
  <si>
    <t>Traditional Policies VS Term Policy + MF (Surrender Scenario)</t>
  </si>
  <si>
    <t>Investment Component</t>
  </si>
  <si>
    <t>Investment return Rate</t>
  </si>
  <si>
    <t>Corpus</t>
  </si>
  <si>
    <t>Evaluation of a Moneyback Policy as an Investment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</si>
</sst>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#,##0.00_);[Red]\(&quot;₹&quot;#,##0.00\)"/>
    <numFmt numFmtId="164" formatCode="&quot;₹&quot;#,##0.00"/>
  </numFmts>
  <fonts count="6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1"/>
      <color theme="1"/>
      <name val="Calibri (Body)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Protection="1"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2" borderId="7" xfId="0" applyFont="1" applyFill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164" fontId="1" fillId="2" borderId="10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1" fillId="7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9" fontId="4" fillId="0" borderId="2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5" fontId="4" fillId="0" borderId="1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5" fontId="4" fillId="0" borderId="20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4" fillId="0" borderId="21" xfId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9" fontId="4" fillId="0" borderId="29" xfId="1" applyFont="1" applyBorder="1" applyAlignment="1">
      <alignment horizontal="center" vertical="center"/>
    </xf>
    <xf numFmtId="0" fontId="1" fillId="10" borderId="31" xfId="0" applyFont="1" applyFill="1" applyBorder="1" applyAlignment="1" applyProtection="1">
      <alignment vertical="center"/>
      <protection locked="0"/>
    </xf>
    <xf numFmtId="8" fontId="1" fillId="0" borderId="32" xfId="0" applyNumberFormat="1" applyFont="1" applyBorder="1" applyAlignment="1" applyProtection="1">
      <alignment vertical="center"/>
      <protection locked="0"/>
    </xf>
    <xf numFmtId="0" fontId="4" fillId="10" borderId="31" xfId="0" applyFont="1" applyFill="1" applyBorder="1" applyAlignment="1" applyProtection="1">
      <alignment vertical="center"/>
      <protection locked="0"/>
    </xf>
    <xf numFmtId="8" fontId="4" fillId="0" borderId="32" xfId="0" applyNumberFormat="1" applyFont="1" applyBorder="1" applyAlignment="1" applyProtection="1">
      <alignment vertical="center"/>
      <protection locked="0"/>
    </xf>
    <xf numFmtId="0" fontId="4" fillId="10" borderId="33" xfId="0" applyFon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vertical="center"/>
      <protection locked="0"/>
    </xf>
    <xf numFmtId="8" fontId="4" fillId="0" borderId="20" xfId="0" applyNumberFormat="1" applyFont="1" applyBorder="1" applyAlignment="1" applyProtection="1">
      <alignment vertical="center"/>
      <protection locked="0"/>
    </xf>
    <xf numFmtId="0" fontId="1" fillId="10" borderId="34" xfId="0" applyFont="1" applyFill="1" applyBorder="1" applyAlignment="1" applyProtection="1">
      <alignment vertical="center"/>
      <protection locked="0"/>
    </xf>
    <xf numFmtId="8" fontId="1" fillId="0" borderId="35" xfId="0" applyNumberFormat="1" applyFont="1" applyBorder="1" applyAlignment="1" applyProtection="1">
      <alignment vertical="center"/>
      <protection locked="0"/>
    </xf>
    <xf numFmtId="0" fontId="1" fillId="2" borderId="33" xfId="0" applyFont="1" applyFill="1" applyBorder="1" applyAlignment="1" applyProtection="1">
      <alignment vertical="center"/>
      <protection locked="0"/>
    </xf>
    <xf numFmtId="8" fontId="1" fillId="2" borderId="20" xfId="0" applyNumberFormat="1" applyFont="1" applyFill="1" applyBorder="1" applyAlignment="1">
      <alignment vertical="center"/>
    </xf>
    <xf numFmtId="0" fontId="1" fillId="2" borderId="16" xfId="0" applyFont="1" applyFill="1" applyBorder="1" applyAlignment="1" applyProtection="1">
      <alignment vertical="center"/>
      <protection locked="0"/>
    </xf>
    <xf numFmtId="10" fontId="1" fillId="2" borderId="10" xfId="0" applyNumberFormat="1" applyFont="1" applyFill="1" applyBorder="1" applyAlignment="1">
      <alignment vertical="center"/>
    </xf>
    <xf numFmtId="0" fontId="1" fillId="2" borderId="36" xfId="0" applyFont="1" applyFill="1" applyBorder="1" applyAlignment="1" applyProtection="1">
      <alignment vertical="center"/>
      <protection locked="0"/>
    </xf>
    <xf numFmtId="10" fontId="1" fillId="2" borderId="28" xfId="0" applyNumberFormat="1" applyFont="1" applyFill="1" applyBorder="1" applyAlignment="1">
      <alignment vertical="center"/>
    </xf>
    <xf numFmtId="0" fontId="1" fillId="13" borderId="16" xfId="0" applyFont="1" applyFill="1" applyBorder="1" applyAlignment="1" applyProtection="1">
      <alignment vertical="center"/>
      <protection locked="0"/>
    </xf>
    <xf numFmtId="10" fontId="1" fillId="2" borderId="10" xfId="0" applyNumberFormat="1" applyFont="1" applyFill="1" applyBorder="1" applyAlignment="1" applyProtection="1">
      <alignment vertical="center"/>
      <protection locked="0"/>
    </xf>
    <xf numFmtId="9" fontId="4" fillId="0" borderId="0" xfId="1" applyFont="1" applyAlignment="1" applyProtection="1">
      <alignment vertical="center"/>
      <protection locked="0"/>
    </xf>
    <xf numFmtId="0" fontId="4" fillId="3" borderId="37" xfId="0" applyFont="1" applyFill="1" applyBorder="1" applyAlignment="1" applyProtection="1">
      <alignment vertical="center"/>
      <protection locked="0"/>
    </xf>
    <xf numFmtId="8" fontId="4" fillId="0" borderId="38" xfId="0" applyNumberFormat="1" applyFont="1" applyBorder="1" applyAlignment="1" applyProtection="1">
      <alignment vertical="center"/>
      <protection locked="0"/>
    </xf>
    <xf numFmtId="8" fontId="4" fillId="0" borderId="0" xfId="0" applyNumberFormat="1" applyFont="1" applyAlignment="1" applyProtection="1">
      <alignment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9" fontId="4" fillId="2" borderId="6" xfId="1" applyFont="1" applyFill="1" applyBorder="1" applyAlignment="1" applyProtection="1">
      <alignment vertical="center"/>
      <protection locked="0"/>
    </xf>
    <xf numFmtId="8" fontId="4" fillId="0" borderId="6" xfId="0" applyNumberFormat="1" applyFont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locked="0"/>
    </xf>
    <xf numFmtId="0" fontId="4" fillId="2" borderId="8" xfId="0" applyFont="1" applyFill="1" applyBorder="1" applyAlignment="1">
      <alignment vertical="center"/>
    </xf>
    <xf numFmtId="0" fontId="1" fillId="10" borderId="32" xfId="0" applyFont="1" applyFill="1" applyBorder="1" applyAlignment="1" applyProtection="1">
      <alignment vertical="center"/>
      <protection locked="0"/>
    </xf>
    <xf numFmtId="0" fontId="4" fillId="10" borderId="20" xfId="0" applyFont="1" applyFill="1" applyBorder="1" applyAlignment="1" applyProtection="1">
      <alignment vertical="center"/>
      <protection locked="0"/>
    </xf>
    <xf numFmtId="0" fontId="4" fillId="0" borderId="20" xfId="0" applyFont="1" applyBorder="1" applyAlignment="1">
      <alignment vertical="center"/>
    </xf>
    <xf numFmtId="8" fontId="4" fillId="0" borderId="20" xfId="0" applyNumberFormat="1" applyFont="1" applyBorder="1" applyAlignment="1">
      <alignment vertical="center"/>
    </xf>
    <xf numFmtId="0" fontId="4" fillId="10" borderId="35" xfId="0" applyFont="1" applyFill="1" applyBorder="1" applyAlignment="1" applyProtection="1">
      <alignment vertical="center"/>
      <protection locked="0"/>
    </xf>
    <xf numFmtId="9" fontId="4" fillId="0" borderId="35" xfId="1" applyFont="1" applyBorder="1" applyAlignment="1" applyProtection="1">
      <alignment vertical="center"/>
      <protection locked="0"/>
    </xf>
    <xf numFmtId="0" fontId="1" fillId="2" borderId="10" xfId="0" applyFont="1" applyFill="1" applyBorder="1" applyAlignment="1" applyProtection="1">
      <alignment vertical="center"/>
      <protection locked="0"/>
    </xf>
    <xf numFmtId="8" fontId="1" fillId="2" borderId="10" xfId="0" applyNumberFormat="1" applyFont="1" applyFill="1" applyBorder="1" applyAlignment="1">
      <alignment vertical="center"/>
    </xf>
    <xf numFmtId="164" fontId="4" fillId="11" borderId="12" xfId="0" applyNumberFormat="1" applyFont="1" applyFill="1" applyBorder="1" applyAlignment="1" applyProtection="1">
      <alignment horizontal="center" vertical="center"/>
      <protection locked="0"/>
    </xf>
    <xf numFmtId="15" fontId="4" fillId="11" borderId="20" xfId="0" applyNumberFormat="1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9" fontId="4" fillId="11" borderId="21" xfId="1" applyFont="1" applyFill="1" applyBorder="1" applyAlignment="1">
      <alignment horizontal="center" vertical="center"/>
    </xf>
    <xf numFmtId="15" fontId="4" fillId="11" borderId="18" xfId="0" applyNumberFormat="1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9" fontId="4" fillId="11" borderId="29" xfId="1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164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10" borderId="24" xfId="0" applyFont="1" applyFill="1" applyBorder="1" applyAlignment="1" applyProtection="1">
      <alignment horizontal="center" vertical="center" wrapText="1"/>
      <protection locked="0"/>
    </xf>
    <xf numFmtId="164" fontId="1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10" fontId="1" fillId="6" borderId="23" xfId="1" applyNumberFormat="1" applyFont="1" applyFill="1" applyBorder="1" applyAlignment="1">
      <alignment horizontal="center" vertical="center"/>
    </xf>
    <xf numFmtId="10" fontId="1" fillId="6" borderId="25" xfId="1" applyNumberFormat="1" applyFont="1" applyFill="1" applyBorder="1" applyAlignment="1">
      <alignment horizontal="center" vertical="center"/>
    </xf>
    <xf numFmtId="10" fontId="1" fillId="6" borderId="27" xfId="1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1" fillId="12" borderId="2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13F3-20B0-3E45-971C-DD49E162CAFC}">
  <dimension ref="A1:B114"/>
  <sheetViews>
    <sheetView zoomScale="150" zoomScaleNormal="150" workbookViewId="0">
      <selection activeCell="B7" sqref="B7"/>
    </sheetView>
  </sheetViews>
  <sheetFormatPr baseColWidth="10" defaultColWidth="38.5" defaultRowHeight="48" customHeight="1" x14ac:dyDescent="0.2"/>
  <cols>
    <col min="1" max="1" width="69" style="11" customWidth="1"/>
    <col min="2" max="2" width="40.1640625" style="11" customWidth="1"/>
    <col min="3" max="16384" width="38.5" style="11"/>
  </cols>
  <sheetData>
    <row r="1" spans="1:2" ht="71" customHeight="1" thickBot="1" x14ac:dyDescent="0.25">
      <c r="A1" s="92" t="s">
        <v>0</v>
      </c>
      <c r="B1" s="93"/>
    </row>
    <row r="2" spans="1:2" ht="48" customHeight="1" x14ac:dyDescent="0.2">
      <c r="A2" s="12" t="s">
        <v>1</v>
      </c>
      <c r="B2" s="3">
        <v>45</v>
      </c>
    </row>
    <row r="3" spans="1:2" ht="48" customHeight="1" x14ac:dyDescent="0.2">
      <c r="A3" s="13" t="s">
        <v>4</v>
      </c>
      <c r="B3" s="5">
        <v>2000000</v>
      </c>
    </row>
    <row r="4" spans="1:2" ht="48" customHeight="1" x14ac:dyDescent="0.2">
      <c r="A4" s="13" t="s">
        <v>10</v>
      </c>
      <c r="B4" s="6">
        <v>7.0000000000000007E-2</v>
      </c>
    </row>
    <row r="5" spans="1:2" ht="48" customHeight="1" x14ac:dyDescent="0.2">
      <c r="A5" s="13" t="s">
        <v>7</v>
      </c>
      <c r="B5" s="6">
        <v>0.09</v>
      </c>
    </row>
    <row r="6" spans="1:2" ht="48" customHeight="1" x14ac:dyDescent="0.2">
      <c r="A6" s="13" t="s">
        <v>3</v>
      </c>
      <c r="B6" s="7">
        <v>80</v>
      </c>
    </row>
    <row r="7" spans="1:2" ht="48" customHeight="1" thickBot="1" x14ac:dyDescent="0.25">
      <c r="A7" s="14" t="s">
        <v>2</v>
      </c>
      <c r="B7" s="9">
        <f>-PV((1+B5)/(1+B4)-1,(B6-B2), B3, 0, 1)</f>
        <v>51992592.793901853</v>
      </c>
    </row>
    <row r="9" spans="1:2" ht="48" customHeight="1" x14ac:dyDescent="0.2">
      <c r="A9" s="15"/>
    </row>
    <row r="10" spans="1:2" ht="48" customHeight="1" x14ac:dyDescent="0.2">
      <c r="A10" s="15"/>
    </row>
    <row r="11" spans="1:2" ht="48" customHeight="1" x14ac:dyDescent="0.2">
      <c r="A11" s="15"/>
    </row>
    <row r="12" spans="1:2" ht="48" customHeight="1" x14ac:dyDescent="0.2">
      <c r="A12" s="15"/>
    </row>
    <row r="13" spans="1:2" ht="48" customHeight="1" x14ac:dyDescent="0.2">
      <c r="A13" s="15"/>
    </row>
    <row r="14" spans="1:2" ht="48" customHeight="1" x14ac:dyDescent="0.2">
      <c r="A14" s="15"/>
    </row>
    <row r="15" spans="1:2" ht="48" customHeight="1" x14ac:dyDescent="0.2">
      <c r="A15" s="15"/>
    </row>
    <row r="16" spans="1:2" ht="48" customHeight="1" x14ac:dyDescent="0.2">
      <c r="A16" s="15"/>
    </row>
    <row r="17" spans="1:1" ht="48" customHeight="1" x14ac:dyDescent="0.2">
      <c r="A17" s="15"/>
    </row>
    <row r="18" spans="1:1" ht="48" customHeight="1" x14ac:dyDescent="0.2">
      <c r="A18" s="15"/>
    </row>
    <row r="19" spans="1:1" ht="48" customHeight="1" x14ac:dyDescent="0.2">
      <c r="A19" s="15"/>
    </row>
    <row r="20" spans="1:1" ht="48" customHeight="1" x14ac:dyDescent="0.2">
      <c r="A20" s="15"/>
    </row>
    <row r="21" spans="1:1" ht="48" customHeight="1" x14ac:dyDescent="0.2">
      <c r="A21" s="15"/>
    </row>
    <row r="22" spans="1:1" ht="48" customHeight="1" x14ac:dyDescent="0.2">
      <c r="A22" s="15"/>
    </row>
    <row r="23" spans="1:1" ht="48" customHeight="1" x14ac:dyDescent="0.2">
      <c r="A23" s="15"/>
    </row>
    <row r="24" spans="1:1" ht="48" customHeight="1" x14ac:dyDescent="0.2">
      <c r="A24" s="15"/>
    </row>
    <row r="25" spans="1:1" ht="48" customHeight="1" x14ac:dyDescent="0.2">
      <c r="A25" s="15"/>
    </row>
    <row r="26" spans="1:1" ht="48" customHeight="1" x14ac:dyDescent="0.2">
      <c r="A26" s="15"/>
    </row>
    <row r="27" spans="1:1" ht="48" customHeight="1" x14ac:dyDescent="0.2">
      <c r="A27" s="15"/>
    </row>
    <row r="28" spans="1:1" ht="48" customHeight="1" x14ac:dyDescent="0.2">
      <c r="A28" s="15"/>
    </row>
    <row r="29" spans="1:1" ht="48" customHeight="1" x14ac:dyDescent="0.2">
      <c r="A29" s="15"/>
    </row>
    <row r="30" spans="1:1" ht="48" customHeight="1" x14ac:dyDescent="0.2">
      <c r="A30" s="15"/>
    </row>
    <row r="31" spans="1:1" ht="48" customHeight="1" x14ac:dyDescent="0.2">
      <c r="A31" s="15"/>
    </row>
    <row r="32" spans="1:1" ht="48" customHeight="1" x14ac:dyDescent="0.2">
      <c r="A32" s="15"/>
    </row>
    <row r="33" spans="1:1" ht="48" customHeight="1" x14ac:dyDescent="0.2">
      <c r="A33" s="15"/>
    </row>
    <row r="34" spans="1:1" ht="48" customHeight="1" x14ac:dyDescent="0.2">
      <c r="A34" s="15"/>
    </row>
    <row r="35" spans="1:1" ht="48" customHeight="1" x14ac:dyDescent="0.2">
      <c r="A35" s="15"/>
    </row>
    <row r="36" spans="1:1" ht="48" customHeight="1" x14ac:dyDescent="0.2">
      <c r="A36" s="15"/>
    </row>
    <row r="37" spans="1:1" ht="48" customHeight="1" x14ac:dyDescent="0.2">
      <c r="A37" s="15"/>
    </row>
    <row r="38" spans="1:1" ht="48" customHeight="1" x14ac:dyDescent="0.2">
      <c r="A38" s="15"/>
    </row>
    <row r="39" spans="1:1" ht="48" customHeight="1" x14ac:dyDescent="0.2">
      <c r="A39" s="15"/>
    </row>
    <row r="40" spans="1:1" ht="48" customHeight="1" x14ac:dyDescent="0.2">
      <c r="A40" s="15"/>
    </row>
    <row r="41" spans="1:1" ht="48" customHeight="1" x14ac:dyDescent="0.2">
      <c r="A41" s="15"/>
    </row>
    <row r="42" spans="1:1" ht="48" customHeight="1" x14ac:dyDescent="0.2">
      <c r="A42" s="15"/>
    </row>
    <row r="43" spans="1:1" ht="48" customHeight="1" x14ac:dyDescent="0.2">
      <c r="A43" s="15"/>
    </row>
    <row r="44" spans="1:1" ht="48" customHeight="1" x14ac:dyDescent="0.2">
      <c r="A44" s="15"/>
    </row>
    <row r="45" spans="1:1" ht="48" customHeight="1" x14ac:dyDescent="0.2">
      <c r="A45" s="15"/>
    </row>
    <row r="46" spans="1:1" ht="48" customHeight="1" x14ac:dyDescent="0.2">
      <c r="A46" s="15"/>
    </row>
    <row r="47" spans="1:1" ht="48" customHeight="1" x14ac:dyDescent="0.2">
      <c r="A47" s="15"/>
    </row>
    <row r="48" spans="1:1" ht="48" customHeight="1" x14ac:dyDescent="0.2">
      <c r="A48" s="15"/>
    </row>
    <row r="49" spans="1:1" ht="48" customHeight="1" x14ac:dyDescent="0.2">
      <c r="A49" s="15"/>
    </row>
    <row r="50" spans="1:1" ht="48" customHeight="1" x14ac:dyDescent="0.2">
      <c r="A50" s="15"/>
    </row>
    <row r="51" spans="1:1" ht="48" customHeight="1" x14ac:dyDescent="0.2">
      <c r="A51" s="15"/>
    </row>
    <row r="52" spans="1:1" ht="48" customHeight="1" x14ac:dyDescent="0.2">
      <c r="A52" s="15"/>
    </row>
    <row r="53" spans="1:1" ht="48" customHeight="1" x14ac:dyDescent="0.2">
      <c r="A53" s="15"/>
    </row>
    <row r="54" spans="1:1" ht="48" customHeight="1" x14ac:dyDescent="0.2">
      <c r="A54" s="15"/>
    </row>
    <row r="55" spans="1:1" ht="48" customHeight="1" x14ac:dyDescent="0.2">
      <c r="A55" s="15"/>
    </row>
    <row r="56" spans="1:1" ht="48" customHeight="1" x14ac:dyDescent="0.2">
      <c r="A56" s="15"/>
    </row>
    <row r="57" spans="1:1" ht="48" customHeight="1" x14ac:dyDescent="0.2">
      <c r="A57" s="15"/>
    </row>
    <row r="58" spans="1:1" ht="48" customHeight="1" x14ac:dyDescent="0.2">
      <c r="A58" s="15"/>
    </row>
    <row r="59" spans="1:1" ht="48" customHeight="1" x14ac:dyDescent="0.2">
      <c r="A59" s="15"/>
    </row>
    <row r="60" spans="1:1" ht="48" customHeight="1" x14ac:dyDescent="0.2">
      <c r="A60" s="15"/>
    </row>
    <row r="61" spans="1:1" ht="48" customHeight="1" x14ac:dyDescent="0.2">
      <c r="A61" s="15"/>
    </row>
    <row r="62" spans="1:1" ht="48" customHeight="1" x14ac:dyDescent="0.2">
      <c r="A62" s="15"/>
    </row>
    <row r="63" spans="1:1" ht="48" customHeight="1" x14ac:dyDescent="0.2">
      <c r="A63" s="15"/>
    </row>
    <row r="64" spans="1:1" ht="48" customHeight="1" x14ac:dyDescent="0.2">
      <c r="A64" s="15"/>
    </row>
    <row r="65" spans="1:1" ht="48" customHeight="1" x14ac:dyDescent="0.2">
      <c r="A65" s="15"/>
    </row>
    <row r="66" spans="1:1" ht="48" customHeight="1" x14ac:dyDescent="0.2">
      <c r="A66" s="15"/>
    </row>
    <row r="67" spans="1:1" ht="48" customHeight="1" x14ac:dyDescent="0.2">
      <c r="A67" s="15"/>
    </row>
    <row r="68" spans="1:1" ht="48" customHeight="1" x14ac:dyDescent="0.2">
      <c r="A68" s="15"/>
    </row>
    <row r="69" spans="1:1" ht="48" customHeight="1" x14ac:dyDescent="0.2">
      <c r="A69" s="15"/>
    </row>
    <row r="70" spans="1:1" ht="48" customHeight="1" x14ac:dyDescent="0.2">
      <c r="A70" s="15"/>
    </row>
    <row r="71" spans="1:1" ht="48" customHeight="1" x14ac:dyDescent="0.2">
      <c r="A71" s="15"/>
    </row>
    <row r="72" spans="1:1" ht="48" customHeight="1" x14ac:dyDescent="0.2">
      <c r="A72" s="15"/>
    </row>
    <row r="73" spans="1:1" ht="48" customHeight="1" x14ac:dyDescent="0.2">
      <c r="A73" s="15"/>
    </row>
    <row r="74" spans="1:1" ht="48" customHeight="1" x14ac:dyDescent="0.2">
      <c r="A74" s="15"/>
    </row>
    <row r="75" spans="1:1" ht="48" customHeight="1" x14ac:dyDescent="0.2">
      <c r="A75" s="15"/>
    </row>
    <row r="76" spans="1:1" ht="48" customHeight="1" x14ac:dyDescent="0.2">
      <c r="A76" s="15"/>
    </row>
    <row r="77" spans="1:1" ht="48" customHeight="1" x14ac:dyDescent="0.2">
      <c r="A77" s="15"/>
    </row>
    <row r="78" spans="1:1" ht="48" customHeight="1" x14ac:dyDescent="0.2">
      <c r="A78" s="15"/>
    </row>
    <row r="79" spans="1:1" ht="48" customHeight="1" x14ac:dyDescent="0.2">
      <c r="A79" s="15"/>
    </row>
    <row r="80" spans="1:1" ht="48" customHeight="1" x14ac:dyDescent="0.2">
      <c r="A80" s="15"/>
    </row>
    <row r="81" spans="1:1" ht="48" customHeight="1" x14ac:dyDescent="0.2">
      <c r="A81" s="15"/>
    </row>
    <row r="82" spans="1:1" ht="48" customHeight="1" x14ac:dyDescent="0.2">
      <c r="A82" s="15"/>
    </row>
    <row r="83" spans="1:1" ht="48" customHeight="1" x14ac:dyDescent="0.2">
      <c r="A83" s="15"/>
    </row>
    <row r="84" spans="1:1" ht="48" customHeight="1" x14ac:dyDescent="0.2">
      <c r="A84" s="15"/>
    </row>
    <row r="85" spans="1:1" ht="48" customHeight="1" x14ac:dyDescent="0.2">
      <c r="A85" s="15"/>
    </row>
    <row r="86" spans="1:1" ht="48" customHeight="1" x14ac:dyDescent="0.2">
      <c r="A86" s="15"/>
    </row>
    <row r="87" spans="1:1" ht="48" customHeight="1" x14ac:dyDescent="0.2">
      <c r="A87" s="15"/>
    </row>
    <row r="88" spans="1:1" ht="48" customHeight="1" x14ac:dyDescent="0.2">
      <c r="A88" s="15"/>
    </row>
    <row r="89" spans="1:1" ht="48" customHeight="1" x14ac:dyDescent="0.2">
      <c r="A89" s="15"/>
    </row>
    <row r="90" spans="1:1" ht="48" customHeight="1" x14ac:dyDescent="0.2">
      <c r="A90" s="15"/>
    </row>
    <row r="91" spans="1:1" ht="48" customHeight="1" x14ac:dyDescent="0.2">
      <c r="A91" s="15"/>
    </row>
    <row r="92" spans="1:1" ht="48" customHeight="1" x14ac:dyDescent="0.2">
      <c r="A92" s="15"/>
    </row>
    <row r="93" spans="1:1" ht="48" customHeight="1" x14ac:dyDescent="0.2">
      <c r="A93" s="15"/>
    </row>
    <row r="94" spans="1:1" ht="48" customHeight="1" x14ac:dyDescent="0.2">
      <c r="A94" s="15"/>
    </row>
    <row r="95" spans="1:1" ht="48" customHeight="1" x14ac:dyDescent="0.2">
      <c r="A95" s="15"/>
    </row>
    <row r="96" spans="1:1" ht="48" customHeight="1" x14ac:dyDescent="0.2">
      <c r="A96" s="15"/>
    </row>
    <row r="97" spans="1:1" ht="48" customHeight="1" x14ac:dyDescent="0.2">
      <c r="A97" s="15"/>
    </row>
    <row r="98" spans="1:1" ht="48" customHeight="1" x14ac:dyDescent="0.2">
      <c r="A98" s="15"/>
    </row>
    <row r="99" spans="1:1" ht="48" customHeight="1" x14ac:dyDescent="0.2">
      <c r="A99" s="15"/>
    </row>
    <row r="100" spans="1:1" ht="48" customHeight="1" x14ac:dyDescent="0.2">
      <c r="A100" s="15"/>
    </row>
    <row r="101" spans="1:1" ht="48" customHeight="1" x14ac:dyDescent="0.2">
      <c r="A101" s="15"/>
    </row>
    <row r="102" spans="1:1" ht="48" customHeight="1" x14ac:dyDescent="0.2">
      <c r="A102" s="15"/>
    </row>
    <row r="103" spans="1:1" ht="48" customHeight="1" x14ac:dyDescent="0.2">
      <c r="A103" s="15"/>
    </row>
    <row r="104" spans="1:1" ht="48" customHeight="1" x14ac:dyDescent="0.2">
      <c r="A104" s="15"/>
    </row>
    <row r="105" spans="1:1" ht="48" customHeight="1" x14ac:dyDescent="0.2">
      <c r="A105" s="15"/>
    </row>
    <row r="106" spans="1:1" ht="48" customHeight="1" x14ac:dyDescent="0.2">
      <c r="A106" s="15"/>
    </row>
    <row r="107" spans="1:1" ht="48" customHeight="1" x14ac:dyDescent="0.2">
      <c r="A107" s="15"/>
    </row>
    <row r="108" spans="1:1" ht="48" customHeight="1" x14ac:dyDescent="0.2">
      <c r="A108" s="15"/>
    </row>
    <row r="109" spans="1:1" ht="48" customHeight="1" x14ac:dyDescent="0.2">
      <c r="A109" s="15"/>
    </row>
    <row r="110" spans="1:1" ht="48" customHeight="1" x14ac:dyDescent="0.2">
      <c r="A110" s="15"/>
    </row>
    <row r="111" spans="1:1" ht="48" customHeight="1" x14ac:dyDescent="0.2">
      <c r="A111" s="15"/>
    </row>
    <row r="112" spans="1:1" ht="48" customHeight="1" x14ac:dyDescent="0.2">
      <c r="A112" s="15"/>
    </row>
    <row r="113" spans="1:1" ht="48" customHeight="1" x14ac:dyDescent="0.2">
      <c r="A113" s="15"/>
    </row>
    <row r="114" spans="1:1" ht="48" customHeight="1" x14ac:dyDescent="0.2">
      <c r="A114" s="15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4159-A859-E246-8D8A-85E12DF50A17}">
  <dimension ref="A1:E181"/>
  <sheetViews>
    <sheetView zoomScaleNormal="100" workbookViewId="0">
      <selection activeCell="B7" sqref="B7"/>
    </sheetView>
  </sheetViews>
  <sheetFormatPr baseColWidth="10" defaultColWidth="38.5" defaultRowHeight="16" x14ac:dyDescent="0.2"/>
  <cols>
    <col min="1" max="1" width="69" style="11" customWidth="1"/>
    <col min="2" max="2" width="40.1640625" style="11" customWidth="1"/>
    <col min="3" max="16384" width="38.5" style="11"/>
  </cols>
  <sheetData>
    <row r="1" spans="1:5" ht="71" customHeight="1" thickBot="1" x14ac:dyDescent="0.25">
      <c r="A1" s="92" t="s">
        <v>0</v>
      </c>
      <c r="B1" s="93"/>
    </row>
    <row r="2" spans="1:5" ht="48" customHeight="1" x14ac:dyDescent="0.2">
      <c r="A2" s="12" t="s">
        <v>1</v>
      </c>
      <c r="B2" s="3">
        <v>35</v>
      </c>
    </row>
    <row r="3" spans="1:5" ht="48" customHeight="1" x14ac:dyDescent="0.2">
      <c r="A3" s="13" t="s">
        <v>4</v>
      </c>
      <c r="B3" s="5">
        <v>3000000</v>
      </c>
    </row>
    <row r="4" spans="1:5" ht="48" customHeight="1" x14ac:dyDescent="0.2">
      <c r="A4" s="13" t="s">
        <v>10</v>
      </c>
      <c r="B4" s="6">
        <v>0.05</v>
      </c>
      <c r="C4" s="99"/>
    </row>
    <row r="5" spans="1:5" ht="48" customHeight="1" x14ac:dyDescent="0.2">
      <c r="A5" s="13" t="s">
        <v>7</v>
      </c>
      <c r="B5" s="6">
        <v>7.0000000000000007E-2</v>
      </c>
      <c r="C5" s="99"/>
    </row>
    <row r="6" spans="1:5" ht="48" customHeight="1" x14ac:dyDescent="0.2">
      <c r="A6" s="13" t="s">
        <v>3</v>
      </c>
      <c r="B6" s="7">
        <v>100</v>
      </c>
    </row>
    <row r="7" spans="1:5" ht="48" customHeight="1" thickBot="1" x14ac:dyDescent="0.25">
      <c r="A7" s="14" t="s">
        <v>2</v>
      </c>
      <c r="B7" s="9">
        <f>-PV((1+B5)/(1+B4)-1,(B6-B2), B3, 0, 1)</f>
        <v>113420273.98629515</v>
      </c>
    </row>
    <row r="8" spans="1:5" ht="48" customHeight="1" thickBot="1" x14ac:dyDescent="0.25"/>
    <row r="9" spans="1:5" ht="76" thickBot="1" x14ac:dyDescent="0.25">
      <c r="A9" s="26" t="s">
        <v>14</v>
      </c>
      <c r="B9" s="25" t="s">
        <v>12</v>
      </c>
      <c r="C9" s="27" t="s">
        <v>13</v>
      </c>
      <c r="D9" s="28" t="s">
        <v>20</v>
      </c>
      <c r="E9" s="29" t="s">
        <v>21</v>
      </c>
    </row>
    <row r="10" spans="1:5" ht="48" customHeight="1" x14ac:dyDescent="0.2">
      <c r="A10" s="19">
        <v>35</v>
      </c>
      <c r="B10" s="18">
        <f>$B$3</f>
        <v>3000000</v>
      </c>
      <c r="C10" s="18">
        <f>B10*(1+$B$4)^(A10-$B$2)</f>
        <v>3000000</v>
      </c>
      <c r="D10" s="18">
        <f>C10/(1+$B$5)^(A10-$B$2)</f>
        <v>3000000</v>
      </c>
      <c r="E10" s="94"/>
    </row>
    <row r="11" spans="1:5" ht="48" customHeight="1" x14ac:dyDescent="0.2">
      <c r="A11" s="20">
        <v>36</v>
      </c>
      <c r="B11" s="16">
        <f t="shared" ref="B11:B74" si="0">$B$3</f>
        <v>3000000</v>
      </c>
      <c r="C11" s="16">
        <f t="shared" ref="C11:C74" si="1">B11*(1+$B$4)^(A11-$B$2)</f>
        <v>3150000</v>
      </c>
      <c r="D11" s="16">
        <f t="shared" ref="D11:D74" si="2">C11/(1+$B$5)^(A11-$B$2)</f>
        <v>2943925.2336448599</v>
      </c>
      <c r="E11" s="95"/>
    </row>
    <row r="12" spans="1:5" ht="48" customHeight="1" x14ac:dyDescent="0.2">
      <c r="A12" s="20">
        <v>37</v>
      </c>
      <c r="B12" s="16">
        <f t="shared" si="0"/>
        <v>3000000</v>
      </c>
      <c r="C12" s="16">
        <f t="shared" si="1"/>
        <v>3307500</v>
      </c>
      <c r="D12" s="16">
        <f t="shared" si="2"/>
        <v>2888898.5937636476</v>
      </c>
      <c r="E12" s="95"/>
    </row>
    <row r="13" spans="1:5" ht="48" customHeight="1" x14ac:dyDescent="0.2">
      <c r="A13" s="20">
        <v>38</v>
      </c>
      <c r="B13" s="16">
        <f t="shared" si="0"/>
        <v>3000000</v>
      </c>
      <c r="C13" s="16">
        <f t="shared" si="1"/>
        <v>3472875.0000000005</v>
      </c>
      <c r="D13" s="16">
        <f t="shared" si="2"/>
        <v>2834900.4892073176</v>
      </c>
      <c r="E13" s="95"/>
    </row>
    <row r="14" spans="1:5" ht="48" customHeight="1" x14ac:dyDescent="0.2">
      <c r="A14" s="20">
        <v>39</v>
      </c>
      <c r="B14" s="16">
        <f t="shared" si="0"/>
        <v>3000000</v>
      </c>
      <c r="C14" s="16">
        <f t="shared" si="1"/>
        <v>3646518.75</v>
      </c>
      <c r="D14" s="16">
        <f t="shared" si="2"/>
        <v>2781911.6950165266</v>
      </c>
      <c r="E14" s="95"/>
    </row>
    <row r="15" spans="1:5" ht="48" customHeight="1" x14ac:dyDescent="0.2">
      <c r="A15" s="20">
        <v>40</v>
      </c>
      <c r="B15" s="16">
        <f t="shared" si="0"/>
        <v>3000000</v>
      </c>
      <c r="C15" s="16">
        <f t="shared" si="1"/>
        <v>3828844.6875000005</v>
      </c>
      <c r="D15" s="16">
        <f t="shared" si="2"/>
        <v>2729913.3455769653</v>
      </c>
      <c r="E15" s="95"/>
    </row>
    <row r="16" spans="1:5" ht="48" customHeight="1" x14ac:dyDescent="0.2">
      <c r="A16" s="20">
        <v>41</v>
      </c>
      <c r="B16" s="16">
        <f t="shared" si="0"/>
        <v>3000000</v>
      </c>
      <c r="C16" s="16">
        <f t="shared" si="1"/>
        <v>4020286.921875</v>
      </c>
      <c r="D16" s="16">
        <f t="shared" si="2"/>
        <v>2678886.9279026296</v>
      </c>
      <c r="E16" s="95"/>
    </row>
    <row r="17" spans="1:5" ht="48" customHeight="1" x14ac:dyDescent="0.2">
      <c r="A17" s="20">
        <v>42</v>
      </c>
      <c r="B17" s="16">
        <f t="shared" si="0"/>
        <v>3000000</v>
      </c>
      <c r="C17" s="16">
        <f t="shared" si="1"/>
        <v>4221301.2679687506</v>
      </c>
      <c r="D17" s="16">
        <f t="shared" si="2"/>
        <v>2628814.2750446368</v>
      </c>
      <c r="E17" s="95"/>
    </row>
    <row r="18" spans="1:5" ht="48" customHeight="1" x14ac:dyDescent="0.2">
      <c r="A18" s="20">
        <v>43</v>
      </c>
      <c r="B18" s="16">
        <f t="shared" si="0"/>
        <v>3000000</v>
      </c>
      <c r="C18" s="16">
        <f t="shared" si="1"/>
        <v>4432366.3313671881</v>
      </c>
      <c r="D18" s="16">
        <f t="shared" si="2"/>
        <v>2579677.5596232414</v>
      </c>
      <c r="E18" s="95"/>
    </row>
    <row r="19" spans="1:5" ht="48" customHeight="1" x14ac:dyDescent="0.2">
      <c r="A19" s="20">
        <v>44</v>
      </c>
      <c r="B19" s="16">
        <f t="shared" si="0"/>
        <v>3000000</v>
      </c>
      <c r="C19" s="16">
        <f t="shared" si="1"/>
        <v>4653984.6479355469</v>
      </c>
      <c r="D19" s="16">
        <f t="shared" si="2"/>
        <v>2531459.2874807506</v>
      </c>
      <c r="E19" s="95"/>
    </row>
    <row r="20" spans="1:5" ht="48" customHeight="1" x14ac:dyDescent="0.2">
      <c r="A20" s="20">
        <v>45</v>
      </c>
      <c r="B20" s="16">
        <f t="shared" si="0"/>
        <v>3000000</v>
      </c>
      <c r="C20" s="16">
        <f t="shared" si="1"/>
        <v>4886683.8803323247</v>
      </c>
      <c r="D20" s="16">
        <f t="shared" si="2"/>
        <v>2484142.2914530733</v>
      </c>
      <c r="E20" s="95"/>
    </row>
    <row r="21" spans="1:5" ht="48" customHeight="1" x14ac:dyDescent="0.2">
      <c r="A21" s="20">
        <v>46</v>
      </c>
      <c r="B21" s="16">
        <f t="shared" si="0"/>
        <v>3000000</v>
      </c>
      <c r="C21" s="16">
        <f t="shared" si="1"/>
        <v>5131018.0743489414</v>
      </c>
      <c r="D21" s="16">
        <f t="shared" si="2"/>
        <v>2437709.7252576887</v>
      </c>
      <c r="E21" s="95"/>
    </row>
    <row r="22" spans="1:5" ht="48" customHeight="1" x14ac:dyDescent="0.2">
      <c r="A22" s="20">
        <v>47</v>
      </c>
      <c r="B22" s="16">
        <f t="shared" si="0"/>
        <v>3000000</v>
      </c>
      <c r="C22" s="16">
        <f t="shared" si="1"/>
        <v>5387568.9780663876</v>
      </c>
      <c r="D22" s="16">
        <f t="shared" si="2"/>
        <v>2392145.0574958627</v>
      </c>
      <c r="E22" s="95"/>
    </row>
    <row r="23" spans="1:5" ht="48" customHeight="1" x14ac:dyDescent="0.2">
      <c r="A23" s="20">
        <v>48</v>
      </c>
      <c r="B23" s="16">
        <f t="shared" si="0"/>
        <v>3000000</v>
      </c>
      <c r="C23" s="16">
        <f t="shared" si="1"/>
        <v>5656947.4269697079</v>
      </c>
      <c r="D23" s="16">
        <f t="shared" si="2"/>
        <v>2347432.0657669683</v>
      </c>
      <c r="E23" s="95"/>
    </row>
    <row r="24" spans="1:5" ht="48" customHeight="1" x14ac:dyDescent="0.2">
      <c r="A24" s="20">
        <v>49</v>
      </c>
      <c r="B24" s="16">
        <f t="shared" si="0"/>
        <v>3000000</v>
      </c>
      <c r="C24" s="16">
        <f t="shared" si="1"/>
        <v>5939794.7983181924</v>
      </c>
      <c r="D24" s="16">
        <f t="shared" si="2"/>
        <v>2303554.830892819</v>
      </c>
      <c r="E24" s="95"/>
    </row>
    <row r="25" spans="1:5" ht="48" customHeight="1" x14ac:dyDescent="0.2">
      <c r="A25" s="20">
        <v>50</v>
      </c>
      <c r="B25" s="16">
        <f t="shared" si="0"/>
        <v>3000000</v>
      </c>
      <c r="C25" s="16">
        <f t="shared" si="1"/>
        <v>6236784.5382341035</v>
      </c>
      <c r="D25" s="16">
        <f t="shared" si="2"/>
        <v>2260497.7312499629</v>
      </c>
      <c r="E25" s="95"/>
    </row>
    <row r="26" spans="1:5" ht="48" customHeight="1" x14ac:dyDescent="0.2">
      <c r="A26" s="20">
        <v>51</v>
      </c>
      <c r="B26" s="16">
        <f t="shared" si="0"/>
        <v>3000000</v>
      </c>
      <c r="C26" s="16">
        <f t="shared" si="1"/>
        <v>6548623.7651458085</v>
      </c>
      <c r="D26" s="16">
        <f t="shared" si="2"/>
        <v>2218245.4372079079</v>
      </c>
      <c r="E26" s="95"/>
    </row>
    <row r="27" spans="1:5" ht="48" customHeight="1" x14ac:dyDescent="0.2">
      <c r="A27" s="20">
        <v>52</v>
      </c>
      <c r="B27" s="16">
        <f t="shared" si="0"/>
        <v>3000000</v>
      </c>
      <c r="C27" s="16">
        <f t="shared" si="1"/>
        <v>6876054.9534030994</v>
      </c>
      <c r="D27" s="16">
        <f t="shared" si="2"/>
        <v>2176782.9056713115</v>
      </c>
      <c r="E27" s="95"/>
    </row>
    <row r="28" spans="1:5" ht="48" customHeight="1" x14ac:dyDescent="0.2">
      <c r="A28" s="20">
        <v>53</v>
      </c>
      <c r="B28" s="16">
        <f t="shared" si="0"/>
        <v>3000000</v>
      </c>
      <c r="C28" s="16">
        <f t="shared" si="1"/>
        <v>7219857.7010732545</v>
      </c>
      <c r="D28" s="16">
        <f t="shared" si="2"/>
        <v>2136095.3747241842</v>
      </c>
      <c r="E28" s="95"/>
    </row>
    <row r="29" spans="1:5" ht="48" customHeight="1" x14ac:dyDescent="0.2">
      <c r="A29" s="20">
        <v>54</v>
      </c>
      <c r="B29" s="16">
        <f t="shared" si="0"/>
        <v>3000000</v>
      </c>
      <c r="C29" s="16">
        <f t="shared" si="1"/>
        <v>7580850.586126917</v>
      </c>
      <c r="D29" s="16">
        <f t="shared" si="2"/>
        <v>2096168.3583741994</v>
      </c>
      <c r="E29" s="95"/>
    </row>
    <row r="30" spans="1:5" ht="48" customHeight="1" x14ac:dyDescent="0.2">
      <c r="A30" s="20">
        <v>55</v>
      </c>
      <c r="B30" s="16">
        <f t="shared" si="0"/>
        <v>3000000</v>
      </c>
      <c r="C30" s="16">
        <f t="shared" si="1"/>
        <v>7959893.1154332627</v>
      </c>
      <c r="D30" s="16">
        <f t="shared" si="2"/>
        <v>2056987.6413952424</v>
      </c>
      <c r="E30" s="95"/>
    </row>
    <row r="31" spans="1:5" ht="48" customHeight="1" x14ac:dyDescent="0.2">
      <c r="A31" s="20">
        <v>56</v>
      </c>
      <c r="B31" s="16">
        <f t="shared" si="0"/>
        <v>3000000</v>
      </c>
      <c r="C31" s="16">
        <f t="shared" si="1"/>
        <v>8357887.7712049251</v>
      </c>
      <c r="D31" s="16">
        <f t="shared" si="2"/>
        <v>2018539.2742663592</v>
      </c>
      <c r="E31" s="95"/>
    </row>
    <row r="32" spans="1:5" ht="48" customHeight="1" x14ac:dyDescent="0.2">
      <c r="A32" s="20">
        <v>57</v>
      </c>
      <c r="B32" s="16">
        <f t="shared" si="0"/>
        <v>3000000</v>
      </c>
      <c r="C32" s="16">
        <f t="shared" si="1"/>
        <v>8775782.1597651709</v>
      </c>
      <c r="D32" s="16">
        <f t="shared" si="2"/>
        <v>1980809.5682053056</v>
      </c>
      <c r="E32" s="95"/>
    </row>
    <row r="33" spans="1:5" ht="48" customHeight="1" x14ac:dyDescent="0.2">
      <c r="A33" s="20">
        <v>58</v>
      </c>
      <c r="B33" s="16">
        <f t="shared" si="0"/>
        <v>3000000</v>
      </c>
      <c r="C33" s="16">
        <f t="shared" si="1"/>
        <v>9214571.2677534316</v>
      </c>
      <c r="D33" s="16">
        <f t="shared" si="2"/>
        <v>1943785.0902949264</v>
      </c>
      <c r="E33" s="95"/>
    </row>
    <row r="34" spans="1:5" ht="48" customHeight="1" x14ac:dyDescent="0.2">
      <c r="A34" s="20">
        <v>59</v>
      </c>
      <c r="B34" s="16">
        <f t="shared" si="0"/>
        <v>3000000</v>
      </c>
      <c r="C34" s="16">
        <f t="shared" si="1"/>
        <v>9675299.8311411012</v>
      </c>
      <c r="D34" s="16">
        <f t="shared" si="2"/>
        <v>1907452.6587006282</v>
      </c>
      <c r="E34" s="95"/>
    </row>
    <row r="35" spans="1:5" ht="48" customHeight="1" x14ac:dyDescent="0.2">
      <c r="A35" s="20">
        <v>60</v>
      </c>
      <c r="B35" s="16">
        <f t="shared" si="0"/>
        <v>3000000</v>
      </c>
      <c r="C35" s="16">
        <f t="shared" si="1"/>
        <v>10159064.822698157</v>
      </c>
      <c r="D35" s="16">
        <f t="shared" si="2"/>
        <v>1871799.3379772522</v>
      </c>
      <c r="E35" s="95"/>
    </row>
    <row r="36" spans="1:5" ht="48" customHeight="1" x14ac:dyDescent="0.2">
      <c r="A36" s="20">
        <v>61</v>
      </c>
      <c r="B36" s="16">
        <f t="shared" si="0"/>
        <v>3000000</v>
      </c>
      <c r="C36" s="16">
        <f t="shared" si="1"/>
        <v>10667018.063833065</v>
      </c>
      <c r="D36" s="16">
        <f t="shared" si="2"/>
        <v>1836812.4344636588</v>
      </c>
      <c r="E36" s="95"/>
    </row>
    <row r="37" spans="1:5" ht="48" customHeight="1" x14ac:dyDescent="0.2">
      <c r="A37" s="20">
        <v>62</v>
      </c>
      <c r="B37" s="16">
        <f t="shared" si="0"/>
        <v>3000000</v>
      </c>
      <c r="C37" s="16">
        <f t="shared" si="1"/>
        <v>11200368.967024719</v>
      </c>
      <c r="D37" s="16">
        <f t="shared" si="2"/>
        <v>1802479.4917634032</v>
      </c>
      <c r="E37" s="95"/>
    </row>
    <row r="38" spans="1:5" ht="48" customHeight="1" x14ac:dyDescent="0.2">
      <c r="A38" s="20">
        <v>63</v>
      </c>
      <c r="B38" s="16">
        <f t="shared" si="0"/>
        <v>3000000</v>
      </c>
      <c r="C38" s="16">
        <f t="shared" si="1"/>
        <v>11760387.415375954</v>
      </c>
      <c r="D38" s="16">
        <f t="shared" si="2"/>
        <v>1768788.2863098818</v>
      </c>
      <c r="E38" s="95"/>
    </row>
    <row r="39" spans="1:5" ht="48" customHeight="1" x14ac:dyDescent="0.2">
      <c r="A39" s="20">
        <v>64</v>
      </c>
      <c r="B39" s="16">
        <f t="shared" si="0"/>
        <v>3000000</v>
      </c>
      <c r="C39" s="16">
        <f t="shared" si="1"/>
        <v>12348406.786144754</v>
      </c>
      <c r="D39" s="16">
        <f t="shared" si="2"/>
        <v>1735726.8230143704</v>
      </c>
      <c r="E39" s="95"/>
    </row>
    <row r="40" spans="1:5" ht="48" customHeight="1" x14ac:dyDescent="0.2">
      <c r="A40" s="20">
        <v>65</v>
      </c>
      <c r="B40" s="16">
        <f t="shared" si="0"/>
        <v>3000000</v>
      </c>
      <c r="C40" s="16">
        <f t="shared" si="1"/>
        <v>12965827.125451988</v>
      </c>
      <c r="D40" s="16">
        <f t="shared" si="2"/>
        <v>1703283.3309954097</v>
      </c>
      <c r="E40" s="95"/>
    </row>
    <row r="41" spans="1:5" ht="48" customHeight="1" x14ac:dyDescent="0.2">
      <c r="A41" s="20">
        <v>66</v>
      </c>
      <c r="B41" s="16">
        <f t="shared" si="0"/>
        <v>3000000</v>
      </c>
      <c r="C41" s="16">
        <f t="shared" si="1"/>
        <v>13614118.481724592</v>
      </c>
      <c r="D41" s="16">
        <f t="shared" si="2"/>
        <v>1671446.2593880191</v>
      </c>
      <c r="E41" s="95"/>
    </row>
    <row r="42" spans="1:5" ht="48" customHeight="1" x14ac:dyDescent="0.2">
      <c r="A42" s="20">
        <v>67</v>
      </c>
      <c r="B42" s="16">
        <f t="shared" si="0"/>
        <v>3000000</v>
      </c>
      <c r="C42" s="16">
        <f t="shared" si="1"/>
        <v>14294824.40581082</v>
      </c>
      <c r="D42" s="16">
        <f t="shared" si="2"/>
        <v>1640204.2732312337</v>
      </c>
      <c r="E42" s="95"/>
    </row>
    <row r="43" spans="1:5" ht="48" customHeight="1" x14ac:dyDescent="0.2">
      <c r="A43" s="20">
        <v>68</v>
      </c>
      <c r="B43" s="16">
        <f t="shared" si="0"/>
        <v>3000000</v>
      </c>
      <c r="C43" s="16">
        <f t="shared" si="1"/>
        <v>15009565.626101362</v>
      </c>
      <c r="D43" s="16">
        <f t="shared" si="2"/>
        <v>1609546.2494325191</v>
      </c>
      <c r="E43" s="95"/>
    </row>
    <row r="44" spans="1:5" ht="48" customHeight="1" x14ac:dyDescent="0.2">
      <c r="A44" s="20">
        <v>69</v>
      </c>
      <c r="B44" s="16">
        <f t="shared" si="0"/>
        <v>3000000</v>
      </c>
      <c r="C44" s="16">
        <f t="shared" si="1"/>
        <v>15760043.907406429</v>
      </c>
      <c r="D44" s="16">
        <f t="shared" si="2"/>
        <v>1579461.2728076121</v>
      </c>
      <c r="E44" s="95"/>
    </row>
    <row r="45" spans="1:5" ht="48" customHeight="1" x14ac:dyDescent="0.2">
      <c r="A45" s="20">
        <v>70</v>
      </c>
      <c r="B45" s="16">
        <f t="shared" si="0"/>
        <v>3000000</v>
      </c>
      <c r="C45" s="16">
        <f t="shared" si="1"/>
        <v>16548046.102776753</v>
      </c>
      <c r="D45" s="16">
        <f t="shared" si="2"/>
        <v>1549938.6321943859</v>
      </c>
      <c r="E45" s="95"/>
    </row>
    <row r="46" spans="1:5" ht="48" customHeight="1" x14ac:dyDescent="0.2">
      <c r="A46" s="20">
        <v>71</v>
      </c>
      <c r="B46" s="16">
        <f t="shared" si="0"/>
        <v>3000000</v>
      </c>
      <c r="C46" s="16">
        <f t="shared" si="1"/>
        <v>17375448.407915588</v>
      </c>
      <c r="D46" s="16">
        <f t="shared" si="2"/>
        <v>1520967.8166393505</v>
      </c>
      <c r="E46" s="95"/>
    </row>
    <row r="47" spans="1:5" ht="48" customHeight="1" x14ac:dyDescent="0.2">
      <c r="A47" s="20">
        <v>72</v>
      </c>
      <c r="B47" s="16">
        <f t="shared" si="0"/>
        <v>3000000</v>
      </c>
      <c r="C47" s="16">
        <f t="shared" si="1"/>
        <v>18244220.828311369</v>
      </c>
      <c r="D47" s="16">
        <f t="shared" si="2"/>
        <v>1492538.5116554373</v>
      </c>
      <c r="E47" s="95"/>
    </row>
    <row r="48" spans="1:5" ht="48" customHeight="1" x14ac:dyDescent="0.2">
      <c r="A48" s="20">
        <v>73</v>
      </c>
      <c r="B48" s="16">
        <f t="shared" si="0"/>
        <v>3000000</v>
      </c>
      <c r="C48" s="16">
        <f t="shared" si="1"/>
        <v>19156431.869726934</v>
      </c>
      <c r="D48" s="16">
        <f t="shared" si="2"/>
        <v>1464640.595549728</v>
      </c>
      <c r="E48" s="95"/>
    </row>
    <row r="49" spans="1:5" ht="48" customHeight="1" x14ac:dyDescent="0.2">
      <c r="A49" s="20">
        <v>74</v>
      </c>
      <c r="B49" s="16">
        <f t="shared" si="0"/>
        <v>3000000</v>
      </c>
      <c r="C49" s="16">
        <f t="shared" si="1"/>
        <v>20114253.463213287</v>
      </c>
      <c r="D49" s="16">
        <f t="shared" si="2"/>
        <v>1437264.135819827</v>
      </c>
      <c r="E49" s="95"/>
    </row>
    <row r="50" spans="1:5" ht="48" customHeight="1" x14ac:dyDescent="0.2">
      <c r="A50" s="20">
        <v>75</v>
      </c>
      <c r="B50" s="16">
        <f t="shared" si="0"/>
        <v>3000000</v>
      </c>
      <c r="C50" s="16">
        <f t="shared" si="1"/>
        <v>21119966.136373948</v>
      </c>
      <c r="D50" s="16">
        <f t="shared" si="2"/>
        <v>1410399.385617587</v>
      </c>
      <c r="E50" s="95"/>
    </row>
    <row r="51" spans="1:5" ht="48" customHeight="1" x14ac:dyDescent="0.2">
      <c r="A51" s="20">
        <v>76</v>
      </c>
      <c r="B51" s="16">
        <f t="shared" si="0"/>
        <v>3000000</v>
      </c>
      <c r="C51" s="16">
        <f t="shared" si="1"/>
        <v>22175964.443192646</v>
      </c>
      <c r="D51" s="16">
        <f t="shared" si="2"/>
        <v>1384036.7802789407</v>
      </c>
      <c r="E51" s="95"/>
    </row>
    <row r="52" spans="1:5" ht="48" customHeight="1" x14ac:dyDescent="0.2">
      <c r="A52" s="20">
        <v>77</v>
      </c>
      <c r="B52" s="16">
        <f t="shared" si="0"/>
        <v>3000000</v>
      </c>
      <c r="C52" s="16">
        <f t="shared" si="1"/>
        <v>23284762.665352277</v>
      </c>
      <c r="D52" s="16">
        <f t="shared" si="2"/>
        <v>1358166.9339185867</v>
      </c>
      <c r="E52" s="95"/>
    </row>
    <row r="53" spans="1:5" ht="48" customHeight="1" x14ac:dyDescent="0.2">
      <c r="A53" s="20">
        <v>78</v>
      </c>
      <c r="B53" s="16">
        <f t="shared" si="0"/>
        <v>3000000</v>
      </c>
      <c r="C53" s="16">
        <f t="shared" si="1"/>
        <v>24449000.798619896</v>
      </c>
      <c r="D53" s="16">
        <f t="shared" si="2"/>
        <v>1332780.6360883326</v>
      </c>
      <c r="E53" s="95"/>
    </row>
    <row r="54" spans="1:5" ht="48" customHeight="1" x14ac:dyDescent="0.2">
      <c r="A54" s="20">
        <v>79</v>
      </c>
      <c r="B54" s="16">
        <f t="shared" si="0"/>
        <v>3000000</v>
      </c>
      <c r="C54" s="16">
        <f t="shared" si="1"/>
        <v>25671450.838550888</v>
      </c>
      <c r="D54" s="16">
        <f t="shared" si="2"/>
        <v>1307868.8484978967</v>
      </c>
      <c r="E54" s="95"/>
    </row>
    <row r="55" spans="1:5" ht="48" customHeight="1" x14ac:dyDescent="0.2">
      <c r="A55" s="20">
        <v>80</v>
      </c>
      <c r="B55" s="16">
        <f t="shared" si="0"/>
        <v>3000000</v>
      </c>
      <c r="C55" s="16">
        <f t="shared" si="1"/>
        <v>26955023.380478438</v>
      </c>
      <c r="D55" s="16">
        <f t="shared" si="2"/>
        <v>1283422.7017970015</v>
      </c>
      <c r="E55" s="95"/>
    </row>
    <row r="56" spans="1:5" ht="48" customHeight="1" x14ac:dyDescent="0.2">
      <c r="A56" s="20">
        <v>81</v>
      </c>
      <c r="B56" s="16">
        <f t="shared" si="0"/>
        <v>3000000</v>
      </c>
      <c r="C56" s="16">
        <f t="shared" si="1"/>
        <v>28302774.549502354</v>
      </c>
      <c r="D56" s="16">
        <f t="shared" si="2"/>
        <v>1259433.4924176179</v>
      </c>
      <c r="E56" s="95"/>
    </row>
    <row r="57" spans="1:5" ht="48" customHeight="1" x14ac:dyDescent="0.2">
      <c r="A57" s="20">
        <v>82</v>
      </c>
      <c r="B57" s="16">
        <f t="shared" si="0"/>
        <v>3000000</v>
      </c>
      <c r="C57" s="16">
        <f t="shared" si="1"/>
        <v>29717913.276977479</v>
      </c>
      <c r="D57" s="16">
        <f t="shared" si="2"/>
        <v>1235892.679475233</v>
      </c>
      <c r="E57" s="95"/>
    </row>
    <row r="58" spans="1:5" ht="48" customHeight="1" x14ac:dyDescent="0.2">
      <c r="A58" s="20">
        <v>83</v>
      </c>
      <c r="B58" s="16">
        <f t="shared" si="0"/>
        <v>3000000</v>
      </c>
      <c r="C58" s="16">
        <f t="shared" si="1"/>
        <v>31203808.940826349</v>
      </c>
      <c r="D58" s="16">
        <f t="shared" si="2"/>
        <v>1212791.8817280321</v>
      </c>
      <c r="E58" s="95"/>
    </row>
    <row r="59" spans="1:5" ht="48" customHeight="1" x14ac:dyDescent="0.2">
      <c r="A59" s="20">
        <v>84</v>
      </c>
      <c r="B59" s="16">
        <f t="shared" si="0"/>
        <v>3000000</v>
      </c>
      <c r="C59" s="16">
        <f t="shared" si="1"/>
        <v>32763999.387867671</v>
      </c>
      <c r="D59" s="16">
        <f t="shared" si="2"/>
        <v>1190122.8745929291</v>
      </c>
      <c r="E59" s="95"/>
    </row>
    <row r="60" spans="1:5" ht="48" customHeight="1" x14ac:dyDescent="0.2">
      <c r="A60" s="20">
        <v>85</v>
      </c>
      <c r="B60" s="16">
        <f t="shared" si="0"/>
        <v>3000000</v>
      </c>
      <c r="C60" s="16">
        <f t="shared" si="1"/>
        <v>34402199.357261054</v>
      </c>
      <c r="D60" s="16">
        <f t="shared" si="2"/>
        <v>1167877.5872173603</v>
      </c>
      <c r="E60" s="95"/>
    </row>
    <row r="61" spans="1:5" ht="48" customHeight="1" x14ac:dyDescent="0.2">
      <c r="A61" s="20">
        <v>86</v>
      </c>
      <c r="B61" s="16">
        <f t="shared" si="0"/>
        <v>3000000</v>
      </c>
      <c r="C61" s="16">
        <f t="shared" si="1"/>
        <v>36122309.325124107</v>
      </c>
      <c r="D61" s="16">
        <f t="shared" si="2"/>
        <v>1146048.0996058206</v>
      </c>
      <c r="E61" s="95"/>
    </row>
    <row r="62" spans="1:5" ht="48" customHeight="1" x14ac:dyDescent="0.2">
      <c r="A62" s="20">
        <v>87</v>
      </c>
      <c r="B62" s="16">
        <f t="shared" si="0"/>
        <v>3000000</v>
      </c>
      <c r="C62" s="16">
        <f t="shared" si="1"/>
        <v>37928424.791380309</v>
      </c>
      <c r="D62" s="16">
        <f t="shared" si="2"/>
        <v>1124626.6398001043</v>
      </c>
      <c r="E62" s="95"/>
    </row>
    <row r="63" spans="1:5" ht="48" customHeight="1" x14ac:dyDescent="0.2">
      <c r="A63" s="20">
        <v>88</v>
      </c>
      <c r="B63" s="16">
        <f t="shared" si="0"/>
        <v>3000000</v>
      </c>
      <c r="C63" s="16">
        <f t="shared" si="1"/>
        <v>39824846.030949324</v>
      </c>
      <c r="D63" s="16">
        <f t="shared" si="2"/>
        <v>1103605.5811122518</v>
      </c>
      <c r="E63" s="95"/>
    </row>
    <row r="64" spans="1:5" ht="48" customHeight="1" x14ac:dyDescent="0.2">
      <c r="A64" s="20">
        <v>89</v>
      </c>
      <c r="B64" s="16">
        <f t="shared" si="0"/>
        <v>3000000</v>
      </c>
      <c r="C64" s="16">
        <f t="shared" si="1"/>
        <v>41816088.332496785</v>
      </c>
      <c r="D64" s="16">
        <f t="shared" si="2"/>
        <v>1082977.439409219</v>
      </c>
      <c r="E64" s="95"/>
    </row>
    <row r="65" spans="1:5" ht="48" customHeight="1" x14ac:dyDescent="0.2">
      <c r="A65" s="20">
        <v>90</v>
      </c>
      <c r="B65" s="16">
        <f t="shared" si="0"/>
        <v>3000000</v>
      </c>
      <c r="C65" s="16">
        <f t="shared" si="1"/>
        <v>43906892.749121636</v>
      </c>
      <c r="D65" s="16">
        <f t="shared" si="2"/>
        <v>1062734.8704482992</v>
      </c>
      <c r="E65" s="95"/>
    </row>
    <row r="66" spans="1:5" ht="48" customHeight="1" x14ac:dyDescent="0.2">
      <c r="A66" s="20">
        <v>91</v>
      </c>
      <c r="B66" s="16">
        <f t="shared" si="0"/>
        <v>3000000</v>
      </c>
      <c r="C66" s="16">
        <f t="shared" si="1"/>
        <v>46102237.386577711</v>
      </c>
      <c r="D66" s="16">
        <f t="shared" si="2"/>
        <v>1042870.6672623496</v>
      </c>
      <c r="E66" s="95"/>
    </row>
    <row r="67" spans="1:5" ht="48" customHeight="1" x14ac:dyDescent="0.2">
      <c r="A67" s="20">
        <v>92</v>
      </c>
      <c r="B67" s="16">
        <f t="shared" si="0"/>
        <v>3000000</v>
      </c>
      <c r="C67" s="16">
        <f t="shared" si="1"/>
        <v>48407349.255906604</v>
      </c>
      <c r="D67" s="16">
        <f t="shared" si="2"/>
        <v>1023377.7575938946</v>
      </c>
      <c r="E67" s="95"/>
    </row>
    <row r="68" spans="1:5" ht="48" customHeight="1" x14ac:dyDescent="0.2">
      <c r="A68" s="20">
        <v>93</v>
      </c>
      <c r="B68" s="16">
        <f t="shared" si="0"/>
        <v>3000000</v>
      </c>
      <c r="C68" s="16">
        <f t="shared" si="1"/>
        <v>50827716.718701936</v>
      </c>
      <c r="D68" s="16">
        <f t="shared" si="2"/>
        <v>1004249.2013771865</v>
      </c>
      <c r="E68" s="95"/>
    </row>
    <row r="69" spans="1:5" ht="48" customHeight="1" x14ac:dyDescent="0.2">
      <c r="A69" s="20">
        <v>94</v>
      </c>
      <c r="B69" s="16">
        <f t="shared" si="0"/>
        <v>3000000</v>
      </c>
      <c r="C69" s="16">
        <f t="shared" si="1"/>
        <v>53369102.554637037</v>
      </c>
      <c r="D69" s="16">
        <f t="shared" si="2"/>
        <v>985478.18826733239</v>
      </c>
      <c r="E69" s="95"/>
    </row>
    <row r="70" spans="1:5" ht="48" customHeight="1" x14ac:dyDescent="0.2">
      <c r="A70" s="20">
        <v>95</v>
      </c>
      <c r="B70" s="16">
        <f t="shared" si="0"/>
        <v>3000000</v>
      </c>
      <c r="C70" s="16">
        <f t="shared" si="1"/>
        <v>56037557.682368875</v>
      </c>
      <c r="D70" s="16">
        <f t="shared" si="2"/>
        <v>967058.03521560645</v>
      </c>
      <c r="E70" s="95"/>
    </row>
    <row r="71" spans="1:5" ht="48" customHeight="1" x14ac:dyDescent="0.2">
      <c r="A71" s="20">
        <v>96</v>
      </c>
      <c r="B71" s="16">
        <f t="shared" si="0"/>
        <v>3000000</v>
      </c>
      <c r="C71" s="16">
        <f t="shared" si="1"/>
        <v>58839435.566487335</v>
      </c>
      <c r="D71" s="16">
        <f t="shared" si="2"/>
        <v>948982.18409008125</v>
      </c>
      <c r="E71" s="95"/>
    </row>
    <row r="72" spans="1:5" ht="48" customHeight="1" x14ac:dyDescent="0.2">
      <c r="A72" s="20">
        <v>97</v>
      </c>
      <c r="B72" s="16">
        <f t="shared" si="0"/>
        <v>3000000</v>
      </c>
      <c r="C72" s="16">
        <f t="shared" si="1"/>
        <v>61781407.344811678</v>
      </c>
      <c r="D72" s="16">
        <f t="shared" si="2"/>
        <v>931244.1993407337</v>
      </c>
      <c r="E72" s="95"/>
    </row>
    <row r="73" spans="1:5" ht="48" customHeight="1" x14ac:dyDescent="0.2">
      <c r="A73" s="20">
        <v>98</v>
      </c>
      <c r="B73" s="16">
        <f t="shared" si="0"/>
        <v>3000000</v>
      </c>
      <c r="C73" s="16">
        <f t="shared" si="1"/>
        <v>64870477.712052286</v>
      </c>
      <c r="D73" s="16">
        <f t="shared" si="2"/>
        <v>913837.76570819679</v>
      </c>
      <c r="E73" s="95"/>
    </row>
    <row r="74" spans="1:5" ht="48" customHeight="1" thickBot="1" x14ac:dyDescent="0.25">
      <c r="A74" s="21">
        <v>99</v>
      </c>
      <c r="B74" s="22">
        <f t="shared" si="0"/>
        <v>3000000</v>
      </c>
      <c r="C74" s="84">
        <f t="shared" si="1"/>
        <v>68114001.597654894</v>
      </c>
      <c r="D74" s="22">
        <f t="shared" si="2"/>
        <v>896756.68597533333</v>
      </c>
      <c r="E74" s="96"/>
    </row>
    <row r="75" spans="1:5" ht="48" customHeight="1" thickBot="1" x14ac:dyDescent="0.25">
      <c r="A75" s="97" t="s">
        <v>15</v>
      </c>
      <c r="B75" s="98"/>
      <c r="C75" s="23">
        <f>SUM(C10:C74)</f>
        <v>1370394033.5507524</v>
      </c>
      <c r="D75" s="23">
        <f>SUM(D10:D74)</f>
        <v>113420273.98629501</v>
      </c>
      <c r="E75" s="24"/>
    </row>
    <row r="76" spans="1:5" ht="48" customHeight="1" x14ac:dyDescent="0.2">
      <c r="A76" s="15"/>
    </row>
    <row r="77" spans="1:5" ht="48" customHeight="1" x14ac:dyDescent="0.2">
      <c r="A77" s="15"/>
    </row>
    <row r="78" spans="1:5" ht="48" customHeight="1" x14ac:dyDescent="0.2">
      <c r="A78" s="15"/>
    </row>
    <row r="79" spans="1:5" ht="48" customHeight="1" x14ac:dyDescent="0.2">
      <c r="A79" s="15"/>
    </row>
    <row r="80" spans="1:5" ht="48" customHeight="1" x14ac:dyDescent="0.2">
      <c r="A80" s="15"/>
    </row>
    <row r="81" spans="1:1" ht="48" customHeight="1" x14ac:dyDescent="0.2">
      <c r="A81" s="15"/>
    </row>
    <row r="82" spans="1:1" ht="48" customHeight="1" x14ac:dyDescent="0.2">
      <c r="A82" s="15"/>
    </row>
    <row r="83" spans="1:1" ht="48" customHeight="1" x14ac:dyDescent="0.2">
      <c r="A83" s="15"/>
    </row>
    <row r="84" spans="1:1" ht="48" customHeight="1" x14ac:dyDescent="0.2">
      <c r="A84" s="15"/>
    </row>
    <row r="85" spans="1:1" ht="48" customHeight="1" x14ac:dyDescent="0.2">
      <c r="A85" s="15"/>
    </row>
    <row r="86" spans="1:1" ht="48" customHeight="1" x14ac:dyDescent="0.2">
      <c r="A86" s="15"/>
    </row>
    <row r="87" spans="1:1" ht="48" customHeight="1" x14ac:dyDescent="0.2">
      <c r="A87" s="15"/>
    </row>
    <row r="88" spans="1:1" ht="48" customHeight="1" x14ac:dyDescent="0.2">
      <c r="A88" s="15"/>
    </row>
    <row r="89" spans="1:1" ht="48" customHeight="1" x14ac:dyDescent="0.2">
      <c r="A89" s="15"/>
    </row>
    <row r="90" spans="1:1" ht="48" customHeight="1" x14ac:dyDescent="0.2">
      <c r="A90" s="15"/>
    </row>
    <row r="91" spans="1:1" ht="48" customHeight="1" x14ac:dyDescent="0.2">
      <c r="A91" s="15"/>
    </row>
    <row r="92" spans="1:1" ht="48" customHeight="1" x14ac:dyDescent="0.2">
      <c r="A92" s="15"/>
    </row>
    <row r="93" spans="1:1" ht="48" customHeight="1" x14ac:dyDescent="0.2">
      <c r="A93" s="15"/>
    </row>
    <row r="94" spans="1:1" ht="48" customHeight="1" x14ac:dyDescent="0.2">
      <c r="A94" s="15"/>
    </row>
    <row r="95" spans="1:1" ht="48" customHeight="1" x14ac:dyDescent="0.2">
      <c r="A95" s="15"/>
    </row>
    <row r="96" spans="1:1" ht="48" customHeight="1" x14ac:dyDescent="0.2">
      <c r="A96" s="15"/>
    </row>
    <row r="97" spans="1:1" ht="48" customHeight="1" x14ac:dyDescent="0.2">
      <c r="A97" s="15"/>
    </row>
    <row r="98" spans="1:1" ht="48" customHeight="1" x14ac:dyDescent="0.2">
      <c r="A98" s="15"/>
    </row>
    <row r="99" spans="1:1" ht="48" customHeight="1" x14ac:dyDescent="0.2">
      <c r="A99" s="15"/>
    </row>
    <row r="100" spans="1:1" ht="48" customHeight="1" x14ac:dyDescent="0.2">
      <c r="A100" s="15"/>
    </row>
    <row r="101" spans="1:1" ht="48" customHeight="1" x14ac:dyDescent="0.2">
      <c r="A101" s="15"/>
    </row>
    <row r="102" spans="1:1" ht="48" customHeight="1" x14ac:dyDescent="0.2">
      <c r="A102" s="15"/>
    </row>
    <row r="103" spans="1:1" ht="48" customHeight="1" x14ac:dyDescent="0.2">
      <c r="A103" s="15"/>
    </row>
    <row r="104" spans="1:1" ht="48" customHeight="1" x14ac:dyDescent="0.2">
      <c r="A104" s="15"/>
    </row>
    <row r="105" spans="1:1" ht="48" customHeight="1" x14ac:dyDescent="0.2">
      <c r="A105" s="15"/>
    </row>
    <row r="106" spans="1:1" ht="48" customHeight="1" x14ac:dyDescent="0.2">
      <c r="A106" s="15"/>
    </row>
    <row r="107" spans="1:1" ht="48" customHeight="1" x14ac:dyDescent="0.2">
      <c r="A107" s="15"/>
    </row>
    <row r="108" spans="1:1" ht="48" customHeight="1" x14ac:dyDescent="0.2">
      <c r="A108" s="15"/>
    </row>
    <row r="109" spans="1:1" ht="48" customHeight="1" x14ac:dyDescent="0.2">
      <c r="A109" s="15"/>
    </row>
    <row r="110" spans="1:1" ht="48" customHeight="1" x14ac:dyDescent="0.2">
      <c r="A110" s="15"/>
    </row>
    <row r="111" spans="1:1" ht="48" customHeight="1" x14ac:dyDescent="0.2">
      <c r="A111" s="15"/>
    </row>
    <row r="112" spans="1:1" ht="48" customHeight="1" x14ac:dyDescent="0.2">
      <c r="A112" s="15"/>
    </row>
    <row r="113" spans="1:1" ht="48" customHeight="1" x14ac:dyDescent="0.2">
      <c r="A113" s="15"/>
    </row>
    <row r="114" spans="1:1" ht="48" customHeight="1" x14ac:dyDescent="0.2">
      <c r="A114" s="15"/>
    </row>
    <row r="115" spans="1:1" ht="48" customHeight="1" x14ac:dyDescent="0.2">
      <c r="A115" s="15"/>
    </row>
    <row r="116" spans="1:1" ht="48" customHeight="1" x14ac:dyDescent="0.2">
      <c r="A116" s="15"/>
    </row>
    <row r="117" spans="1:1" ht="48" customHeight="1" x14ac:dyDescent="0.2">
      <c r="A117" s="15"/>
    </row>
    <row r="118" spans="1:1" ht="48" customHeight="1" x14ac:dyDescent="0.2">
      <c r="A118" s="15"/>
    </row>
    <row r="119" spans="1:1" ht="48" customHeight="1" x14ac:dyDescent="0.2">
      <c r="A119" s="15"/>
    </row>
    <row r="120" spans="1:1" ht="48" customHeight="1" x14ac:dyDescent="0.2">
      <c r="A120" s="15"/>
    </row>
    <row r="121" spans="1:1" ht="48" customHeight="1" x14ac:dyDescent="0.2">
      <c r="A121" s="15"/>
    </row>
    <row r="122" spans="1:1" ht="48" customHeight="1" x14ac:dyDescent="0.2">
      <c r="A122" s="15"/>
    </row>
    <row r="123" spans="1:1" ht="48" customHeight="1" x14ac:dyDescent="0.2">
      <c r="A123" s="15"/>
    </row>
    <row r="124" spans="1:1" ht="48" customHeight="1" x14ac:dyDescent="0.2">
      <c r="A124" s="15"/>
    </row>
    <row r="125" spans="1:1" ht="48" customHeight="1" x14ac:dyDescent="0.2">
      <c r="A125" s="15"/>
    </row>
    <row r="126" spans="1:1" ht="48" customHeight="1" x14ac:dyDescent="0.2">
      <c r="A126" s="15"/>
    </row>
    <row r="127" spans="1:1" ht="48" customHeight="1" x14ac:dyDescent="0.2">
      <c r="A127" s="15"/>
    </row>
    <row r="128" spans="1:1" ht="48" customHeight="1" x14ac:dyDescent="0.2">
      <c r="A128" s="15"/>
    </row>
    <row r="129" spans="1:1" ht="48" customHeight="1" x14ac:dyDescent="0.2">
      <c r="A129" s="15"/>
    </row>
    <row r="130" spans="1:1" ht="48" customHeight="1" x14ac:dyDescent="0.2">
      <c r="A130" s="15"/>
    </row>
    <row r="131" spans="1:1" ht="48" customHeight="1" x14ac:dyDescent="0.2">
      <c r="A131" s="15"/>
    </row>
    <row r="132" spans="1:1" ht="48" customHeight="1" x14ac:dyDescent="0.2">
      <c r="A132" s="15"/>
    </row>
    <row r="133" spans="1:1" ht="48" customHeight="1" x14ac:dyDescent="0.2">
      <c r="A133" s="15"/>
    </row>
    <row r="134" spans="1:1" ht="48" customHeight="1" x14ac:dyDescent="0.2">
      <c r="A134" s="15"/>
    </row>
    <row r="135" spans="1:1" ht="48" customHeight="1" x14ac:dyDescent="0.2">
      <c r="A135" s="15"/>
    </row>
    <row r="136" spans="1:1" ht="48" customHeight="1" x14ac:dyDescent="0.2">
      <c r="A136" s="15"/>
    </row>
    <row r="137" spans="1:1" ht="48" customHeight="1" x14ac:dyDescent="0.2">
      <c r="A137" s="15"/>
    </row>
    <row r="138" spans="1:1" ht="48" customHeight="1" x14ac:dyDescent="0.2">
      <c r="A138" s="15"/>
    </row>
    <row r="139" spans="1:1" ht="48" customHeight="1" x14ac:dyDescent="0.2">
      <c r="A139" s="15"/>
    </row>
    <row r="140" spans="1:1" ht="48" customHeight="1" x14ac:dyDescent="0.2">
      <c r="A140" s="15"/>
    </row>
    <row r="141" spans="1:1" ht="48" customHeight="1" x14ac:dyDescent="0.2">
      <c r="A141" s="15"/>
    </row>
    <row r="142" spans="1:1" ht="48" customHeight="1" x14ac:dyDescent="0.2">
      <c r="A142" s="15"/>
    </row>
    <row r="143" spans="1:1" ht="48" customHeight="1" x14ac:dyDescent="0.2">
      <c r="A143" s="15"/>
    </row>
    <row r="144" spans="1:1" ht="48" customHeight="1" x14ac:dyDescent="0.2">
      <c r="A144" s="15"/>
    </row>
    <row r="145" spans="1:1" ht="48" customHeight="1" x14ac:dyDescent="0.2">
      <c r="A145" s="15"/>
    </row>
    <row r="146" spans="1:1" ht="48" customHeight="1" x14ac:dyDescent="0.2">
      <c r="A146" s="15"/>
    </row>
    <row r="147" spans="1:1" ht="48" customHeight="1" x14ac:dyDescent="0.2">
      <c r="A147" s="15"/>
    </row>
    <row r="148" spans="1:1" ht="48" customHeight="1" x14ac:dyDescent="0.2">
      <c r="A148" s="15"/>
    </row>
    <row r="149" spans="1:1" ht="48" customHeight="1" x14ac:dyDescent="0.2">
      <c r="A149" s="15"/>
    </row>
    <row r="150" spans="1:1" ht="48" customHeight="1" x14ac:dyDescent="0.2">
      <c r="A150" s="15"/>
    </row>
    <row r="151" spans="1:1" ht="48" customHeight="1" x14ac:dyDescent="0.2">
      <c r="A151" s="15"/>
    </row>
    <row r="152" spans="1:1" ht="48" customHeight="1" x14ac:dyDescent="0.2">
      <c r="A152" s="15"/>
    </row>
    <row r="153" spans="1:1" ht="48" customHeight="1" x14ac:dyDescent="0.2">
      <c r="A153" s="15"/>
    </row>
    <row r="154" spans="1:1" ht="48" customHeight="1" x14ac:dyDescent="0.2">
      <c r="A154" s="15"/>
    </row>
    <row r="155" spans="1:1" ht="48" customHeight="1" x14ac:dyDescent="0.2">
      <c r="A155" s="15"/>
    </row>
    <row r="156" spans="1:1" ht="48" customHeight="1" x14ac:dyDescent="0.2">
      <c r="A156" s="15"/>
    </row>
    <row r="157" spans="1:1" ht="48" customHeight="1" x14ac:dyDescent="0.2">
      <c r="A157" s="15"/>
    </row>
    <row r="158" spans="1:1" ht="48" customHeight="1" x14ac:dyDescent="0.2">
      <c r="A158" s="15"/>
    </row>
    <row r="159" spans="1:1" ht="48" customHeight="1" x14ac:dyDescent="0.2">
      <c r="A159" s="15"/>
    </row>
    <row r="160" spans="1:1" ht="48" customHeight="1" x14ac:dyDescent="0.2">
      <c r="A160" s="15"/>
    </row>
    <row r="161" spans="1:1" ht="48" customHeight="1" x14ac:dyDescent="0.2">
      <c r="A161" s="15"/>
    </row>
    <row r="162" spans="1:1" ht="48" customHeight="1" x14ac:dyDescent="0.2">
      <c r="A162" s="15"/>
    </row>
    <row r="163" spans="1:1" ht="48" customHeight="1" x14ac:dyDescent="0.2">
      <c r="A163" s="15"/>
    </row>
    <row r="164" spans="1:1" ht="48" customHeight="1" x14ac:dyDescent="0.2">
      <c r="A164" s="15"/>
    </row>
    <row r="165" spans="1:1" ht="48" customHeight="1" x14ac:dyDescent="0.2">
      <c r="A165" s="15"/>
    </row>
    <row r="166" spans="1:1" ht="48" customHeight="1" x14ac:dyDescent="0.2">
      <c r="A166" s="15"/>
    </row>
    <row r="167" spans="1:1" ht="48" customHeight="1" x14ac:dyDescent="0.2">
      <c r="A167" s="15"/>
    </row>
    <row r="168" spans="1:1" ht="48" customHeight="1" x14ac:dyDescent="0.2">
      <c r="A168" s="15"/>
    </row>
    <row r="169" spans="1:1" ht="48" customHeight="1" x14ac:dyDescent="0.2">
      <c r="A169" s="15"/>
    </row>
    <row r="170" spans="1:1" ht="48" customHeight="1" x14ac:dyDescent="0.2">
      <c r="A170" s="15"/>
    </row>
    <row r="171" spans="1:1" ht="48" customHeight="1" x14ac:dyDescent="0.2">
      <c r="A171" s="15"/>
    </row>
    <row r="172" spans="1:1" ht="48" customHeight="1" x14ac:dyDescent="0.2">
      <c r="A172" s="15"/>
    </row>
    <row r="173" spans="1:1" ht="48" customHeight="1" x14ac:dyDescent="0.2">
      <c r="A173" s="15"/>
    </row>
    <row r="174" spans="1:1" ht="48" customHeight="1" x14ac:dyDescent="0.2">
      <c r="A174" s="15"/>
    </row>
    <row r="175" spans="1:1" ht="48" customHeight="1" x14ac:dyDescent="0.2">
      <c r="A175" s="15"/>
    </row>
    <row r="176" spans="1:1" ht="48" customHeight="1" x14ac:dyDescent="0.2">
      <c r="A176" s="15"/>
    </row>
    <row r="177" spans="1:1" ht="48" customHeight="1" x14ac:dyDescent="0.2">
      <c r="A177" s="15"/>
    </row>
    <row r="178" spans="1:1" ht="48" customHeight="1" x14ac:dyDescent="0.2">
      <c r="A178" s="15"/>
    </row>
    <row r="179" spans="1:1" ht="48" customHeight="1" x14ac:dyDescent="0.2">
      <c r="A179" s="15"/>
    </row>
    <row r="180" spans="1:1" ht="48" customHeight="1" x14ac:dyDescent="0.2">
      <c r="A180" s="15"/>
    </row>
    <row r="181" spans="1:1" ht="48" customHeight="1" x14ac:dyDescent="0.2">
      <c r="A181" s="15"/>
    </row>
  </sheetData>
  <mergeCells count="4">
    <mergeCell ref="A1:B1"/>
    <mergeCell ref="E10:E74"/>
    <mergeCell ref="A75:B7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E9C2-26E1-2D4E-9AD9-D8B0CFE774DE}">
  <dimension ref="A1:B7"/>
  <sheetViews>
    <sheetView zoomScale="150" zoomScaleNormal="150" workbookViewId="0">
      <selection activeCell="B7" sqref="B7"/>
    </sheetView>
  </sheetViews>
  <sheetFormatPr baseColWidth="10" defaultColWidth="38.5" defaultRowHeight="48" customHeight="1" x14ac:dyDescent="0.2"/>
  <cols>
    <col min="1" max="1" width="69" style="1" customWidth="1"/>
    <col min="2" max="2" width="40.1640625" style="1" customWidth="1"/>
    <col min="3" max="16384" width="38.5" style="1"/>
  </cols>
  <sheetData>
    <row r="1" spans="1:2" ht="71" customHeight="1" thickBot="1" x14ac:dyDescent="0.25">
      <c r="A1" s="92" t="s">
        <v>11</v>
      </c>
      <c r="B1" s="93"/>
    </row>
    <row r="2" spans="1:2" ht="48" customHeight="1" x14ac:dyDescent="0.2">
      <c r="A2" s="2" t="s">
        <v>5</v>
      </c>
      <c r="B2" s="3">
        <v>40</v>
      </c>
    </row>
    <row r="3" spans="1:2" ht="48" customHeight="1" x14ac:dyDescent="0.2">
      <c r="A3" s="4" t="s">
        <v>6</v>
      </c>
      <c r="B3" s="5">
        <v>4500000</v>
      </c>
    </row>
    <row r="4" spans="1:2" ht="48" customHeight="1" x14ac:dyDescent="0.2">
      <c r="A4" s="4" t="s">
        <v>9</v>
      </c>
      <c r="B4" s="6">
        <v>0.05</v>
      </c>
    </row>
    <row r="5" spans="1:2" ht="48" customHeight="1" x14ac:dyDescent="0.2">
      <c r="A5" s="4" t="s">
        <v>7</v>
      </c>
      <c r="B5" s="6">
        <v>0.09</v>
      </c>
    </row>
    <row r="6" spans="1:2" ht="48" customHeight="1" x14ac:dyDescent="0.2">
      <c r="A6" s="4" t="s">
        <v>8</v>
      </c>
      <c r="B6" s="7">
        <v>50</v>
      </c>
    </row>
    <row r="7" spans="1:2" ht="48" customHeight="1" thickBot="1" x14ac:dyDescent="0.25">
      <c r="A7" s="8" t="s">
        <v>2</v>
      </c>
      <c r="B7" s="9">
        <f>-PV((1+B5)/(1+B4)-1,(B6-B2), B3, 0, 1)</f>
        <v>38251312.191768147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813E-1662-1B41-BA45-DED219E85B3C}">
  <dimension ref="A1:E22"/>
  <sheetViews>
    <sheetView workbookViewId="0">
      <selection activeCell="B7" sqref="B7"/>
    </sheetView>
  </sheetViews>
  <sheetFormatPr baseColWidth="10" defaultColWidth="38.5" defaultRowHeight="16" x14ac:dyDescent="0.2"/>
  <cols>
    <col min="1" max="1" width="69" style="1" customWidth="1"/>
    <col min="2" max="2" width="40.1640625" style="1" customWidth="1"/>
    <col min="3" max="16384" width="38.5" style="1"/>
  </cols>
  <sheetData>
    <row r="1" spans="1:5" ht="71" customHeight="1" thickBot="1" x14ac:dyDescent="0.25">
      <c r="A1" s="92" t="s">
        <v>11</v>
      </c>
      <c r="B1" s="93"/>
    </row>
    <row r="2" spans="1:5" ht="48" customHeight="1" x14ac:dyDescent="0.2">
      <c r="A2" s="2" t="s">
        <v>5</v>
      </c>
      <c r="B2" s="3">
        <v>38</v>
      </c>
    </row>
    <row r="3" spans="1:5" ht="48" customHeight="1" x14ac:dyDescent="0.2">
      <c r="A3" s="4" t="s">
        <v>6</v>
      </c>
      <c r="B3" s="5">
        <v>10000000</v>
      </c>
    </row>
    <row r="4" spans="1:5" ht="48" customHeight="1" x14ac:dyDescent="0.2">
      <c r="A4" s="4" t="s">
        <v>9</v>
      </c>
      <c r="B4" s="6">
        <v>0.1</v>
      </c>
    </row>
    <row r="5" spans="1:5" ht="48" customHeight="1" x14ac:dyDescent="0.2">
      <c r="A5" s="4" t="s">
        <v>7</v>
      </c>
      <c r="B5" s="6">
        <f>7%</f>
        <v>7.0000000000000007E-2</v>
      </c>
    </row>
    <row r="6" spans="1:5" ht="48" customHeight="1" x14ac:dyDescent="0.2">
      <c r="A6" s="4" t="s">
        <v>8</v>
      </c>
      <c r="B6" s="7">
        <v>50</v>
      </c>
    </row>
    <row r="7" spans="1:5" ht="48" customHeight="1" thickBot="1" x14ac:dyDescent="0.25">
      <c r="A7" s="8" t="s">
        <v>2</v>
      </c>
      <c r="B7" s="9">
        <f>-PV((1+B5)/(1+B4)-1,(B6-B2), B3, 0, 1)</f>
        <v>140348237.91951162</v>
      </c>
    </row>
    <row r="8" spans="1:5" ht="48" customHeight="1" thickBot="1" x14ac:dyDescent="0.25"/>
    <row r="9" spans="1:5" ht="76" thickBot="1" x14ac:dyDescent="0.25">
      <c r="A9" s="26" t="s">
        <v>14</v>
      </c>
      <c r="B9" s="32" t="s">
        <v>16</v>
      </c>
      <c r="C9" s="31" t="s">
        <v>17</v>
      </c>
      <c r="D9" s="30" t="s">
        <v>18</v>
      </c>
      <c r="E9" s="29" t="s">
        <v>19</v>
      </c>
    </row>
    <row r="10" spans="1:5" ht="48" customHeight="1" x14ac:dyDescent="0.2">
      <c r="A10" s="17">
        <v>38</v>
      </c>
      <c r="B10" s="18">
        <f>$B$3</f>
        <v>10000000</v>
      </c>
      <c r="C10" s="18">
        <f>B10*(1+$B$4)^(A10-$B$2)</f>
        <v>10000000</v>
      </c>
      <c r="D10" s="18">
        <f>C10/(1+$B$5)^(A10-$B$2)</f>
        <v>10000000</v>
      </c>
      <c r="E10" s="100">
        <f>SUM(D10:D21)</f>
        <v>140348237.91951156</v>
      </c>
    </row>
    <row r="11" spans="1:5" ht="48" customHeight="1" x14ac:dyDescent="0.2">
      <c r="A11" s="10">
        <v>39</v>
      </c>
      <c r="B11" s="16">
        <f t="shared" ref="B11:B21" si="0">$B$3</f>
        <v>10000000</v>
      </c>
      <c r="C11" s="16">
        <f t="shared" ref="C11:C21" si="1">B11*(1+$B$4)^(A11-$B$2)</f>
        <v>11000000</v>
      </c>
      <c r="D11" s="16">
        <f t="shared" ref="D11:D21" si="2">C11/(1+$B$5)^(A11-$B$2)</f>
        <v>10280373.831775701</v>
      </c>
      <c r="E11" s="101"/>
    </row>
    <row r="12" spans="1:5" ht="48" customHeight="1" x14ac:dyDescent="0.2">
      <c r="A12" s="10">
        <v>40</v>
      </c>
      <c r="B12" s="16">
        <f t="shared" si="0"/>
        <v>10000000</v>
      </c>
      <c r="C12" s="16">
        <f t="shared" si="1"/>
        <v>12100000.000000002</v>
      </c>
      <c r="D12" s="16">
        <f t="shared" si="2"/>
        <v>10568608.612105861</v>
      </c>
      <c r="E12" s="101"/>
    </row>
    <row r="13" spans="1:5" ht="48" customHeight="1" x14ac:dyDescent="0.2">
      <c r="A13" s="10">
        <v>41</v>
      </c>
      <c r="B13" s="16">
        <f t="shared" si="0"/>
        <v>10000000</v>
      </c>
      <c r="C13" s="16">
        <f t="shared" si="1"/>
        <v>13310000.000000004</v>
      </c>
      <c r="D13" s="16">
        <f t="shared" si="2"/>
        <v>10864924.741417242</v>
      </c>
      <c r="E13" s="101"/>
    </row>
    <row r="14" spans="1:5" ht="48" customHeight="1" x14ac:dyDescent="0.2">
      <c r="A14" s="10">
        <v>42</v>
      </c>
      <c r="B14" s="16">
        <f t="shared" si="0"/>
        <v>10000000</v>
      </c>
      <c r="C14" s="16">
        <f t="shared" si="1"/>
        <v>14641000.000000004</v>
      </c>
      <c r="D14" s="16">
        <f t="shared" si="2"/>
        <v>11169548.79958782</v>
      </c>
      <c r="E14" s="101"/>
    </row>
    <row r="15" spans="1:5" ht="48" customHeight="1" x14ac:dyDescent="0.2">
      <c r="A15" s="10">
        <v>43</v>
      </c>
      <c r="B15" s="16">
        <f t="shared" si="0"/>
        <v>10000000</v>
      </c>
      <c r="C15" s="16">
        <f t="shared" si="1"/>
        <v>16105100.000000006</v>
      </c>
      <c r="D15" s="16">
        <f t="shared" si="2"/>
        <v>11482713.719202431</v>
      </c>
      <c r="E15" s="101"/>
    </row>
    <row r="16" spans="1:5" ht="48" customHeight="1" x14ac:dyDescent="0.2">
      <c r="A16" s="10">
        <v>44</v>
      </c>
      <c r="B16" s="16">
        <f t="shared" si="0"/>
        <v>10000000</v>
      </c>
      <c r="C16" s="16">
        <f t="shared" si="1"/>
        <v>17715610.000000007</v>
      </c>
      <c r="D16" s="16">
        <f t="shared" si="2"/>
        <v>11804658.963666053</v>
      </c>
      <c r="E16" s="101"/>
    </row>
    <row r="17" spans="1:5" ht="48" customHeight="1" x14ac:dyDescent="0.2">
      <c r="A17" s="10">
        <v>45</v>
      </c>
      <c r="B17" s="16">
        <f t="shared" si="0"/>
        <v>10000000</v>
      </c>
      <c r="C17" s="16">
        <f t="shared" si="1"/>
        <v>19487171.000000011</v>
      </c>
      <c r="D17" s="16">
        <f t="shared" si="2"/>
        <v>12135630.710310897</v>
      </c>
      <c r="E17" s="101"/>
    </row>
    <row r="18" spans="1:5" ht="48" customHeight="1" x14ac:dyDescent="0.2">
      <c r="A18" s="10">
        <v>46</v>
      </c>
      <c r="B18" s="16">
        <f t="shared" si="0"/>
        <v>10000000</v>
      </c>
      <c r="C18" s="16">
        <f t="shared" si="1"/>
        <v>21435888.100000013</v>
      </c>
      <c r="D18" s="16">
        <f t="shared" si="2"/>
        <v>12475882.03863737</v>
      </c>
      <c r="E18" s="101"/>
    </row>
    <row r="19" spans="1:5" ht="48" customHeight="1" x14ac:dyDescent="0.2">
      <c r="A19" s="10">
        <v>47</v>
      </c>
      <c r="B19" s="16">
        <f t="shared" si="0"/>
        <v>10000000</v>
      </c>
      <c r="C19" s="16">
        <f t="shared" si="1"/>
        <v>23579476.910000015</v>
      </c>
      <c r="D19" s="16">
        <f t="shared" si="2"/>
        <v>12825673.123832811</v>
      </c>
      <c r="E19" s="101"/>
    </row>
    <row r="20" spans="1:5" ht="48" customHeight="1" x14ac:dyDescent="0.2">
      <c r="A20" s="10">
        <v>48</v>
      </c>
      <c r="B20" s="16">
        <f t="shared" si="0"/>
        <v>10000000</v>
      </c>
      <c r="C20" s="16">
        <f t="shared" si="1"/>
        <v>25937424.601000018</v>
      </c>
      <c r="D20" s="16">
        <f t="shared" si="2"/>
        <v>13185271.435715975</v>
      </c>
      <c r="E20" s="101"/>
    </row>
    <row r="21" spans="1:5" ht="48" customHeight="1" thickBot="1" x14ac:dyDescent="0.25">
      <c r="A21" s="33">
        <v>49</v>
      </c>
      <c r="B21" s="34">
        <f t="shared" si="0"/>
        <v>10000000</v>
      </c>
      <c r="C21" s="34">
        <f t="shared" si="1"/>
        <v>28531167.061100025</v>
      </c>
      <c r="D21" s="34">
        <f t="shared" si="2"/>
        <v>13554951.943259414</v>
      </c>
      <c r="E21" s="102"/>
    </row>
    <row r="22" spans="1:5" ht="48" customHeight="1" thickBot="1" x14ac:dyDescent="0.25">
      <c r="A22" s="103" t="s">
        <v>15</v>
      </c>
      <c r="B22" s="104"/>
      <c r="C22" s="23"/>
      <c r="D22" s="23">
        <f>SUM(D10:D21)</f>
        <v>140348237.91951156</v>
      </c>
      <c r="E22" s="35"/>
    </row>
  </sheetData>
  <mergeCells count="3">
    <mergeCell ref="A1:B1"/>
    <mergeCell ref="E10:E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AB37-61B3-7646-BFCA-6BEC0165292A}">
  <dimension ref="A1:E21"/>
  <sheetViews>
    <sheetView workbookViewId="0">
      <selection activeCell="E1" sqref="E1"/>
    </sheetView>
  </sheetViews>
  <sheetFormatPr baseColWidth="10" defaultColWidth="38.5" defaultRowHeight="16" x14ac:dyDescent="0.2"/>
  <cols>
    <col min="1" max="1" width="69" style="1" customWidth="1"/>
    <col min="2" max="2" width="40.1640625" style="1" customWidth="1"/>
    <col min="3" max="16384" width="38.5" style="1"/>
  </cols>
  <sheetData>
    <row r="1" spans="1:5" ht="71" customHeight="1" thickBot="1" x14ac:dyDescent="0.25">
      <c r="A1" s="92" t="s">
        <v>11</v>
      </c>
      <c r="B1" s="93"/>
    </row>
    <row r="2" spans="1:5" ht="48" customHeight="1" x14ac:dyDescent="0.2">
      <c r="A2" s="2" t="s">
        <v>5</v>
      </c>
      <c r="B2" s="3">
        <v>39</v>
      </c>
    </row>
    <row r="3" spans="1:5" ht="48" customHeight="1" x14ac:dyDescent="0.2">
      <c r="A3" s="4" t="s">
        <v>6</v>
      </c>
      <c r="B3" s="5">
        <v>12500000</v>
      </c>
    </row>
    <row r="4" spans="1:5" ht="48" customHeight="1" x14ac:dyDescent="0.2">
      <c r="A4" s="4" t="s">
        <v>9</v>
      </c>
      <c r="B4" s="6">
        <v>0.1</v>
      </c>
    </row>
    <row r="5" spans="1:5" ht="48" customHeight="1" x14ac:dyDescent="0.2">
      <c r="A5" s="4" t="s">
        <v>7</v>
      </c>
      <c r="B5" s="6">
        <v>6.5000000000000002E-2</v>
      </c>
    </row>
    <row r="6" spans="1:5" ht="48" customHeight="1" x14ac:dyDescent="0.2">
      <c r="A6" s="4" t="s">
        <v>8</v>
      </c>
      <c r="B6" s="7">
        <v>50</v>
      </c>
    </row>
    <row r="7" spans="1:5" ht="48" customHeight="1" thickBot="1" x14ac:dyDescent="0.25">
      <c r="A7" s="8" t="s">
        <v>2</v>
      </c>
      <c r="B7" s="9">
        <f>-PV((1+B5)/(1+B4)-1,(B6-B2), B3, 0, 1)</f>
        <v>162474839.90120319</v>
      </c>
    </row>
    <row r="8" spans="1:5" ht="48" customHeight="1" thickBot="1" x14ac:dyDescent="0.25"/>
    <row r="9" spans="1:5" ht="76" thickBot="1" x14ac:dyDescent="0.25">
      <c r="A9" s="26" t="s">
        <v>14</v>
      </c>
      <c r="B9" s="32" t="s">
        <v>16</v>
      </c>
      <c r="C9" s="31" t="s">
        <v>17</v>
      </c>
      <c r="D9" s="30" t="s">
        <v>18</v>
      </c>
      <c r="E9" s="29" t="s">
        <v>19</v>
      </c>
    </row>
    <row r="10" spans="1:5" ht="48" customHeight="1" x14ac:dyDescent="0.2">
      <c r="A10" s="17">
        <v>39</v>
      </c>
      <c r="B10" s="18">
        <f>$B$3</f>
        <v>12500000</v>
      </c>
      <c r="C10" s="18">
        <f>B10*(1+$B$4)^(A10-$B$2)</f>
        <v>12500000</v>
      </c>
      <c r="D10" s="18">
        <f>C10/(1+$B$5)^(A10-$B$2)</f>
        <v>12500000</v>
      </c>
      <c r="E10" s="100">
        <f>SUM(D10:D20)</f>
        <v>162474839.90120342</v>
      </c>
    </row>
    <row r="11" spans="1:5" ht="48" customHeight="1" x14ac:dyDescent="0.2">
      <c r="A11" s="10">
        <v>40</v>
      </c>
      <c r="B11" s="16">
        <f t="shared" ref="B11:B20" si="0">$B$3</f>
        <v>12500000</v>
      </c>
      <c r="C11" s="16">
        <f t="shared" ref="C11:C20" si="1">B11*(1+$B$4)^(A11-$B$2)</f>
        <v>13750000.000000002</v>
      </c>
      <c r="D11" s="16">
        <f t="shared" ref="D11:D20" si="2">C11/(1+$B$5)^(A11-$B$2)</f>
        <v>12910798.12206573</v>
      </c>
      <c r="E11" s="101"/>
    </row>
    <row r="12" spans="1:5" ht="48" customHeight="1" x14ac:dyDescent="0.2">
      <c r="A12" s="17">
        <v>41</v>
      </c>
      <c r="B12" s="16">
        <f t="shared" si="0"/>
        <v>12500000</v>
      </c>
      <c r="C12" s="16">
        <f t="shared" si="1"/>
        <v>15125000.000000002</v>
      </c>
      <c r="D12" s="16">
        <f t="shared" si="2"/>
        <v>13335096.651898878</v>
      </c>
      <c r="E12" s="101"/>
    </row>
    <row r="13" spans="1:5" ht="48" customHeight="1" x14ac:dyDescent="0.2">
      <c r="A13" s="10">
        <v>42</v>
      </c>
      <c r="B13" s="16">
        <f t="shared" si="0"/>
        <v>12500000</v>
      </c>
      <c r="C13" s="16">
        <f t="shared" si="1"/>
        <v>16637500.000000006</v>
      </c>
      <c r="D13" s="16">
        <f t="shared" si="2"/>
        <v>13773339.264872083</v>
      </c>
      <c r="E13" s="101"/>
    </row>
    <row r="14" spans="1:5" ht="48" customHeight="1" x14ac:dyDescent="0.2">
      <c r="A14" s="17">
        <v>43</v>
      </c>
      <c r="B14" s="16">
        <f t="shared" si="0"/>
        <v>12500000</v>
      </c>
      <c r="C14" s="16">
        <f t="shared" si="1"/>
        <v>18301250.000000004</v>
      </c>
      <c r="D14" s="16">
        <f t="shared" si="2"/>
        <v>14225984.217238771</v>
      </c>
      <c r="E14" s="101"/>
    </row>
    <row r="15" spans="1:5" ht="48" customHeight="1" x14ac:dyDescent="0.2">
      <c r="A15" s="10">
        <v>44</v>
      </c>
      <c r="B15" s="16">
        <f t="shared" si="0"/>
        <v>12500000</v>
      </c>
      <c r="C15" s="16">
        <f t="shared" si="1"/>
        <v>20131375.000000007</v>
      </c>
      <c r="D15" s="16">
        <f t="shared" si="2"/>
        <v>14693504.825317044</v>
      </c>
      <c r="E15" s="101"/>
    </row>
    <row r="16" spans="1:5" ht="48" customHeight="1" x14ac:dyDescent="0.2">
      <c r="A16" s="17">
        <v>45</v>
      </c>
      <c r="B16" s="16">
        <f t="shared" si="0"/>
        <v>12500000</v>
      </c>
      <c r="C16" s="16">
        <f t="shared" si="1"/>
        <v>22144512.500000011</v>
      </c>
      <c r="D16" s="16">
        <f t="shared" si="2"/>
        <v>15176389.960421363</v>
      </c>
      <c r="E16" s="101"/>
    </row>
    <row r="17" spans="1:5" ht="48" customHeight="1" x14ac:dyDescent="0.2">
      <c r="A17" s="10">
        <v>46</v>
      </c>
      <c r="B17" s="16">
        <f t="shared" si="0"/>
        <v>12500000</v>
      </c>
      <c r="C17" s="16">
        <f t="shared" si="1"/>
        <v>24358963.750000015</v>
      </c>
      <c r="D17" s="16">
        <f t="shared" si="2"/>
        <v>15675144.560059628</v>
      </c>
      <c r="E17" s="101"/>
    </row>
    <row r="18" spans="1:5" ht="48" customHeight="1" x14ac:dyDescent="0.2">
      <c r="A18" s="17">
        <v>47</v>
      </c>
      <c r="B18" s="16">
        <f t="shared" si="0"/>
        <v>12500000</v>
      </c>
      <c r="C18" s="16">
        <f t="shared" si="1"/>
        <v>26794860.125000015</v>
      </c>
      <c r="D18" s="16">
        <f t="shared" si="2"/>
        <v>16190290.155930132</v>
      </c>
      <c r="E18" s="101"/>
    </row>
    <row r="19" spans="1:5" ht="48" customHeight="1" x14ac:dyDescent="0.2">
      <c r="A19" s="10">
        <v>48</v>
      </c>
      <c r="B19" s="16">
        <f t="shared" si="0"/>
        <v>12500000</v>
      </c>
      <c r="C19" s="16">
        <f t="shared" si="1"/>
        <v>29474346.137500018</v>
      </c>
      <c r="D19" s="16">
        <f t="shared" si="2"/>
        <v>16722365.41927056</v>
      </c>
      <c r="E19" s="101"/>
    </row>
    <row r="20" spans="1:5" ht="48" customHeight="1" thickBot="1" x14ac:dyDescent="0.25">
      <c r="A20" s="17">
        <v>49</v>
      </c>
      <c r="B20" s="16">
        <f t="shared" si="0"/>
        <v>12500000</v>
      </c>
      <c r="C20" s="16">
        <f t="shared" si="1"/>
        <v>32421780.751250025</v>
      </c>
      <c r="D20" s="16">
        <f t="shared" si="2"/>
        <v>17271926.724129222</v>
      </c>
      <c r="E20" s="101"/>
    </row>
    <row r="21" spans="1:5" ht="48" customHeight="1" thickBot="1" x14ac:dyDescent="0.25">
      <c r="A21" s="103" t="s">
        <v>15</v>
      </c>
      <c r="B21" s="104"/>
      <c r="C21" s="23">
        <f>SUM(C10:C20)</f>
        <v>231639588.26375011</v>
      </c>
      <c r="D21" s="23">
        <f>SUM(D10:D20)</f>
        <v>162474839.90120342</v>
      </c>
      <c r="E21" s="35"/>
    </row>
  </sheetData>
  <mergeCells count="3">
    <mergeCell ref="A1:B1"/>
    <mergeCell ref="E10:E20"/>
    <mergeCell ref="A21:B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7D64-D843-B64D-976A-585B22E9F323}">
  <dimension ref="A1:H25"/>
  <sheetViews>
    <sheetView tabSelected="1" topLeftCell="A2" zoomScaleNormal="100" workbookViewId="0">
      <selection activeCell="C20" sqref="C20"/>
    </sheetView>
  </sheetViews>
  <sheetFormatPr baseColWidth="10" defaultColWidth="28.83203125" defaultRowHeight="25" customHeight="1" x14ac:dyDescent="0.2"/>
  <cols>
    <col min="1" max="5" width="28.83203125" style="36"/>
    <col min="6" max="6" width="14.1640625" style="36" customWidth="1"/>
    <col min="7" max="16384" width="28.83203125" style="36"/>
  </cols>
  <sheetData>
    <row r="1" spans="1:8" thickBot="1" x14ac:dyDescent="0.25">
      <c r="A1" s="105" t="s">
        <v>22</v>
      </c>
      <c r="B1" s="106"/>
      <c r="C1" s="106"/>
      <c r="D1" s="106"/>
      <c r="E1" s="106"/>
      <c r="F1" s="106"/>
      <c r="G1" s="106"/>
      <c r="H1" s="107"/>
    </row>
    <row r="2" spans="1:8" thickBot="1" x14ac:dyDescent="0.25">
      <c r="A2" s="37" t="s">
        <v>23</v>
      </c>
      <c r="B2" s="38">
        <v>2000000</v>
      </c>
      <c r="C2" s="37" t="s">
        <v>24</v>
      </c>
      <c r="D2" s="38">
        <v>104000</v>
      </c>
      <c r="E2" s="37" t="s">
        <v>25</v>
      </c>
      <c r="F2" s="38" t="s">
        <v>26</v>
      </c>
      <c r="G2" s="39" t="s">
        <v>27</v>
      </c>
      <c r="H2" s="40">
        <v>0.25</v>
      </c>
    </row>
    <row r="3" spans="1:8" thickBot="1" x14ac:dyDescent="0.25"/>
    <row r="4" spans="1:8" thickBot="1" x14ac:dyDescent="0.25">
      <c r="A4" s="41" t="s">
        <v>28</v>
      </c>
      <c r="B4" s="42" t="s">
        <v>29</v>
      </c>
      <c r="C4" s="42" t="s">
        <v>30</v>
      </c>
      <c r="D4" s="42" t="s">
        <v>31</v>
      </c>
      <c r="E4" s="42" t="s">
        <v>32</v>
      </c>
    </row>
    <row r="5" spans="1:8" ht="24" x14ac:dyDescent="0.2">
      <c r="A5" s="43">
        <v>44287</v>
      </c>
      <c r="B5" s="44">
        <f>-D2</f>
        <v>-104000</v>
      </c>
      <c r="C5" s="44"/>
      <c r="D5" s="44"/>
      <c r="E5" s="44">
        <f>B5+C5</f>
        <v>-104000</v>
      </c>
    </row>
    <row r="6" spans="1:8" ht="24" x14ac:dyDescent="0.2">
      <c r="A6" s="45">
        <v>44652</v>
      </c>
      <c r="B6" s="46">
        <f>B5</f>
        <v>-104000</v>
      </c>
      <c r="C6" s="46"/>
      <c r="D6" s="46"/>
      <c r="E6" s="46">
        <f t="shared" ref="E6:E25" si="0">B6+C6</f>
        <v>-104000</v>
      </c>
    </row>
    <row r="7" spans="1:8" ht="24" x14ac:dyDescent="0.2">
      <c r="A7" s="43">
        <v>45017</v>
      </c>
      <c r="B7" s="46">
        <f t="shared" ref="B7:B24" si="1">B6</f>
        <v>-104000</v>
      </c>
      <c r="C7" s="46"/>
      <c r="D7" s="46"/>
      <c r="E7" s="46">
        <f t="shared" si="0"/>
        <v>-104000</v>
      </c>
    </row>
    <row r="8" spans="1:8" ht="24" x14ac:dyDescent="0.2">
      <c r="A8" s="45">
        <v>45383</v>
      </c>
      <c r="B8" s="46">
        <f t="shared" si="1"/>
        <v>-104000</v>
      </c>
      <c r="C8" s="46"/>
      <c r="D8" s="46"/>
      <c r="E8" s="46">
        <f t="shared" si="0"/>
        <v>-104000</v>
      </c>
    </row>
    <row r="9" spans="1:8" ht="24" x14ac:dyDescent="0.2">
      <c r="A9" s="43">
        <v>45748</v>
      </c>
      <c r="B9" s="46">
        <f t="shared" si="1"/>
        <v>-104000</v>
      </c>
      <c r="C9" s="46"/>
      <c r="D9" s="46"/>
      <c r="E9" s="46">
        <f t="shared" si="0"/>
        <v>-104000</v>
      </c>
    </row>
    <row r="10" spans="1:8" ht="24" x14ac:dyDescent="0.2">
      <c r="A10" s="85">
        <v>46113</v>
      </c>
      <c r="B10" s="86">
        <f t="shared" si="1"/>
        <v>-104000</v>
      </c>
      <c r="C10" s="86">
        <f>D10*B2</f>
        <v>400000</v>
      </c>
      <c r="D10" s="87">
        <v>0.2</v>
      </c>
      <c r="E10" s="86">
        <f t="shared" si="0"/>
        <v>296000</v>
      </c>
    </row>
    <row r="11" spans="1:8" thickBot="1" x14ac:dyDescent="0.25">
      <c r="A11" s="43">
        <v>46478</v>
      </c>
      <c r="B11" s="46">
        <f t="shared" si="1"/>
        <v>-104000</v>
      </c>
      <c r="C11" s="46"/>
      <c r="D11" s="46"/>
      <c r="E11" s="46">
        <f t="shared" si="0"/>
        <v>-104000</v>
      </c>
    </row>
    <row r="12" spans="1:8" ht="24" x14ac:dyDescent="0.2">
      <c r="A12" s="45">
        <v>46844</v>
      </c>
      <c r="B12" s="46">
        <f t="shared" si="1"/>
        <v>-104000</v>
      </c>
      <c r="C12" s="46"/>
      <c r="D12" s="46"/>
      <c r="E12" s="46">
        <f t="shared" si="0"/>
        <v>-104000</v>
      </c>
      <c r="G12" s="108" t="s">
        <v>33</v>
      </c>
      <c r="H12" s="111">
        <f>XIRR(E5:E25,A5:A25)</f>
        <v>3.2880911231040949E-2</v>
      </c>
    </row>
    <row r="13" spans="1:8" ht="24" x14ac:dyDescent="0.2">
      <c r="A13" s="43">
        <v>47209</v>
      </c>
      <c r="B13" s="46">
        <f t="shared" si="1"/>
        <v>-104000</v>
      </c>
      <c r="C13" s="46"/>
      <c r="D13" s="46"/>
      <c r="E13" s="46">
        <f t="shared" si="0"/>
        <v>-104000</v>
      </c>
      <c r="G13" s="109"/>
      <c r="H13" s="112"/>
    </row>
    <row r="14" spans="1:8" ht="24" x14ac:dyDescent="0.2">
      <c r="A14" s="45">
        <v>47574</v>
      </c>
      <c r="B14" s="46">
        <f t="shared" si="1"/>
        <v>-104000</v>
      </c>
      <c r="C14" s="46"/>
      <c r="D14" s="46"/>
      <c r="E14" s="46">
        <f t="shared" si="0"/>
        <v>-104000</v>
      </c>
      <c r="G14" s="109"/>
      <c r="H14" s="112"/>
    </row>
    <row r="15" spans="1:8" thickBot="1" x14ac:dyDescent="0.25">
      <c r="A15" s="88">
        <v>47939</v>
      </c>
      <c r="B15" s="86">
        <f t="shared" si="1"/>
        <v>-104000</v>
      </c>
      <c r="C15" s="86">
        <f>D15*B2</f>
        <v>400000</v>
      </c>
      <c r="D15" s="87">
        <v>0.2</v>
      </c>
      <c r="E15" s="86">
        <f t="shared" si="0"/>
        <v>296000</v>
      </c>
      <c r="G15" s="110"/>
      <c r="H15" s="113"/>
    </row>
    <row r="16" spans="1:8" ht="24" x14ac:dyDescent="0.2">
      <c r="A16" s="45">
        <v>48305</v>
      </c>
      <c r="B16" s="46">
        <f t="shared" si="1"/>
        <v>-104000</v>
      </c>
      <c r="C16" s="46"/>
      <c r="D16" s="46"/>
      <c r="E16" s="46">
        <f t="shared" si="0"/>
        <v>-104000</v>
      </c>
    </row>
    <row r="17" spans="1:5" ht="24" x14ac:dyDescent="0.2">
      <c r="A17" s="43">
        <v>48670</v>
      </c>
      <c r="B17" s="46">
        <f t="shared" si="1"/>
        <v>-104000</v>
      </c>
      <c r="C17" s="46"/>
      <c r="D17" s="46"/>
      <c r="E17" s="46">
        <f t="shared" si="0"/>
        <v>-104000</v>
      </c>
    </row>
    <row r="18" spans="1:5" ht="24" x14ac:dyDescent="0.2">
      <c r="A18" s="45">
        <v>49035</v>
      </c>
      <c r="B18" s="46">
        <f t="shared" si="1"/>
        <v>-104000</v>
      </c>
      <c r="C18" s="46"/>
      <c r="D18" s="46"/>
      <c r="E18" s="46">
        <f t="shared" si="0"/>
        <v>-104000</v>
      </c>
    </row>
    <row r="19" spans="1:5" ht="24" x14ac:dyDescent="0.2">
      <c r="A19" s="43">
        <v>49400</v>
      </c>
      <c r="B19" s="46">
        <f t="shared" si="1"/>
        <v>-104000</v>
      </c>
      <c r="C19" s="46"/>
      <c r="D19" s="46"/>
      <c r="E19" s="46">
        <f t="shared" si="0"/>
        <v>-104000</v>
      </c>
    </row>
    <row r="20" spans="1:5" ht="24" x14ac:dyDescent="0.2">
      <c r="A20" s="85">
        <v>49766</v>
      </c>
      <c r="B20" s="86">
        <f t="shared" si="1"/>
        <v>-104000</v>
      </c>
      <c r="C20" s="86">
        <f>D20*B2</f>
        <v>400000</v>
      </c>
      <c r="D20" s="87">
        <v>0.2</v>
      </c>
      <c r="E20" s="86">
        <f t="shared" si="0"/>
        <v>296000</v>
      </c>
    </row>
    <row r="21" spans="1:5" ht="24" x14ac:dyDescent="0.2">
      <c r="A21" s="43">
        <v>50131</v>
      </c>
      <c r="B21" s="46">
        <f t="shared" si="1"/>
        <v>-104000</v>
      </c>
      <c r="C21" s="46"/>
      <c r="D21" s="46"/>
      <c r="E21" s="46">
        <f t="shared" si="0"/>
        <v>-104000</v>
      </c>
    </row>
    <row r="22" spans="1:5" ht="24" x14ac:dyDescent="0.2">
      <c r="A22" s="45">
        <v>50496</v>
      </c>
      <c r="B22" s="46">
        <f t="shared" si="1"/>
        <v>-104000</v>
      </c>
      <c r="C22" s="46"/>
      <c r="D22" s="46"/>
      <c r="E22" s="46">
        <f t="shared" si="0"/>
        <v>-104000</v>
      </c>
    </row>
    <row r="23" spans="1:5" ht="24" x14ac:dyDescent="0.2">
      <c r="A23" s="43">
        <v>50861</v>
      </c>
      <c r="B23" s="46">
        <f t="shared" si="1"/>
        <v>-104000</v>
      </c>
      <c r="C23" s="46"/>
      <c r="D23" s="46"/>
      <c r="E23" s="46">
        <f t="shared" si="0"/>
        <v>-104000</v>
      </c>
    </row>
    <row r="24" spans="1:5" ht="24" x14ac:dyDescent="0.2">
      <c r="A24" s="45">
        <v>51227</v>
      </c>
      <c r="B24" s="46">
        <f t="shared" si="1"/>
        <v>-104000</v>
      </c>
      <c r="C24" s="46"/>
      <c r="D24" s="46"/>
      <c r="E24" s="46">
        <f t="shared" si="0"/>
        <v>-104000</v>
      </c>
    </row>
    <row r="25" spans="1:5" thickBot="1" x14ac:dyDescent="0.25">
      <c r="A25" s="88">
        <v>51592</v>
      </c>
      <c r="B25" s="89">
        <v>0</v>
      </c>
      <c r="C25" s="89">
        <f>(D25+H2)*B2</f>
        <v>1300000</v>
      </c>
      <c r="D25" s="90">
        <v>0.4</v>
      </c>
      <c r="E25" s="89">
        <f t="shared" si="0"/>
        <v>1300000</v>
      </c>
    </row>
  </sheetData>
  <mergeCells count="3">
    <mergeCell ref="A1:H1"/>
    <mergeCell ref="G12:G15"/>
    <mergeCell ref="H12:H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A063-6583-C047-9A3F-F2B2BE16C1C5}">
  <dimension ref="A1:J25"/>
  <sheetViews>
    <sheetView zoomScale="93" workbookViewId="0">
      <selection activeCell="J2" sqref="J2"/>
    </sheetView>
  </sheetViews>
  <sheetFormatPr baseColWidth="10" defaultColWidth="22.6640625" defaultRowHeight="25" customHeight="1" x14ac:dyDescent="0.2"/>
  <cols>
    <col min="1" max="3" width="22.6640625" style="36"/>
    <col min="4" max="4" width="24.83203125" style="36" bestFit="1" customWidth="1"/>
    <col min="5" max="8" width="22.6640625" style="36"/>
    <col min="9" max="9" width="29.6640625" style="36" bestFit="1" customWidth="1"/>
    <col min="10" max="16384" width="22.6640625" style="36"/>
  </cols>
  <sheetData>
    <row r="1" spans="1:10" thickBot="1" x14ac:dyDescent="0.25">
      <c r="A1" s="117" t="s">
        <v>52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thickBot="1" x14ac:dyDescent="0.25">
      <c r="A2" s="37" t="s">
        <v>23</v>
      </c>
      <c r="B2" s="38">
        <v>2000000</v>
      </c>
      <c r="C2" s="37" t="s">
        <v>24</v>
      </c>
      <c r="D2" s="38">
        <v>104000</v>
      </c>
      <c r="E2" s="37" t="s">
        <v>25</v>
      </c>
      <c r="F2" s="38" t="s">
        <v>26</v>
      </c>
      <c r="G2" s="39" t="s">
        <v>27</v>
      </c>
      <c r="H2" s="40">
        <v>0.25</v>
      </c>
      <c r="I2" s="37" t="s">
        <v>34</v>
      </c>
      <c r="J2" s="91">
        <v>6000</v>
      </c>
    </row>
    <row r="3" spans="1:10" thickBot="1" x14ac:dyDescent="0.25"/>
    <row r="4" spans="1:10" thickBot="1" x14ac:dyDescent="0.25">
      <c r="A4" s="41" t="s">
        <v>28</v>
      </c>
      <c r="B4" s="42" t="s">
        <v>29</v>
      </c>
      <c r="C4" s="42" t="s">
        <v>30</v>
      </c>
      <c r="D4" s="42" t="s">
        <v>31</v>
      </c>
      <c r="E4" s="42" t="s">
        <v>32</v>
      </c>
    </row>
    <row r="5" spans="1:10" ht="24" x14ac:dyDescent="0.2">
      <c r="A5" s="43">
        <v>44287</v>
      </c>
      <c r="B5" s="44">
        <f>-D2+J2</f>
        <v>-98000</v>
      </c>
      <c r="C5" s="44"/>
      <c r="D5" s="44"/>
      <c r="E5" s="44">
        <f>B5+C5</f>
        <v>-98000</v>
      </c>
    </row>
    <row r="6" spans="1:10" ht="24" x14ac:dyDescent="0.2">
      <c r="A6" s="45">
        <v>44652</v>
      </c>
      <c r="B6" s="46">
        <f>B5</f>
        <v>-98000</v>
      </c>
      <c r="C6" s="46"/>
      <c r="D6" s="46"/>
      <c r="E6" s="46">
        <f t="shared" ref="E6:E25" si="0">B6+C6</f>
        <v>-98000</v>
      </c>
    </row>
    <row r="7" spans="1:10" ht="24" x14ac:dyDescent="0.2">
      <c r="A7" s="43">
        <v>45017</v>
      </c>
      <c r="B7" s="46">
        <f t="shared" ref="B7:B24" si="1">B6</f>
        <v>-98000</v>
      </c>
      <c r="C7" s="46"/>
      <c r="D7" s="46"/>
      <c r="E7" s="46">
        <f t="shared" si="0"/>
        <v>-98000</v>
      </c>
    </row>
    <row r="8" spans="1:10" ht="24" x14ac:dyDescent="0.2">
      <c r="A8" s="45">
        <v>45383</v>
      </c>
      <c r="B8" s="46">
        <f t="shared" si="1"/>
        <v>-98000</v>
      </c>
      <c r="C8" s="46"/>
      <c r="D8" s="46"/>
      <c r="E8" s="46">
        <f t="shared" si="0"/>
        <v>-98000</v>
      </c>
    </row>
    <row r="9" spans="1:10" ht="24" x14ac:dyDescent="0.2">
      <c r="A9" s="43">
        <v>45748</v>
      </c>
      <c r="B9" s="46">
        <f t="shared" si="1"/>
        <v>-98000</v>
      </c>
      <c r="C9" s="46"/>
      <c r="D9" s="46"/>
      <c r="E9" s="46">
        <f t="shared" si="0"/>
        <v>-98000</v>
      </c>
    </row>
    <row r="10" spans="1:10" ht="24" x14ac:dyDescent="0.2">
      <c r="A10" s="45">
        <v>46113</v>
      </c>
      <c r="B10" s="46">
        <f t="shared" si="1"/>
        <v>-98000</v>
      </c>
      <c r="C10" s="46">
        <f>D10*B2</f>
        <v>400000</v>
      </c>
      <c r="D10" s="47">
        <v>0.2</v>
      </c>
      <c r="E10" s="46">
        <f t="shared" si="0"/>
        <v>302000</v>
      </c>
    </row>
    <row r="11" spans="1:10" thickBot="1" x14ac:dyDescent="0.25">
      <c r="A11" s="43">
        <v>46478</v>
      </c>
      <c r="B11" s="46">
        <f t="shared" si="1"/>
        <v>-98000</v>
      </c>
      <c r="C11" s="46"/>
      <c r="D11" s="46"/>
      <c r="E11" s="46">
        <f t="shared" si="0"/>
        <v>-98000</v>
      </c>
    </row>
    <row r="12" spans="1:10" ht="24" x14ac:dyDescent="0.2">
      <c r="A12" s="45">
        <v>46844</v>
      </c>
      <c r="B12" s="46">
        <f t="shared" si="1"/>
        <v>-98000</v>
      </c>
      <c r="C12" s="46"/>
      <c r="D12" s="46"/>
      <c r="E12" s="46">
        <f t="shared" si="0"/>
        <v>-98000</v>
      </c>
      <c r="I12" s="114" t="s">
        <v>33</v>
      </c>
      <c r="J12" s="111">
        <f>XIRR(E5:E25,A5:A25)</f>
        <v>4.3861719965934756E-2</v>
      </c>
    </row>
    <row r="13" spans="1:10" ht="24" x14ac:dyDescent="0.2">
      <c r="A13" s="43">
        <v>47209</v>
      </c>
      <c r="B13" s="46">
        <f t="shared" si="1"/>
        <v>-98000</v>
      </c>
      <c r="C13" s="46"/>
      <c r="D13" s="46"/>
      <c r="E13" s="46">
        <f t="shared" si="0"/>
        <v>-98000</v>
      </c>
      <c r="I13" s="115"/>
      <c r="J13" s="112"/>
    </row>
    <row r="14" spans="1:10" ht="24" x14ac:dyDescent="0.2">
      <c r="A14" s="45">
        <v>47574</v>
      </c>
      <c r="B14" s="46">
        <f t="shared" si="1"/>
        <v>-98000</v>
      </c>
      <c r="C14" s="46"/>
      <c r="D14" s="46"/>
      <c r="E14" s="46">
        <f t="shared" si="0"/>
        <v>-98000</v>
      </c>
      <c r="I14" s="115"/>
      <c r="J14" s="112"/>
    </row>
    <row r="15" spans="1:10" thickBot="1" x14ac:dyDescent="0.25">
      <c r="A15" s="43">
        <v>47939</v>
      </c>
      <c r="B15" s="46">
        <f t="shared" si="1"/>
        <v>-98000</v>
      </c>
      <c r="C15" s="46">
        <f>D15*B2</f>
        <v>400000</v>
      </c>
      <c r="D15" s="47">
        <v>0.2</v>
      </c>
      <c r="E15" s="46">
        <f t="shared" si="0"/>
        <v>302000</v>
      </c>
      <c r="I15" s="116"/>
      <c r="J15" s="113"/>
    </row>
    <row r="16" spans="1:10" ht="24" x14ac:dyDescent="0.2">
      <c r="A16" s="45">
        <v>48305</v>
      </c>
      <c r="B16" s="46">
        <f t="shared" si="1"/>
        <v>-98000</v>
      </c>
      <c r="C16" s="46"/>
      <c r="D16" s="46"/>
      <c r="E16" s="46">
        <f t="shared" si="0"/>
        <v>-98000</v>
      </c>
    </row>
    <row r="17" spans="1:5" ht="24" x14ac:dyDescent="0.2">
      <c r="A17" s="43">
        <v>48670</v>
      </c>
      <c r="B17" s="46">
        <f t="shared" si="1"/>
        <v>-98000</v>
      </c>
      <c r="C17" s="46"/>
      <c r="D17" s="46"/>
      <c r="E17" s="46">
        <f t="shared" si="0"/>
        <v>-98000</v>
      </c>
    </row>
    <row r="18" spans="1:5" ht="24" x14ac:dyDescent="0.2">
      <c r="A18" s="45">
        <v>49035</v>
      </c>
      <c r="B18" s="46">
        <f t="shared" si="1"/>
        <v>-98000</v>
      </c>
      <c r="C18" s="46"/>
      <c r="D18" s="46"/>
      <c r="E18" s="46">
        <f t="shared" si="0"/>
        <v>-98000</v>
      </c>
    </row>
    <row r="19" spans="1:5" ht="24" x14ac:dyDescent="0.2">
      <c r="A19" s="43">
        <v>49400</v>
      </c>
      <c r="B19" s="46">
        <f t="shared" si="1"/>
        <v>-98000</v>
      </c>
      <c r="C19" s="46"/>
      <c r="D19" s="46"/>
      <c r="E19" s="46">
        <f t="shared" si="0"/>
        <v>-98000</v>
      </c>
    </row>
    <row r="20" spans="1:5" ht="24" x14ac:dyDescent="0.2">
      <c r="A20" s="45">
        <v>49766</v>
      </c>
      <c r="B20" s="46">
        <f t="shared" si="1"/>
        <v>-98000</v>
      </c>
      <c r="C20" s="46">
        <f>D20*B2</f>
        <v>400000</v>
      </c>
      <c r="D20" s="47">
        <v>0.2</v>
      </c>
      <c r="E20" s="46">
        <f t="shared" si="0"/>
        <v>302000</v>
      </c>
    </row>
    <row r="21" spans="1:5" ht="24" x14ac:dyDescent="0.2">
      <c r="A21" s="43">
        <v>50131</v>
      </c>
      <c r="B21" s="46">
        <f t="shared" si="1"/>
        <v>-98000</v>
      </c>
      <c r="C21" s="46"/>
      <c r="D21" s="46"/>
      <c r="E21" s="46">
        <f t="shared" si="0"/>
        <v>-98000</v>
      </c>
    </row>
    <row r="22" spans="1:5" ht="24" x14ac:dyDescent="0.2">
      <c r="A22" s="45">
        <v>50496</v>
      </c>
      <c r="B22" s="46">
        <f t="shared" si="1"/>
        <v>-98000</v>
      </c>
      <c r="C22" s="46"/>
      <c r="D22" s="46"/>
      <c r="E22" s="46">
        <f t="shared" si="0"/>
        <v>-98000</v>
      </c>
    </row>
    <row r="23" spans="1:5" ht="24" x14ac:dyDescent="0.2">
      <c r="A23" s="43">
        <v>50861</v>
      </c>
      <c r="B23" s="46">
        <f t="shared" si="1"/>
        <v>-98000</v>
      </c>
      <c r="C23" s="46"/>
      <c r="D23" s="46"/>
      <c r="E23" s="46">
        <f t="shared" si="0"/>
        <v>-98000</v>
      </c>
    </row>
    <row r="24" spans="1:5" ht="24" x14ac:dyDescent="0.2">
      <c r="A24" s="45">
        <v>51227</v>
      </c>
      <c r="B24" s="46">
        <f t="shared" si="1"/>
        <v>-98000</v>
      </c>
      <c r="C24" s="46"/>
      <c r="D24" s="46"/>
      <c r="E24" s="46">
        <f t="shared" si="0"/>
        <v>-98000</v>
      </c>
    </row>
    <row r="25" spans="1:5" thickBot="1" x14ac:dyDescent="0.25">
      <c r="A25" s="43">
        <v>51592</v>
      </c>
      <c r="B25" s="48">
        <v>0</v>
      </c>
      <c r="C25" s="48">
        <f>(D25+H2)*B2</f>
        <v>1300000</v>
      </c>
      <c r="D25" s="49">
        <v>0.4</v>
      </c>
      <c r="E25" s="48">
        <f t="shared" si="0"/>
        <v>1300000</v>
      </c>
    </row>
  </sheetData>
  <mergeCells count="3">
    <mergeCell ref="I12:I15"/>
    <mergeCell ref="J12:J15"/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2E6E-0970-FB40-A88E-04E10C0AD853}">
  <dimension ref="A1:E17"/>
  <sheetViews>
    <sheetView zoomScale="279" zoomScaleNormal="120" workbookViewId="0">
      <selection activeCell="B5" sqref="B5"/>
    </sheetView>
  </sheetViews>
  <sheetFormatPr baseColWidth="10" defaultRowHeight="24" x14ac:dyDescent="0.2"/>
  <cols>
    <col min="1" max="1" width="51.6640625" style="15" customWidth="1"/>
    <col min="2" max="2" width="30.6640625" style="15" customWidth="1"/>
    <col min="3" max="3" width="31.33203125" style="15" customWidth="1"/>
    <col min="4" max="4" width="50" style="15" customWidth="1"/>
    <col min="5" max="5" width="31.5" style="15" customWidth="1"/>
    <col min="6" max="256" width="10.83203125" style="15"/>
    <col min="257" max="257" width="51.6640625" style="15" customWidth="1"/>
    <col min="258" max="258" width="30.6640625" style="15" customWidth="1"/>
    <col min="259" max="259" width="31.33203125" style="15" customWidth="1"/>
    <col min="260" max="260" width="50" style="15" customWidth="1"/>
    <col min="261" max="261" width="31.5" style="15" customWidth="1"/>
    <col min="262" max="512" width="10.83203125" style="15"/>
    <col min="513" max="513" width="51.6640625" style="15" customWidth="1"/>
    <col min="514" max="514" width="30.6640625" style="15" customWidth="1"/>
    <col min="515" max="515" width="31.33203125" style="15" customWidth="1"/>
    <col min="516" max="516" width="50" style="15" customWidth="1"/>
    <col min="517" max="517" width="31.5" style="15" customWidth="1"/>
    <col min="518" max="768" width="10.83203125" style="15"/>
    <col min="769" max="769" width="51.6640625" style="15" customWidth="1"/>
    <col min="770" max="770" width="30.6640625" style="15" customWidth="1"/>
    <col min="771" max="771" width="31.33203125" style="15" customWidth="1"/>
    <col min="772" max="772" width="50" style="15" customWidth="1"/>
    <col min="773" max="773" width="31.5" style="15" customWidth="1"/>
    <col min="774" max="1024" width="10.83203125" style="15"/>
    <col min="1025" max="1025" width="51.6640625" style="15" customWidth="1"/>
    <col min="1026" max="1026" width="30.6640625" style="15" customWidth="1"/>
    <col min="1027" max="1027" width="31.33203125" style="15" customWidth="1"/>
    <col min="1028" max="1028" width="50" style="15" customWidth="1"/>
    <col min="1029" max="1029" width="31.5" style="15" customWidth="1"/>
    <col min="1030" max="1280" width="10.83203125" style="15"/>
    <col min="1281" max="1281" width="51.6640625" style="15" customWidth="1"/>
    <col min="1282" max="1282" width="30.6640625" style="15" customWidth="1"/>
    <col min="1283" max="1283" width="31.33203125" style="15" customWidth="1"/>
    <col min="1284" max="1284" width="50" style="15" customWidth="1"/>
    <col min="1285" max="1285" width="31.5" style="15" customWidth="1"/>
    <col min="1286" max="1536" width="10.83203125" style="15"/>
    <col min="1537" max="1537" width="51.6640625" style="15" customWidth="1"/>
    <col min="1538" max="1538" width="30.6640625" style="15" customWidth="1"/>
    <col min="1539" max="1539" width="31.33203125" style="15" customWidth="1"/>
    <col min="1540" max="1540" width="50" style="15" customWidth="1"/>
    <col min="1541" max="1541" width="31.5" style="15" customWidth="1"/>
    <col min="1542" max="1792" width="10.83203125" style="15"/>
    <col min="1793" max="1793" width="51.6640625" style="15" customWidth="1"/>
    <col min="1794" max="1794" width="30.6640625" style="15" customWidth="1"/>
    <col min="1795" max="1795" width="31.33203125" style="15" customWidth="1"/>
    <col min="1796" max="1796" width="50" style="15" customWidth="1"/>
    <col min="1797" max="1797" width="31.5" style="15" customWidth="1"/>
    <col min="1798" max="2048" width="10.83203125" style="15"/>
    <col min="2049" max="2049" width="51.6640625" style="15" customWidth="1"/>
    <col min="2050" max="2050" width="30.6640625" style="15" customWidth="1"/>
    <col min="2051" max="2051" width="31.33203125" style="15" customWidth="1"/>
    <col min="2052" max="2052" width="50" style="15" customWidth="1"/>
    <col min="2053" max="2053" width="31.5" style="15" customWidth="1"/>
    <col min="2054" max="2304" width="10.83203125" style="15"/>
    <col min="2305" max="2305" width="51.6640625" style="15" customWidth="1"/>
    <col min="2306" max="2306" width="30.6640625" style="15" customWidth="1"/>
    <col min="2307" max="2307" width="31.33203125" style="15" customWidth="1"/>
    <col min="2308" max="2308" width="50" style="15" customWidth="1"/>
    <col min="2309" max="2309" width="31.5" style="15" customWidth="1"/>
    <col min="2310" max="2560" width="10.83203125" style="15"/>
    <col min="2561" max="2561" width="51.6640625" style="15" customWidth="1"/>
    <col min="2562" max="2562" width="30.6640625" style="15" customWidth="1"/>
    <col min="2563" max="2563" width="31.33203125" style="15" customWidth="1"/>
    <col min="2564" max="2564" width="50" style="15" customWidth="1"/>
    <col min="2565" max="2565" width="31.5" style="15" customWidth="1"/>
    <col min="2566" max="2816" width="10.83203125" style="15"/>
    <col min="2817" max="2817" width="51.6640625" style="15" customWidth="1"/>
    <col min="2818" max="2818" width="30.6640625" style="15" customWidth="1"/>
    <col min="2819" max="2819" width="31.33203125" style="15" customWidth="1"/>
    <col min="2820" max="2820" width="50" style="15" customWidth="1"/>
    <col min="2821" max="2821" width="31.5" style="15" customWidth="1"/>
    <col min="2822" max="3072" width="10.83203125" style="15"/>
    <col min="3073" max="3073" width="51.6640625" style="15" customWidth="1"/>
    <col min="3074" max="3074" width="30.6640625" style="15" customWidth="1"/>
    <col min="3075" max="3075" width="31.33203125" style="15" customWidth="1"/>
    <col min="3076" max="3076" width="50" style="15" customWidth="1"/>
    <col min="3077" max="3077" width="31.5" style="15" customWidth="1"/>
    <col min="3078" max="3328" width="10.83203125" style="15"/>
    <col min="3329" max="3329" width="51.6640625" style="15" customWidth="1"/>
    <col min="3330" max="3330" width="30.6640625" style="15" customWidth="1"/>
    <col min="3331" max="3331" width="31.33203125" style="15" customWidth="1"/>
    <col min="3332" max="3332" width="50" style="15" customWidth="1"/>
    <col min="3333" max="3333" width="31.5" style="15" customWidth="1"/>
    <col min="3334" max="3584" width="10.83203125" style="15"/>
    <col min="3585" max="3585" width="51.6640625" style="15" customWidth="1"/>
    <col min="3586" max="3586" width="30.6640625" style="15" customWidth="1"/>
    <col min="3587" max="3587" width="31.33203125" style="15" customWidth="1"/>
    <col min="3588" max="3588" width="50" style="15" customWidth="1"/>
    <col min="3589" max="3589" width="31.5" style="15" customWidth="1"/>
    <col min="3590" max="3840" width="10.83203125" style="15"/>
    <col min="3841" max="3841" width="51.6640625" style="15" customWidth="1"/>
    <col min="3842" max="3842" width="30.6640625" style="15" customWidth="1"/>
    <col min="3843" max="3843" width="31.33203125" style="15" customWidth="1"/>
    <col min="3844" max="3844" width="50" style="15" customWidth="1"/>
    <col min="3845" max="3845" width="31.5" style="15" customWidth="1"/>
    <col min="3846" max="4096" width="10.83203125" style="15"/>
    <col min="4097" max="4097" width="51.6640625" style="15" customWidth="1"/>
    <col min="4098" max="4098" width="30.6640625" style="15" customWidth="1"/>
    <col min="4099" max="4099" width="31.33203125" style="15" customWidth="1"/>
    <col min="4100" max="4100" width="50" style="15" customWidth="1"/>
    <col min="4101" max="4101" width="31.5" style="15" customWidth="1"/>
    <col min="4102" max="4352" width="10.83203125" style="15"/>
    <col min="4353" max="4353" width="51.6640625" style="15" customWidth="1"/>
    <col min="4354" max="4354" width="30.6640625" style="15" customWidth="1"/>
    <col min="4355" max="4355" width="31.33203125" style="15" customWidth="1"/>
    <col min="4356" max="4356" width="50" style="15" customWidth="1"/>
    <col min="4357" max="4357" width="31.5" style="15" customWidth="1"/>
    <col min="4358" max="4608" width="10.83203125" style="15"/>
    <col min="4609" max="4609" width="51.6640625" style="15" customWidth="1"/>
    <col min="4610" max="4610" width="30.6640625" style="15" customWidth="1"/>
    <col min="4611" max="4611" width="31.33203125" style="15" customWidth="1"/>
    <col min="4612" max="4612" width="50" style="15" customWidth="1"/>
    <col min="4613" max="4613" width="31.5" style="15" customWidth="1"/>
    <col min="4614" max="4864" width="10.83203125" style="15"/>
    <col min="4865" max="4865" width="51.6640625" style="15" customWidth="1"/>
    <col min="4866" max="4866" width="30.6640625" style="15" customWidth="1"/>
    <col min="4867" max="4867" width="31.33203125" style="15" customWidth="1"/>
    <col min="4868" max="4868" width="50" style="15" customWidth="1"/>
    <col min="4869" max="4869" width="31.5" style="15" customWidth="1"/>
    <col min="4870" max="5120" width="10.83203125" style="15"/>
    <col min="5121" max="5121" width="51.6640625" style="15" customWidth="1"/>
    <col min="5122" max="5122" width="30.6640625" style="15" customWidth="1"/>
    <col min="5123" max="5123" width="31.33203125" style="15" customWidth="1"/>
    <col min="5124" max="5124" width="50" style="15" customWidth="1"/>
    <col min="5125" max="5125" width="31.5" style="15" customWidth="1"/>
    <col min="5126" max="5376" width="10.83203125" style="15"/>
    <col min="5377" max="5377" width="51.6640625" style="15" customWidth="1"/>
    <col min="5378" max="5378" width="30.6640625" style="15" customWidth="1"/>
    <col min="5379" max="5379" width="31.33203125" style="15" customWidth="1"/>
    <col min="5380" max="5380" width="50" style="15" customWidth="1"/>
    <col min="5381" max="5381" width="31.5" style="15" customWidth="1"/>
    <col min="5382" max="5632" width="10.83203125" style="15"/>
    <col min="5633" max="5633" width="51.6640625" style="15" customWidth="1"/>
    <col min="5634" max="5634" width="30.6640625" style="15" customWidth="1"/>
    <col min="5635" max="5635" width="31.33203125" style="15" customWidth="1"/>
    <col min="5636" max="5636" width="50" style="15" customWidth="1"/>
    <col min="5637" max="5637" width="31.5" style="15" customWidth="1"/>
    <col min="5638" max="5888" width="10.83203125" style="15"/>
    <col min="5889" max="5889" width="51.6640625" style="15" customWidth="1"/>
    <col min="5890" max="5890" width="30.6640625" style="15" customWidth="1"/>
    <col min="5891" max="5891" width="31.33203125" style="15" customWidth="1"/>
    <col min="5892" max="5892" width="50" style="15" customWidth="1"/>
    <col min="5893" max="5893" width="31.5" style="15" customWidth="1"/>
    <col min="5894" max="6144" width="10.83203125" style="15"/>
    <col min="6145" max="6145" width="51.6640625" style="15" customWidth="1"/>
    <col min="6146" max="6146" width="30.6640625" style="15" customWidth="1"/>
    <col min="6147" max="6147" width="31.33203125" style="15" customWidth="1"/>
    <col min="6148" max="6148" width="50" style="15" customWidth="1"/>
    <col min="6149" max="6149" width="31.5" style="15" customWidth="1"/>
    <col min="6150" max="6400" width="10.83203125" style="15"/>
    <col min="6401" max="6401" width="51.6640625" style="15" customWidth="1"/>
    <col min="6402" max="6402" width="30.6640625" style="15" customWidth="1"/>
    <col min="6403" max="6403" width="31.33203125" style="15" customWidth="1"/>
    <col min="6404" max="6404" width="50" style="15" customWidth="1"/>
    <col min="6405" max="6405" width="31.5" style="15" customWidth="1"/>
    <col min="6406" max="6656" width="10.83203125" style="15"/>
    <col min="6657" max="6657" width="51.6640625" style="15" customWidth="1"/>
    <col min="6658" max="6658" width="30.6640625" style="15" customWidth="1"/>
    <col min="6659" max="6659" width="31.33203125" style="15" customWidth="1"/>
    <col min="6660" max="6660" width="50" style="15" customWidth="1"/>
    <col min="6661" max="6661" width="31.5" style="15" customWidth="1"/>
    <col min="6662" max="6912" width="10.83203125" style="15"/>
    <col min="6913" max="6913" width="51.6640625" style="15" customWidth="1"/>
    <col min="6914" max="6914" width="30.6640625" style="15" customWidth="1"/>
    <col min="6915" max="6915" width="31.33203125" style="15" customWidth="1"/>
    <col min="6916" max="6916" width="50" style="15" customWidth="1"/>
    <col min="6917" max="6917" width="31.5" style="15" customWidth="1"/>
    <col min="6918" max="7168" width="10.83203125" style="15"/>
    <col min="7169" max="7169" width="51.6640625" style="15" customWidth="1"/>
    <col min="7170" max="7170" width="30.6640625" style="15" customWidth="1"/>
    <col min="7171" max="7171" width="31.33203125" style="15" customWidth="1"/>
    <col min="7172" max="7172" width="50" style="15" customWidth="1"/>
    <col min="7173" max="7173" width="31.5" style="15" customWidth="1"/>
    <col min="7174" max="7424" width="10.83203125" style="15"/>
    <col min="7425" max="7425" width="51.6640625" style="15" customWidth="1"/>
    <col min="7426" max="7426" width="30.6640625" style="15" customWidth="1"/>
    <col min="7427" max="7427" width="31.33203125" style="15" customWidth="1"/>
    <col min="7428" max="7428" width="50" style="15" customWidth="1"/>
    <col min="7429" max="7429" width="31.5" style="15" customWidth="1"/>
    <col min="7430" max="7680" width="10.83203125" style="15"/>
    <col min="7681" max="7681" width="51.6640625" style="15" customWidth="1"/>
    <col min="7682" max="7682" width="30.6640625" style="15" customWidth="1"/>
    <col min="7683" max="7683" width="31.33203125" style="15" customWidth="1"/>
    <col min="7684" max="7684" width="50" style="15" customWidth="1"/>
    <col min="7685" max="7685" width="31.5" style="15" customWidth="1"/>
    <col min="7686" max="7936" width="10.83203125" style="15"/>
    <col min="7937" max="7937" width="51.6640625" style="15" customWidth="1"/>
    <col min="7938" max="7938" width="30.6640625" style="15" customWidth="1"/>
    <col min="7939" max="7939" width="31.33203125" style="15" customWidth="1"/>
    <col min="7940" max="7940" width="50" style="15" customWidth="1"/>
    <col min="7941" max="7941" width="31.5" style="15" customWidth="1"/>
    <col min="7942" max="8192" width="10.83203125" style="15"/>
    <col min="8193" max="8193" width="51.6640625" style="15" customWidth="1"/>
    <col min="8194" max="8194" width="30.6640625" style="15" customWidth="1"/>
    <col min="8195" max="8195" width="31.33203125" style="15" customWidth="1"/>
    <col min="8196" max="8196" width="50" style="15" customWidth="1"/>
    <col min="8197" max="8197" width="31.5" style="15" customWidth="1"/>
    <col min="8198" max="8448" width="10.83203125" style="15"/>
    <col min="8449" max="8449" width="51.6640625" style="15" customWidth="1"/>
    <col min="8450" max="8450" width="30.6640625" style="15" customWidth="1"/>
    <col min="8451" max="8451" width="31.33203125" style="15" customWidth="1"/>
    <col min="8452" max="8452" width="50" style="15" customWidth="1"/>
    <col min="8453" max="8453" width="31.5" style="15" customWidth="1"/>
    <col min="8454" max="8704" width="10.83203125" style="15"/>
    <col min="8705" max="8705" width="51.6640625" style="15" customWidth="1"/>
    <col min="8706" max="8706" width="30.6640625" style="15" customWidth="1"/>
    <col min="8707" max="8707" width="31.33203125" style="15" customWidth="1"/>
    <col min="8708" max="8708" width="50" style="15" customWidth="1"/>
    <col min="8709" max="8709" width="31.5" style="15" customWidth="1"/>
    <col min="8710" max="8960" width="10.83203125" style="15"/>
    <col min="8961" max="8961" width="51.6640625" style="15" customWidth="1"/>
    <col min="8962" max="8962" width="30.6640625" style="15" customWidth="1"/>
    <col min="8963" max="8963" width="31.33203125" style="15" customWidth="1"/>
    <col min="8964" max="8964" width="50" style="15" customWidth="1"/>
    <col min="8965" max="8965" width="31.5" style="15" customWidth="1"/>
    <col min="8966" max="9216" width="10.83203125" style="15"/>
    <col min="9217" max="9217" width="51.6640625" style="15" customWidth="1"/>
    <col min="9218" max="9218" width="30.6640625" style="15" customWidth="1"/>
    <col min="9219" max="9219" width="31.33203125" style="15" customWidth="1"/>
    <col min="9220" max="9220" width="50" style="15" customWidth="1"/>
    <col min="9221" max="9221" width="31.5" style="15" customWidth="1"/>
    <col min="9222" max="9472" width="10.83203125" style="15"/>
    <col min="9473" max="9473" width="51.6640625" style="15" customWidth="1"/>
    <col min="9474" max="9474" width="30.6640625" style="15" customWidth="1"/>
    <col min="9475" max="9475" width="31.33203125" style="15" customWidth="1"/>
    <col min="9476" max="9476" width="50" style="15" customWidth="1"/>
    <col min="9477" max="9477" width="31.5" style="15" customWidth="1"/>
    <col min="9478" max="9728" width="10.83203125" style="15"/>
    <col min="9729" max="9729" width="51.6640625" style="15" customWidth="1"/>
    <col min="9730" max="9730" width="30.6640625" style="15" customWidth="1"/>
    <col min="9731" max="9731" width="31.33203125" style="15" customWidth="1"/>
    <col min="9732" max="9732" width="50" style="15" customWidth="1"/>
    <col min="9733" max="9733" width="31.5" style="15" customWidth="1"/>
    <col min="9734" max="9984" width="10.83203125" style="15"/>
    <col min="9985" max="9985" width="51.6640625" style="15" customWidth="1"/>
    <col min="9986" max="9986" width="30.6640625" style="15" customWidth="1"/>
    <col min="9987" max="9987" width="31.33203125" style="15" customWidth="1"/>
    <col min="9988" max="9988" width="50" style="15" customWidth="1"/>
    <col min="9989" max="9989" width="31.5" style="15" customWidth="1"/>
    <col min="9990" max="10240" width="10.83203125" style="15"/>
    <col min="10241" max="10241" width="51.6640625" style="15" customWidth="1"/>
    <col min="10242" max="10242" width="30.6640625" style="15" customWidth="1"/>
    <col min="10243" max="10243" width="31.33203125" style="15" customWidth="1"/>
    <col min="10244" max="10244" width="50" style="15" customWidth="1"/>
    <col min="10245" max="10245" width="31.5" style="15" customWidth="1"/>
    <col min="10246" max="10496" width="10.83203125" style="15"/>
    <col min="10497" max="10497" width="51.6640625" style="15" customWidth="1"/>
    <col min="10498" max="10498" width="30.6640625" style="15" customWidth="1"/>
    <col min="10499" max="10499" width="31.33203125" style="15" customWidth="1"/>
    <col min="10500" max="10500" width="50" style="15" customWidth="1"/>
    <col min="10501" max="10501" width="31.5" style="15" customWidth="1"/>
    <col min="10502" max="10752" width="10.83203125" style="15"/>
    <col min="10753" max="10753" width="51.6640625" style="15" customWidth="1"/>
    <col min="10754" max="10754" width="30.6640625" style="15" customWidth="1"/>
    <col min="10755" max="10755" width="31.33203125" style="15" customWidth="1"/>
    <col min="10756" max="10756" width="50" style="15" customWidth="1"/>
    <col min="10757" max="10757" width="31.5" style="15" customWidth="1"/>
    <col min="10758" max="11008" width="10.83203125" style="15"/>
    <col min="11009" max="11009" width="51.6640625" style="15" customWidth="1"/>
    <col min="11010" max="11010" width="30.6640625" style="15" customWidth="1"/>
    <col min="11011" max="11011" width="31.33203125" style="15" customWidth="1"/>
    <col min="11012" max="11012" width="50" style="15" customWidth="1"/>
    <col min="11013" max="11013" width="31.5" style="15" customWidth="1"/>
    <col min="11014" max="11264" width="10.83203125" style="15"/>
    <col min="11265" max="11265" width="51.6640625" style="15" customWidth="1"/>
    <col min="11266" max="11266" width="30.6640625" style="15" customWidth="1"/>
    <col min="11267" max="11267" width="31.33203125" style="15" customWidth="1"/>
    <col min="11268" max="11268" width="50" style="15" customWidth="1"/>
    <col min="11269" max="11269" width="31.5" style="15" customWidth="1"/>
    <col min="11270" max="11520" width="10.83203125" style="15"/>
    <col min="11521" max="11521" width="51.6640625" style="15" customWidth="1"/>
    <col min="11522" max="11522" width="30.6640625" style="15" customWidth="1"/>
    <col min="11523" max="11523" width="31.33203125" style="15" customWidth="1"/>
    <col min="11524" max="11524" width="50" style="15" customWidth="1"/>
    <col min="11525" max="11525" width="31.5" style="15" customWidth="1"/>
    <col min="11526" max="11776" width="10.83203125" style="15"/>
    <col min="11777" max="11777" width="51.6640625" style="15" customWidth="1"/>
    <col min="11778" max="11778" width="30.6640625" style="15" customWidth="1"/>
    <col min="11779" max="11779" width="31.33203125" style="15" customWidth="1"/>
    <col min="11780" max="11780" width="50" style="15" customWidth="1"/>
    <col min="11781" max="11781" width="31.5" style="15" customWidth="1"/>
    <col min="11782" max="12032" width="10.83203125" style="15"/>
    <col min="12033" max="12033" width="51.6640625" style="15" customWidth="1"/>
    <col min="12034" max="12034" width="30.6640625" style="15" customWidth="1"/>
    <col min="12035" max="12035" width="31.33203125" style="15" customWidth="1"/>
    <col min="12036" max="12036" width="50" style="15" customWidth="1"/>
    <col min="12037" max="12037" width="31.5" style="15" customWidth="1"/>
    <col min="12038" max="12288" width="10.83203125" style="15"/>
    <col min="12289" max="12289" width="51.6640625" style="15" customWidth="1"/>
    <col min="12290" max="12290" width="30.6640625" style="15" customWidth="1"/>
    <col min="12291" max="12291" width="31.33203125" style="15" customWidth="1"/>
    <col min="12292" max="12292" width="50" style="15" customWidth="1"/>
    <col min="12293" max="12293" width="31.5" style="15" customWidth="1"/>
    <col min="12294" max="12544" width="10.83203125" style="15"/>
    <col min="12545" max="12545" width="51.6640625" style="15" customWidth="1"/>
    <col min="12546" max="12546" width="30.6640625" style="15" customWidth="1"/>
    <col min="12547" max="12547" width="31.33203125" style="15" customWidth="1"/>
    <col min="12548" max="12548" width="50" style="15" customWidth="1"/>
    <col min="12549" max="12549" width="31.5" style="15" customWidth="1"/>
    <col min="12550" max="12800" width="10.83203125" style="15"/>
    <col min="12801" max="12801" width="51.6640625" style="15" customWidth="1"/>
    <col min="12802" max="12802" width="30.6640625" style="15" customWidth="1"/>
    <col min="12803" max="12803" width="31.33203125" style="15" customWidth="1"/>
    <col min="12804" max="12804" width="50" style="15" customWidth="1"/>
    <col min="12805" max="12805" width="31.5" style="15" customWidth="1"/>
    <col min="12806" max="13056" width="10.83203125" style="15"/>
    <col min="13057" max="13057" width="51.6640625" style="15" customWidth="1"/>
    <col min="13058" max="13058" width="30.6640625" style="15" customWidth="1"/>
    <col min="13059" max="13059" width="31.33203125" style="15" customWidth="1"/>
    <col min="13060" max="13060" width="50" style="15" customWidth="1"/>
    <col min="13061" max="13061" width="31.5" style="15" customWidth="1"/>
    <col min="13062" max="13312" width="10.83203125" style="15"/>
    <col min="13313" max="13313" width="51.6640625" style="15" customWidth="1"/>
    <col min="13314" max="13314" width="30.6640625" style="15" customWidth="1"/>
    <col min="13315" max="13315" width="31.33203125" style="15" customWidth="1"/>
    <col min="13316" max="13316" width="50" style="15" customWidth="1"/>
    <col min="13317" max="13317" width="31.5" style="15" customWidth="1"/>
    <col min="13318" max="13568" width="10.83203125" style="15"/>
    <col min="13569" max="13569" width="51.6640625" style="15" customWidth="1"/>
    <col min="13570" max="13570" width="30.6640625" style="15" customWidth="1"/>
    <col min="13571" max="13571" width="31.33203125" style="15" customWidth="1"/>
    <col min="13572" max="13572" width="50" style="15" customWidth="1"/>
    <col min="13573" max="13573" width="31.5" style="15" customWidth="1"/>
    <col min="13574" max="13824" width="10.83203125" style="15"/>
    <col min="13825" max="13825" width="51.6640625" style="15" customWidth="1"/>
    <col min="13826" max="13826" width="30.6640625" style="15" customWidth="1"/>
    <col min="13827" max="13827" width="31.33203125" style="15" customWidth="1"/>
    <col min="13828" max="13828" width="50" style="15" customWidth="1"/>
    <col min="13829" max="13829" width="31.5" style="15" customWidth="1"/>
    <col min="13830" max="14080" width="10.83203125" style="15"/>
    <col min="14081" max="14081" width="51.6640625" style="15" customWidth="1"/>
    <col min="14082" max="14082" width="30.6640625" style="15" customWidth="1"/>
    <col min="14083" max="14083" width="31.33203125" style="15" customWidth="1"/>
    <col min="14084" max="14084" width="50" style="15" customWidth="1"/>
    <col min="14085" max="14085" width="31.5" style="15" customWidth="1"/>
    <col min="14086" max="14336" width="10.83203125" style="15"/>
    <col min="14337" max="14337" width="51.6640625" style="15" customWidth="1"/>
    <col min="14338" max="14338" width="30.6640625" style="15" customWidth="1"/>
    <col min="14339" max="14339" width="31.33203125" style="15" customWidth="1"/>
    <col min="14340" max="14340" width="50" style="15" customWidth="1"/>
    <col min="14341" max="14341" width="31.5" style="15" customWidth="1"/>
    <col min="14342" max="14592" width="10.83203125" style="15"/>
    <col min="14593" max="14593" width="51.6640625" style="15" customWidth="1"/>
    <col min="14594" max="14594" width="30.6640625" style="15" customWidth="1"/>
    <col min="14595" max="14595" width="31.33203125" style="15" customWidth="1"/>
    <col min="14596" max="14596" width="50" style="15" customWidth="1"/>
    <col min="14597" max="14597" width="31.5" style="15" customWidth="1"/>
    <col min="14598" max="14848" width="10.83203125" style="15"/>
    <col min="14849" max="14849" width="51.6640625" style="15" customWidth="1"/>
    <col min="14850" max="14850" width="30.6640625" style="15" customWidth="1"/>
    <col min="14851" max="14851" width="31.33203125" style="15" customWidth="1"/>
    <col min="14852" max="14852" width="50" style="15" customWidth="1"/>
    <col min="14853" max="14853" width="31.5" style="15" customWidth="1"/>
    <col min="14854" max="15104" width="10.83203125" style="15"/>
    <col min="15105" max="15105" width="51.6640625" style="15" customWidth="1"/>
    <col min="15106" max="15106" width="30.6640625" style="15" customWidth="1"/>
    <col min="15107" max="15107" width="31.33203125" style="15" customWidth="1"/>
    <col min="15108" max="15108" width="50" style="15" customWidth="1"/>
    <col min="15109" max="15109" width="31.5" style="15" customWidth="1"/>
    <col min="15110" max="15360" width="10.83203125" style="15"/>
    <col min="15361" max="15361" width="51.6640625" style="15" customWidth="1"/>
    <col min="15362" max="15362" width="30.6640625" style="15" customWidth="1"/>
    <col min="15363" max="15363" width="31.33203125" style="15" customWidth="1"/>
    <col min="15364" max="15364" width="50" style="15" customWidth="1"/>
    <col min="15365" max="15365" width="31.5" style="15" customWidth="1"/>
    <col min="15366" max="15616" width="10.83203125" style="15"/>
    <col min="15617" max="15617" width="51.6640625" style="15" customWidth="1"/>
    <col min="15618" max="15618" width="30.6640625" style="15" customWidth="1"/>
    <col min="15619" max="15619" width="31.33203125" style="15" customWidth="1"/>
    <col min="15620" max="15620" width="50" style="15" customWidth="1"/>
    <col min="15621" max="15621" width="31.5" style="15" customWidth="1"/>
    <col min="15622" max="15872" width="10.83203125" style="15"/>
    <col min="15873" max="15873" width="51.6640625" style="15" customWidth="1"/>
    <col min="15874" max="15874" width="30.6640625" style="15" customWidth="1"/>
    <col min="15875" max="15875" width="31.33203125" style="15" customWidth="1"/>
    <col min="15876" max="15876" width="50" style="15" customWidth="1"/>
    <col min="15877" max="15877" width="31.5" style="15" customWidth="1"/>
    <col min="15878" max="16128" width="10.83203125" style="15"/>
    <col min="16129" max="16129" width="51.6640625" style="15" customWidth="1"/>
    <col min="16130" max="16130" width="30.6640625" style="15" customWidth="1"/>
    <col min="16131" max="16131" width="31.33203125" style="15" customWidth="1"/>
    <col min="16132" max="16132" width="50" style="15" customWidth="1"/>
    <col min="16133" max="16133" width="31.5" style="15" customWidth="1"/>
    <col min="16134" max="16384" width="10.83203125" style="15"/>
  </cols>
  <sheetData>
    <row r="1" spans="1:5" ht="25" thickBot="1" x14ac:dyDescent="0.25">
      <c r="A1" s="119" t="s">
        <v>35</v>
      </c>
      <c r="B1" s="120"/>
      <c r="D1" s="119" t="s">
        <v>36</v>
      </c>
      <c r="E1" s="120"/>
    </row>
    <row r="2" spans="1:5" x14ac:dyDescent="0.2">
      <c r="A2" s="50" t="s">
        <v>23</v>
      </c>
      <c r="B2" s="51">
        <v>2000000</v>
      </c>
      <c r="C2" s="70"/>
      <c r="D2" s="52" t="s">
        <v>23</v>
      </c>
      <c r="E2" s="53">
        <f>B2</f>
        <v>2000000</v>
      </c>
    </row>
    <row r="3" spans="1:5" x14ac:dyDescent="0.2">
      <c r="A3" s="54" t="s">
        <v>25</v>
      </c>
      <c r="B3" s="55">
        <v>25</v>
      </c>
      <c r="D3" s="54" t="s">
        <v>25</v>
      </c>
      <c r="E3" s="55">
        <v>3</v>
      </c>
    </row>
    <row r="4" spans="1:5" x14ac:dyDescent="0.2">
      <c r="A4" s="54" t="s">
        <v>37</v>
      </c>
      <c r="B4" s="56">
        <v>92400</v>
      </c>
      <c r="C4" s="70"/>
      <c r="D4" s="54" t="s">
        <v>37</v>
      </c>
      <c r="E4" s="56">
        <f>B4</f>
        <v>92400</v>
      </c>
    </row>
    <row r="5" spans="1:5" ht="25" thickBot="1" x14ac:dyDescent="0.25">
      <c r="A5" s="57" t="s">
        <v>38</v>
      </c>
      <c r="B5" s="58">
        <v>4500000</v>
      </c>
      <c r="C5" s="70"/>
      <c r="D5" s="59" t="s">
        <v>38</v>
      </c>
      <c r="E5" s="60">
        <f>E4*(E3-1)*(100%-E9)</f>
        <v>129359.99999999999</v>
      </c>
    </row>
    <row r="6" spans="1:5" ht="25" thickBot="1" x14ac:dyDescent="0.25">
      <c r="A6" s="61" t="s">
        <v>39</v>
      </c>
      <c r="B6" s="62">
        <f>RATE(B3,-B4,0,B5,1)</f>
        <v>4.8056866367271668E-2</v>
      </c>
      <c r="D6" s="63" t="s">
        <v>39</v>
      </c>
      <c r="E6" s="64">
        <f>RATE(E3,-E4,0,E5,1)</f>
        <v>-0.33535688334754604</v>
      </c>
    </row>
    <row r="8" spans="1:5" ht="25" thickBot="1" x14ac:dyDescent="0.25"/>
    <row r="9" spans="1:5" ht="25" thickBot="1" x14ac:dyDescent="0.25">
      <c r="D9" s="65" t="s">
        <v>40</v>
      </c>
      <c r="E9" s="66">
        <v>0.3</v>
      </c>
    </row>
    <row r="10" spans="1:5" ht="25" thickBot="1" x14ac:dyDescent="0.25">
      <c r="E10" s="67"/>
    </row>
    <row r="11" spans="1:5" x14ac:dyDescent="0.2">
      <c r="A11" s="68" t="s">
        <v>41</v>
      </c>
      <c r="B11" s="69">
        <f>B5-B2</f>
        <v>2500000</v>
      </c>
      <c r="E11" s="70"/>
    </row>
    <row r="12" spans="1:5" x14ac:dyDescent="0.2">
      <c r="A12" s="71" t="s">
        <v>42</v>
      </c>
      <c r="B12" s="72">
        <v>0.2</v>
      </c>
      <c r="E12" s="70"/>
    </row>
    <row r="13" spans="1:5" x14ac:dyDescent="0.2">
      <c r="A13" s="71" t="s">
        <v>27</v>
      </c>
      <c r="B13" s="73">
        <f>B12*B2</f>
        <v>400000</v>
      </c>
      <c r="E13" s="70"/>
    </row>
    <row r="14" spans="1:5" x14ac:dyDescent="0.2">
      <c r="A14" s="71" t="s">
        <v>43</v>
      </c>
      <c r="B14" s="73">
        <f>B11-B13</f>
        <v>2100000</v>
      </c>
      <c r="E14" s="70"/>
    </row>
    <row r="15" spans="1:5" x14ac:dyDescent="0.2">
      <c r="A15" s="71" t="s">
        <v>44</v>
      </c>
      <c r="B15" s="73">
        <f>B14/B3</f>
        <v>84000</v>
      </c>
    </row>
    <row r="16" spans="1:5" x14ac:dyDescent="0.2">
      <c r="A16" s="71" t="s">
        <v>45</v>
      </c>
      <c r="B16" s="73">
        <f>B2/1000</f>
        <v>2000</v>
      </c>
    </row>
    <row r="17" spans="1:2" ht="25" thickBot="1" x14ac:dyDescent="0.25">
      <c r="A17" s="74" t="s">
        <v>46</v>
      </c>
      <c r="B17" s="75">
        <f>B15/B16</f>
        <v>42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99A4-73C5-0649-A0D5-8A85D97209BD}">
  <dimension ref="A1:E7"/>
  <sheetViews>
    <sheetView zoomScale="229" zoomScaleNormal="120" workbookViewId="0">
      <selection activeCell="B6" sqref="B6"/>
    </sheetView>
  </sheetViews>
  <sheetFormatPr baseColWidth="10" defaultRowHeight="28" customHeight="1" x14ac:dyDescent="0.2"/>
  <cols>
    <col min="1" max="1" width="53.5" style="15" customWidth="1"/>
    <col min="2" max="2" width="33.33203125" style="15" customWidth="1"/>
    <col min="3" max="3" width="21.33203125" style="15" customWidth="1"/>
    <col min="4" max="4" width="53.6640625" style="15" customWidth="1"/>
    <col min="5" max="5" width="30.33203125" style="15" customWidth="1"/>
    <col min="6" max="256" width="10.83203125" style="15"/>
    <col min="257" max="257" width="53.5" style="15" customWidth="1"/>
    <col min="258" max="258" width="33.33203125" style="15" customWidth="1"/>
    <col min="259" max="259" width="21.33203125" style="15" customWidth="1"/>
    <col min="260" max="260" width="53.6640625" style="15" customWidth="1"/>
    <col min="261" max="261" width="30.33203125" style="15" customWidth="1"/>
    <col min="262" max="512" width="10.83203125" style="15"/>
    <col min="513" max="513" width="53.5" style="15" customWidth="1"/>
    <col min="514" max="514" width="33.33203125" style="15" customWidth="1"/>
    <col min="515" max="515" width="21.33203125" style="15" customWidth="1"/>
    <col min="516" max="516" width="53.6640625" style="15" customWidth="1"/>
    <col min="517" max="517" width="30.33203125" style="15" customWidth="1"/>
    <col min="518" max="768" width="10.83203125" style="15"/>
    <col min="769" max="769" width="53.5" style="15" customWidth="1"/>
    <col min="770" max="770" width="33.33203125" style="15" customWidth="1"/>
    <col min="771" max="771" width="21.33203125" style="15" customWidth="1"/>
    <col min="772" max="772" width="53.6640625" style="15" customWidth="1"/>
    <col min="773" max="773" width="30.33203125" style="15" customWidth="1"/>
    <col min="774" max="1024" width="10.83203125" style="15"/>
    <col min="1025" max="1025" width="53.5" style="15" customWidth="1"/>
    <col min="1026" max="1026" width="33.33203125" style="15" customWidth="1"/>
    <col min="1027" max="1027" width="21.33203125" style="15" customWidth="1"/>
    <col min="1028" max="1028" width="53.6640625" style="15" customWidth="1"/>
    <col min="1029" max="1029" width="30.33203125" style="15" customWidth="1"/>
    <col min="1030" max="1280" width="10.83203125" style="15"/>
    <col min="1281" max="1281" width="53.5" style="15" customWidth="1"/>
    <col min="1282" max="1282" width="33.33203125" style="15" customWidth="1"/>
    <col min="1283" max="1283" width="21.33203125" style="15" customWidth="1"/>
    <col min="1284" max="1284" width="53.6640625" style="15" customWidth="1"/>
    <col min="1285" max="1285" width="30.33203125" style="15" customWidth="1"/>
    <col min="1286" max="1536" width="10.83203125" style="15"/>
    <col min="1537" max="1537" width="53.5" style="15" customWidth="1"/>
    <col min="1538" max="1538" width="33.33203125" style="15" customWidth="1"/>
    <col min="1539" max="1539" width="21.33203125" style="15" customWidth="1"/>
    <col min="1540" max="1540" width="53.6640625" style="15" customWidth="1"/>
    <col min="1541" max="1541" width="30.33203125" style="15" customWidth="1"/>
    <col min="1542" max="1792" width="10.83203125" style="15"/>
    <col min="1793" max="1793" width="53.5" style="15" customWidth="1"/>
    <col min="1794" max="1794" width="33.33203125" style="15" customWidth="1"/>
    <col min="1795" max="1795" width="21.33203125" style="15" customWidth="1"/>
    <col min="1796" max="1796" width="53.6640625" style="15" customWidth="1"/>
    <col min="1797" max="1797" width="30.33203125" style="15" customWidth="1"/>
    <col min="1798" max="2048" width="10.83203125" style="15"/>
    <col min="2049" max="2049" width="53.5" style="15" customWidth="1"/>
    <col min="2050" max="2050" width="33.33203125" style="15" customWidth="1"/>
    <col min="2051" max="2051" width="21.33203125" style="15" customWidth="1"/>
    <col min="2052" max="2052" width="53.6640625" style="15" customWidth="1"/>
    <col min="2053" max="2053" width="30.33203125" style="15" customWidth="1"/>
    <col min="2054" max="2304" width="10.83203125" style="15"/>
    <col min="2305" max="2305" width="53.5" style="15" customWidth="1"/>
    <col min="2306" max="2306" width="33.33203125" style="15" customWidth="1"/>
    <col min="2307" max="2307" width="21.33203125" style="15" customWidth="1"/>
    <col min="2308" max="2308" width="53.6640625" style="15" customWidth="1"/>
    <col min="2309" max="2309" width="30.33203125" style="15" customWidth="1"/>
    <col min="2310" max="2560" width="10.83203125" style="15"/>
    <col min="2561" max="2561" width="53.5" style="15" customWidth="1"/>
    <col min="2562" max="2562" width="33.33203125" style="15" customWidth="1"/>
    <col min="2563" max="2563" width="21.33203125" style="15" customWidth="1"/>
    <col min="2564" max="2564" width="53.6640625" style="15" customWidth="1"/>
    <col min="2565" max="2565" width="30.33203125" style="15" customWidth="1"/>
    <col min="2566" max="2816" width="10.83203125" style="15"/>
    <col min="2817" max="2817" width="53.5" style="15" customWidth="1"/>
    <col min="2818" max="2818" width="33.33203125" style="15" customWidth="1"/>
    <col min="2819" max="2819" width="21.33203125" style="15" customWidth="1"/>
    <col min="2820" max="2820" width="53.6640625" style="15" customWidth="1"/>
    <col min="2821" max="2821" width="30.33203125" style="15" customWidth="1"/>
    <col min="2822" max="3072" width="10.83203125" style="15"/>
    <col min="3073" max="3073" width="53.5" style="15" customWidth="1"/>
    <col min="3074" max="3074" width="33.33203125" style="15" customWidth="1"/>
    <col min="3075" max="3075" width="21.33203125" style="15" customWidth="1"/>
    <col min="3076" max="3076" width="53.6640625" style="15" customWidth="1"/>
    <col min="3077" max="3077" width="30.33203125" style="15" customWidth="1"/>
    <col min="3078" max="3328" width="10.83203125" style="15"/>
    <col min="3329" max="3329" width="53.5" style="15" customWidth="1"/>
    <col min="3330" max="3330" width="33.33203125" style="15" customWidth="1"/>
    <col min="3331" max="3331" width="21.33203125" style="15" customWidth="1"/>
    <col min="3332" max="3332" width="53.6640625" style="15" customWidth="1"/>
    <col min="3333" max="3333" width="30.33203125" style="15" customWidth="1"/>
    <col min="3334" max="3584" width="10.83203125" style="15"/>
    <col min="3585" max="3585" width="53.5" style="15" customWidth="1"/>
    <col min="3586" max="3586" width="33.33203125" style="15" customWidth="1"/>
    <col min="3587" max="3587" width="21.33203125" style="15" customWidth="1"/>
    <col min="3588" max="3588" width="53.6640625" style="15" customWidth="1"/>
    <col min="3589" max="3589" width="30.33203125" style="15" customWidth="1"/>
    <col min="3590" max="3840" width="10.83203125" style="15"/>
    <col min="3841" max="3841" width="53.5" style="15" customWidth="1"/>
    <col min="3842" max="3842" width="33.33203125" style="15" customWidth="1"/>
    <col min="3843" max="3843" width="21.33203125" style="15" customWidth="1"/>
    <col min="3844" max="3844" width="53.6640625" style="15" customWidth="1"/>
    <col min="3845" max="3845" width="30.33203125" style="15" customWidth="1"/>
    <col min="3846" max="4096" width="10.83203125" style="15"/>
    <col min="4097" max="4097" width="53.5" style="15" customWidth="1"/>
    <col min="4098" max="4098" width="33.33203125" style="15" customWidth="1"/>
    <col min="4099" max="4099" width="21.33203125" style="15" customWidth="1"/>
    <col min="4100" max="4100" width="53.6640625" style="15" customWidth="1"/>
    <col min="4101" max="4101" width="30.33203125" style="15" customWidth="1"/>
    <col min="4102" max="4352" width="10.83203125" style="15"/>
    <col min="4353" max="4353" width="53.5" style="15" customWidth="1"/>
    <col min="4354" max="4354" width="33.33203125" style="15" customWidth="1"/>
    <col min="4355" max="4355" width="21.33203125" style="15" customWidth="1"/>
    <col min="4356" max="4356" width="53.6640625" style="15" customWidth="1"/>
    <col min="4357" max="4357" width="30.33203125" style="15" customWidth="1"/>
    <col min="4358" max="4608" width="10.83203125" style="15"/>
    <col min="4609" max="4609" width="53.5" style="15" customWidth="1"/>
    <col min="4610" max="4610" width="33.33203125" style="15" customWidth="1"/>
    <col min="4611" max="4611" width="21.33203125" style="15" customWidth="1"/>
    <col min="4612" max="4612" width="53.6640625" style="15" customWidth="1"/>
    <col min="4613" max="4613" width="30.33203125" style="15" customWidth="1"/>
    <col min="4614" max="4864" width="10.83203125" style="15"/>
    <col min="4865" max="4865" width="53.5" style="15" customWidth="1"/>
    <col min="4866" max="4866" width="33.33203125" style="15" customWidth="1"/>
    <col min="4867" max="4867" width="21.33203125" style="15" customWidth="1"/>
    <col min="4868" max="4868" width="53.6640625" style="15" customWidth="1"/>
    <col min="4869" max="4869" width="30.33203125" style="15" customWidth="1"/>
    <col min="4870" max="5120" width="10.83203125" style="15"/>
    <col min="5121" max="5121" width="53.5" style="15" customWidth="1"/>
    <col min="5122" max="5122" width="33.33203125" style="15" customWidth="1"/>
    <col min="5123" max="5123" width="21.33203125" style="15" customWidth="1"/>
    <col min="5124" max="5124" width="53.6640625" style="15" customWidth="1"/>
    <col min="5125" max="5125" width="30.33203125" style="15" customWidth="1"/>
    <col min="5126" max="5376" width="10.83203125" style="15"/>
    <col min="5377" max="5377" width="53.5" style="15" customWidth="1"/>
    <col min="5378" max="5378" width="33.33203125" style="15" customWidth="1"/>
    <col min="5379" max="5379" width="21.33203125" style="15" customWidth="1"/>
    <col min="5380" max="5380" width="53.6640625" style="15" customWidth="1"/>
    <col min="5381" max="5381" width="30.33203125" style="15" customWidth="1"/>
    <col min="5382" max="5632" width="10.83203125" style="15"/>
    <col min="5633" max="5633" width="53.5" style="15" customWidth="1"/>
    <col min="5634" max="5634" width="33.33203125" style="15" customWidth="1"/>
    <col min="5635" max="5635" width="21.33203125" style="15" customWidth="1"/>
    <col min="5636" max="5636" width="53.6640625" style="15" customWidth="1"/>
    <col min="5637" max="5637" width="30.33203125" style="15" customWidth="1"/>
    <col min="5638" max="5888" width="10.83203125" style="15"/>
    <col min="5889" max="5889" width="53.5" style="15" customWidth="1"/>
    <col min="5890" max="5890" width="33.33203125" style="15" customWidth="1"/>
    <col min="5891" max="5891" width="21.33203125" style="15" customWidth="1"/>
    <col min="5892" max="5892" width="53.6640625" style="15" customWidth="1"/>
    <col min="5893" max="5893" width="30.33203125" style="15" customWidth="1"/>
    <col min="5894" max="6144" width="10.83203125" style="15"/>
    <col min="6145" max="6145" width="53.5" style="15" customWidth="1"/>
    <col min="6146" max="6146" width="33.33203125" style="15" customWidth="1"/>
    <col min="6147" max="6147" width="21.33203125" style="15" customWidth="1"/>
    <col min="6148" max="6148" width="53.6640625" style="15" customWidth="1"/>
    <col min="6149" max="6149" width="30.33203125" style="15" customWidth="1"/>
    <col min="6150" max="6400" width="10.83203125" style="15"/>
    <col min="6401" max="6401" width="53.5" style="15" customWidth="1"/>
    <col min="6402" max="6402" width="33.33203125" style="15" customWidth="1"/>
    <col min="6403" max="6403" width="21.33203125" style="15" customWidth="1"/>
    <col min="6404" max="6404" width="53.6640625" style="15" customWidth="1"/>
    <col min="6405" max="6405" width="30.33203125" style="15" customWidth="1"/>
    <col min="6406" max="6656" width="10.83203125" style="15"/>
    <col min="6657" max="6657" width="53.5" style="15" customWidth="1"/>
    <col min="6658" max="6658" width="33.33203125" style="15" customWidth="1"/>
    <col min="6659" max="6659" width="21.33203125" style="15" customWidth="1"/>
    <col min="6660" max="6660" width="53.6640625" style="15" customWidth="1"/>
    <col min="6661" max="6661" width="30.33203125" style="15" customWidth="1"/>
    <col min="6662" max="6912" width="10.83203125" style="15"/>
    <col min="6913" max="6913" width="53.5" style="15" customWidth="1"/>
    <col min="6914" max="6914" width="33.33203125" style="15" customWidth="1"/>
    <col min="6915" max="6915" width="21.33203125" style="15" customWidth="1"/>
    <col min="6916" max="6916" width="53.6640625" style="15" customWidth="1"/>
    <col min="6917" max="6917" width="30.33203125" style="15" customWidth="1"/>
    <col min="6918" max="7168" width="10.83203125" style="15"/>
    <col min="7169" max="7169" width="53.5" style="15" customWidth="1"/>
    <col min="7170" max="7170" width="33.33203125" style="15" customWidth="1"/>
    <col min="7171" max="7171" width="21.33203125" style="15" customWidth="1"/>
    <col min="7172" max="7172" width="53.6640625" style="15" customWidth="1"/>
    <col min="7173" max="7173" width="30.33203125" style="15" customWidth="1"/>
    <col min="7174" max="7424" width="10.83203125" style="15"/>
    <col min="7425" max="7425" width="53.5" style="15" customWidth="1"/>
    <col min="7426" max="7426" width="33.33203125" style="15" customWidth="1"/>
    <col min="7427" max="7427" width="21.33203125" style="15" customWidth="1"/>
    <col min="7428" max="7428" width="53.6640625" style="15" customWidth="1"/>
    <col min="7429" max="7429" width="30.33203125" style="15" customWidth="1"/>
    <col min="7430" max="7680" width="10.83203125" style="15"/>
    <col min="7681" max="7681" width="53.5" style="15" customWidth="1"/>
    <col min="7682" max="7682" width="33.33203125" style="15" customWidth="1"/>
    <col min="7683" max="7683" width="21.33203125" style="15" customWidth="1"/>
    <col min="7684" max="7684" width="53.6640625" style="15" customWidth="1"/>
    <col min="7685" max="7685" width="30.33203125" style="15" customWidth="1"/>
    <col min="7686" max="7936" width="10.83203125" style="15"/>
    <col min="7937" max="7937" width="53.5" style="15" customWidth="1"/>
    <col min="7938" max="7938" width="33.33203125" style="15" customWidth="1"/>
    <col min="7939" max="7939" width="21.33203125" style="15" customWidth="1"/>
    <col min="7940" max="7940" width="53.6640625" style="15" customWidth="1"/>
    <col min="7941" max="7941" width="30.33203125" style="15" customWidth="1"/>
    <col min="7942" max="8192" width="10.83203125" style="15"/>
    <col min="8193" max="8193" width="53.5" style="15" customWidth="1"/>
    <col min="8194" max="8194" width="33.33203125" style="15" customWidth="1"/>
    <col min="8195" max="8195" width="21.33203125" style="15" customWidth="1"/>
    <col min="8196" max="8196" width="53.6640625" style="15" customWidth="1"/>
    <col min="8197" max="8197" width="30.33203125" style="15" customWidth="1"/>
    <col min="8198" max="8448" width="10.83203125" style="15"/>
    <col min="8449" max="8449" width="53.5" style="15" customWidth="1"/>
    <col min="8450" max="8450" width="33.33203125" style="15" customWidth="1"/>
    <col min="8451" max="8451" width="21.33203125" style="15" customWidth="1"/>
    <col min="8452" max="8452" width="53.6640625" style="15" customWidth="1"/>
    <col min="8453" max="8453" width="30.33203125" style="15" customWidth="1"/>
    <col min="8454" max="8704" width="10.83203125" style="15"/>
    <col min="8705" max="8705" width="53.5" style="15" customWidth="1"/>
    <col min="8706" max="8706" width="33.33203125" style="15" customWidth="1"/>
    <col min="8707" max="8707" width="21.33203125" style="15" customWidth="1"/>
    <col min="8708" max="8708" width="53.6640625" style="15" customWidth="1"/>
    <col min="8709" max="8709" width="30.33203125" style="15" customWidth="1"/>
    <col min="8710" max="8960" width="10.83203125" style="15"/>
    <col min="8961" max="8961" width="53.5" style="15" customWidth="1"/>
    <col min="8962" max="8962" width="33.33203125" style="15" customWidth="1"/>
    <col min="8963" max="8963" width="21.33203125" style="15" customWidth="1"/>
    <col min="8964" max="8964" width="53.6640625" style="15" customWidth="1"/>
    <col min="8965" max="8965" width="30.33203125" style="15" customWidth="1"/>
    <col min="8966" max="9216" width="10.83203125" style="15"/>
    <col min="9217" max="9217" width="53.5" style="15" customWidth="1"/>
    <col min="9218" max="9218" width="33.33203125" style="15" customWidth="1"/>
    <col min="9219" max="9219" width="21.33203125" style="15" customWidth="1"/>
    <col min="9220" max="9220" width="53.6640625" style="15" customWidth="1"/>
    <col min="9221" max="9221" width="30.33203125" style="15" customWidth="1"/>
    <col min="9222" max="9472" width="10.83203125" style="15"/>
    <col min="9473" max="9473" width="53.5" style="15" customWidth="1"/>
    <col min="9474" max="9474" width="33.33203125" style="15" customWidth="1"/>
    <col min="9475" max="9475" width="21.33203125" style="15" customWidth="1"/>
    <col min="9476" max="9476" width="53.6640625" style="15" customWidth="1"/>
    <col min="9477" max="9477" width="30.33203125" style="15" customWidth="1"/>
    <col min="9478" max="9728" width="10.83203125" style="15"/>
    <col min="9729" max="9729" width="53.5" style="15" customWidth="1"/>
    <col min="9730" max="9730" width="33.33203125" style="15" customWidth="1"/>
    <col min="9731" max="9731" width="21.33203125" style="15" customWidth="1"/>
    <col min="9732" max="9732" width="53.6640625" style="15" customWidth="1"/>
    <col min="9733" max="9733" width="30.33203125" style="15" customWidth="1"/>
    <col min="9734" max="9984" width="10.83203125" style="15"/>
    <col min="9985" max="9985" width="53.5" style="15" customWidth="1"/>
    <col min="9986" max="9986" width="33.33203125" style="15" customWidth="1"/>
    <col min="9987" max="9987" width="21.33203125" style="15" customWidth="1"/>
    <col min="9988" max="9988" width="53.6640625" style="15" customWidth="1"/>
    <col min="9989" max="9989" width="30.33203125" style="15" customWidth="1"/>
    <col min="9990" max="10240" width="10.83203125" style="15"/>
    <col min="10241" max="10241" width="53.5" style="15" customWidth="1"/>
    <col min="10242" max="10242" width="33.33203125" style="15" customWidth="1"/>
    <col min="10243" max="10243" width="21.33203125" style="15" customWidth="1"/>
    <col min="10244" max="10244" width="53.6640625" style="15" customWidth="1"/>
    <col min="10245" max="10245" width="30.33203125" style="15" customWidth="1"/>
    <col min="10246" max="10496" width="10.83203125" style="15"/>
    <col min="10497" max="10497" width="53.5" style="15" customWidth="1"/>
    <col min="10498" max="10498" width="33.33203125" style="15" customWidth="1"/>
    <col min="10499" max="10499" width="21.33203125" style="15" customWidth="1"/>
    <col min="10500" max="10500" width="53.6640625" style="15" customWidth="1"/>
    <col min="10501" max="10501" width="30.33203125" style="15" customWidth="1"/>
    <col min="10502" max="10752" width="10.83203125" style="15"/>
    <col min="10753" max="10753" width="53.5" style="15" customWidth="1"/>
    <col min="10754" max="10754" width="33.33203125" style="15" customWidth="1"/>
    <col min="10755" max="10755" width="21.33203125" style="15" customWidth="1"/>
    <col min="10756" max="10756" width="53.6640625" style="15" customWidth="1"/>
    <col min="10757" max="10757" width="30.33203125" style="15" customWidth="1"/>
    <col min="10758" max="11008" width="10.83203125" style="15"/>
    <col min="11009" max="11009" width="53.5" style="15" customWidth="1"/>
    <col min="11010" max="11010" width="33.33203125" style="15" customWidth="1"/>
    <col min="11011" max="11011" width="21.33203125" style="15" customWidth="1"/>
    <col min="11012" max="11012" width="53.6640625" style="15" customWidth="1"/>
    <col min="11013" max="11013" width="30.33203125" style="15" customWidth="1"/>
    <col min="11014" max="11264" width="10.83203125" style="15"/>
    <col min="11265" max="11265" width="53.5" style="15" customWidth="1"/>
    <col min="11266" max="11266" width="33.33203125" style="15" customWidth="1"/>
    <col min="11267" max="11267" width="21.33203125" style="15" customWidth="1"/>
    <col min="11268" max="11268" width="53.6640625" style="15" customWidth="1"/>
    <col min="11269" max="11269" width="30.33203125" style="15" customWidth="1"/>
    <col min="11270" max="11520" width="10.83203125" style="15"/>
    <col min="11521" max="11521" width="53.5" style="15" customWidth="1"/>
    <col min="11522" max="11522" width="33.33203125" style="15" customWidth="1"/>
    <col min="11523" max="11523" width="21.33203125" style="15" customWidth="1"/>
    <col min="11524" max="11524" width="53.6640625" style="15" customWidth="1"/>
    <col min="11525" max="11525" width="30.33203125" style="15" customWidth="1"/>
    <col min="11526" max="11776" width="10.83203125" style="15"/>
    <col min="11777" max="11777" width="53.5" style="15" customWidth="1"/>
    <col min="11778" max="11778" width="33.33203125" style="15" customWidth="1"/>
    <col min="11779" max="11779" width="21.33203125" style="15" customWidth="1"/>
    <col min="11780" max="11780" width="53.6640625" style="15" customWidth="1"/>
    <col min="11781" max="11781" width="30.33203125" style="15" customWidth="1"/>
    <col min="11782" max="12032" width="10.83203125" style="15"/>
    <col min="12033" max="12033" width="53.5" style="15" customWidth="1"/>
    <col min="12034" max="12034" width="33.33203125" style="15" customWidth="1"/>
    <col min="12035" max="12035" width="21.33203125" style="15" customWidth="1"/>
    <col min="12036" max="12036" width="53.6640625" style="15" customWidth="1"/>
    <col min="12037" max="12037" width="30.33203125" style="15" customWidth="1"/>
    <col min="12038" max="12288" width="10.83203125" style="15"/>
    <col min="12289" max="12289" width="53.5" style="15" customWidth="1"/>
    <col min="12290" max="12290" width="33.33203125" style="15" customWidth="1"/>
    <col min="12291" max="12291" width="21.33203125" style="15" customWidth="1"/>
    <col min="12292" max="12292" width="53.6640625" style="15" customWidth="1"/>
    <col min="12293" max="12293" width="30.33203125" style="15" customWidth="1"/>
    <col min="12294" max="12544" width="10.83203125" style="15"/>
    <col min="12545" max="12545" width="53.5" style="15" customWidth="1"/>
    <col min="12546" max="12546" width="33.33203125" style="15" customWidth="1"/>
    <col min="12547" max="12547" width="21.33203125" style="15" customWidth="1"/>
    <col min="12548" max="12548" width="53.6640625" style="15" customWidth="1"/>
    <col min="12549" max="12549" width="30.33203125" style="15" customWidth="1"/>
    <col min="12550" max="12800" width="10.83203125" style="15"/>
    <col min="12801" max="12801" width="53.5" style="15" customWidth="1"/>
    <col min="12802" max="12802" width="33.33203125" style="15" customWidth="1"/>
    <col min="12803" max="12803" width="21.33203125" style="15" customWidth="1"/>
    <col min="12804" max="12804" width="53.6640625" style="15" customWidth="1"/>
    <col min="12805" max="12805" width="30.33203125" style="15" customWidth="1"/>
    <col min="12806" max="13056" width="10.83203125" style="15"/>
    <col min="13057" max="13057" width="53.5" style="15" customWidth="1"/>
    <col min="13058" max="13058" width="33.33203125" style="15" customWidth="1"/>
    <col min="13059" max="13059" width="21.33203125" style="15" customWidth="1"/>
    <col min="13060" max="13060" width="53.6640625" style="15" customWidth="1"/>
    <col min="13061" max="13061" width="30.33203125" style="15" customWidth="1"/>
    <col min="13062" max="13312" width="10.83203125" style="15"/>
    <col min="13313" max="13313" width="53.5" style="15" customWidth="1"/>
    <col min="13314" max="13314" width="33.33203125" style="15" customWidth="1"/>
    <col min="13315" max="13315" width="21.33203125" style="15" customWidth="1"/>
    <col min="13316" max="13316" width="53.6640625" style="15" customWidth="1"/>
    <col min="13317" max="13317" width="30.33203125" style="15" customWidth="1"/>
    <col min="13318" max="13568" width="10.83203125" style="15"/>
    <col min="13569" max="13569" width="53.5" style="15" customWidth="1"/>
    <col min="13570" max="13570" width="33.33203125" style="15" customWidth="1"/>
    <col min="13571" max="13571" width="21.33203125" style="15" customWidth="1"/>
    <col min="13572" max="13572" width="53.6640625" style="15" customWidth="1"/>
    <col min="13573" max="13573" width="30.33203125" style="15" customWidth="1"/>
    <col min="13574" max="13824" width="10.83203125" style="15"/>
    <col min="13825" max="13825" width="53.5" style="15" customWidth="1"/>
    <col min="13826" max="13826" width="33.33203125" style="15" customWidth="1"/>
    <col min="13827" max="13827" width="21.33203125" style="15" customWidth="1"/>
    <col min="13828" max="13828" width="53.6640625" style="15" customWidth="1"/>
    <col min="13829" max="13829" width="30.33203125" style="15" customWidth="1"/>
    <col min="13830" max="14080" width="10.83203125" style="15"/>
    <col min="14081" max="14081" width="53.5" style="15" customWidth="1"/>
    <col min="14082" max="14082" width="33.33203125" style="15" customWidth="1"/>
    <col min="14083" max="14083" width="21.33203125" style="15" customWidth="1"/>
    <col min="14084" max="14084" width="53.6640625" style="15" customWidth="1"/>
    <col min="14085" max="14085" width="30.33203125" style="15" customWidth="1"/>
    <col min="14086" max="14336" width="10.83203125" style="15"/>
    <col min="14337" max="14337" width="53.5" style="15" customWidth="1"/>
    <col min="14338" max="14338" width="33.33203125" style="15" customWidth="1"/>
    <col min="14339" max="14339" width="21.33203125" style="15" customWidth="1"/>
    <col min="14340" max="14340" width="53.6640625" style="15" customWidth="1"/>
    <col min="14341" max="14341" width="30.33203125" style="15" customWidth="1"/>
    <col min="14342" max="14592" width="10.83203125" style="15"/>
    <col min="14593" max="14593" width="53.5" style="15" customWidth="1"/>
    <col min="14594" max="14594" width="33.33203125" style="15" customWidth="1"/>
    <col min="14595" max="14595" width="21.33203125" style="15" customWidth="1"/>
    <col min="14596" max="14596" width="53.6640625" style="15" customWidth="1"/>
    <col min="14597" max="14597" width="30.33203125" style="15" customWidth="1"/>
    <col min="14598" max="14848" width="10.83203125" style="15"/>
    <col min="14849" max="14849" width="53.5" style="15" customWidth="1"/>
    <col min="14850" max="14850" width="33.33203125" style="15" customWidth="1"/>
    <col min="14851" max="14851" width="21.33203125" style="15" customWidth="1"/>
    <col min="14852" max="14852" width="53.6640625" style="15" customWidth="1"/>
    <col min="14853" max="14853" width="30.33203125" style="15" customWidth="1"/>
    <col min="14854" max="15104" width="10.83203125" style="15"/>
    <col min="15105" max="15105" width="53.5" style="15" customWidth="1"/>
    <col min="15106" max="15106" width="33.33203125" style="15" customWidth="1"/>
    <col min="15107" max="15107" width="21.33203125" style="15" customWidth="1"/>
    <col min="15108" max="15108" width="53.6640625" style="15" customWidth="1"/>
    <col min="15109" max="15109" width="30.33203125" style="15" customWidth="1"/>
    <col min="15110" max="15360" width="10.83203125" style="15"/>
    <col min="15361" max="15361" width="53.5" style="15" customWidth="1"/>
    <col min="15362" max="15362" width="33.33203125" style="15" customWidth="1"/>
    <col min="15363" max="15363" width="21.33203125" style="15" customWidth="1"/>
    <col min="15364" max="15364" width="53.6640625" style="15" customWidth="1"/>
    <col min="15365" max="15365" width="30.33203125" style="15" customWidth="1"/>
    <col min="15366" max="15616" width="10.83203125" style="15"/>
    <col min="15617" max="15617" width="53.5" style="15" customWidth="1"/>
    <col min="15618" max="15618" width="33.33203125" style="15" customWidth="1"/>
    <col min="15619" max="15619" width="21.33203125" style="15" customWidth="1"/>
    <col min="15620" max="15620" width="53.6640625" style="15" customWidth="1"/>
    <col min="15621" max="15621" width="30.33203125" style="15" customWidth="1"/>
    <col min="15622" max="15872" width="10.83203125" style="15"/>
    <col min="15873" max="15873" width="53.5" style="15" customWidth="1"/>
    <col min="15874" max="15874" width="33.33203125" style="15" customWidth="1"/>
    <col min="15875" max="15875" width="21.33203125" style="15" customWidth="1"/>
    <col min="15876" max="15876" width="53.6640625" style="15" customWidth="1"/>
    <col min="15877" max="15877" width="30.33203125" style="15" customWidth="1"/>
    <col min="15878" max="16128" width="10.83203125" style="15"/>
    <col min="16129" max="16129" width="53.5" style="15" customWidth="1"/>
    <col min="16130" max="16130" width="33.33203125" style="15" customWidth="1"/>
    <col min="16131" max="16131" width="21.33203125" style="15" customWidth="1"/>
    <col min="16132" max="16132" width="53.6640625" style="15" customWidth="1"/>
    <col min="16133" max="16133" width="30.33203125" style="15" customWidth="1"/>
    <col min="16134" max="16384" width="10.83203125" style="15"/>
  </cols>
  <sheetData>
    <row r="1" spans="1:5" ht="25" thickBot="1" x14ac:dyDescent="0.25">
      <c r="A1" s="119" t="s">
        <v>47</v>
      </c>
      <c r="B1" s="120"/>
      <c r="D1" s="119" t="s">
        <v>48</v>
      </c>
      <c r="E1" s="120"/>
    </row>
    <row r="2" spans="1:5" ht="24" x14ac:dyDescent="0.2">
      <c r="A2" s="76" t="s">
        <v>23</v>
      </c>
      <c r="B2" s="51">
        <f>'Traditional Policy Evaluation'!B2</f>
        <v>2000000</v>
      </c>
      <c r="D2" s="76" t="s">
        <v>23</v>
      </c>
      <c r="E2" s="51">
        <f>B2</f>
        <v>2000000</v>
      </c>
    </row>
    <row r="3" spans="1:5" ht="24" x14ac:dyDescent="0.2">
      <c r="A3" s="77" t="s">
        <v>25</v>
      </c>
      <c r="B3" s="78">
        <f>'Traditional Policy Evaluation'!B3</f>
        <v>25</v>
      </c>
      <c r="D3" s="77" t="s">
        <v>25</v>
      </c>
      <c r="E3" s="78">
        <v>3</v>
      </c>
    </row>
    <row r="4" spans="1:5" ht="24" x14ac:dyDescent="0.2">
      <c r="A4" s="77" t="s">
        <v>37</v>
      </c>
      <c r="B4" s="56">
        <v>7000</v>
      </c>
      <c r="D4" s="77" t="s">
        <v>37</v>
      </c>
      <c r="E4" s="56">
        <f>B4</f>
        <v>7000</v>
      </c>
    </row>
    <row r="5" spans="1:5" ht="24" x14ac:dyDescent="0.2">
      <c r="A5" s="77" t="s">
        <v>49</v>
      </c>
      <c r="B5" s="79">
        <f>'Traditional Policy Evaluation'!B4-'Term + MF'!B4</f>
        <v>85400</v>
      </c>
      <c r="D5" s="77" t="s">
        <v>49</v>
      </c>
      <c r="E5" s="79">
        <f>B5</f>
        <v>85400</v>
      </c>
    </row>
    <row r="6" spans="1:5" ht="25" thickBot="1" x14ac:dyDescent="0.25">
      <c r="A6" s="80" t="s">
        <v>50</v>
      </c>
      <c r="B6" s="81">
        <v>0.1</v>
      </c>
      <c r="D6" s="80" t="s">
        <v>50</v>
      </c>
      <c r="E6" s="81">
        <v>0.11</v>
      </c>
    </row>
    <row r="7" spans="1:5" ht="25" thickBot="1" x14ac:dyDescent="0.25">
      <c r="A7" s="82" t="s">
        <v>51</v>
      </c>
      <c r="B7" s="83">
        <f>FV(B6,B3,-B5,0,1)</f>
        <v>9238722.7632190548</v>
      </c>
      <c r="D7" s="82" t="s">
        <v>51</v>
      </c>
      <c r="E7" s="83">
        <f>FV(E6,E3,-E5,0,1)</f>
        <v>316811.02740000025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Expense Method</vt:lpstr>
      <vt:lpstr>Expense Method Explained</vt:lpstr>
      <vt:lpstr>Income Method</vt:lpstr>
      <vt:lpstr>Income Method Explained</vt:lpstr>
      <vt:lpstr>Dynamic nature of HLV</vt:lpstr>
      <vt:lpstr>MoneyBack Policy Evaluation</vt:lpstr>
      <vt:lpstr>MoneyBack as an Investment</vt:lpstr>
      <vt:lpstr>Traditional Policy Evaluation</vt:lpstr>
      <vt:lpstr>Term + 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BANERJEE</dc:creator>
  <cp:lastModifiedBy>RAHUL BANERJEE</cp:lastModifiedBy>
  <dcterms:created xsi:type="dcterms:W3CDTF">2022-05-11T08:17:50Z</dcterms:created>
  <dcterms:modified xsi:type="dcterms:W3CDTF">2023-05-24T15:43:55Z</dcterms:modified>
</cp:coreProperties>
</file>