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Downloads\"/>
    </mc:Choice>
  </mc:AlternateContent>
  <xr:revisionPtr revIDLastSave="0" documentId="8_{95A22D7D-9D37-46FB-BBAB-A4CA20F641AB}" xr6:coauthVersionLast="47" xr6:coauthVersionMax="47" xr10:uidLastSave="{00000000-0000-0000-0000-000000000000}"/>
  <bookViews>
    <workbookView xWindow="-120" yWindow="-120" windowWidth="29040" windowHeight="15720" xr2:uid="{424B1575-38BF-47A1-8954-5EF06C5AA3B8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K64" i="1" s="1"/>
  <c r="H64" i="1"/>
  <c r="I64" i="1" s="1"/>
  <c r="F64" i="1"/>
  <c r="G64" i="1" s="1"/>
  <c r="D64" i="1"/>
  <c r="E64" i="1" s="1"/>
  <c r="B64" i="1"/>
  <c r="K63" i="1"/>
  <c r="K65" i="1" s="1"/>
  <c r="J63" i="1"/>
  <c r="I63" i="1"/>
  <c r="F63" i="1"/>
  <c r="G63" i="1" s="1"/>
  <c r="E63" i="1"/>
  <c r="B63" i="1"/>
  <c r="J62" i="1"/>
  <c r="K62" i="1" s="1"/>
  <c r="H62" i="1"/>
  <c r="I62" i="1" s="1"/>
  <c r="I65" i="1" s="1"/>
  <c r="F62" i="1"/>
  <c r="G62" i="1" s="1"/>
  <c r="G65" i="1" s="1"/>
  <c r="D62" i="1"/>
  <c r="E62" i="1" s="1"/>
  <c r="B62" i="1"/>
  <c r="C58" i="1"/>
  <c r="J53" i="1"/>
  <c r="K53" i="1" s="1"/>
  <c r="H53" i="1"/>
  <c r="I53" i="1" s="1"/>
  <c r="F53" i="1"/>
  <c r="G53" i="1" s="1"/>
  <c r="D53" i="1"/>
  <c r="E53" i="1" s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D51" i="1"/>
  <c r="E51" i="1" s="1"/>
  <c r="E54" i="1" s="1"/>
  <c r="B51" i="1"/>
  <c r="C47" i="1"/>
  <c r="J42" i="1"/>
  <c r="K42" i="1" s="1"/>
  <c r="H42" i="1"/>
  <c r="I42" i="1" s="1"/>
  <c r="G42" i="1"/>
  <c r="E42" i="1"/>
  <c r="B42" i="1"/>
  <c r="K41" i="1"/>
  <c r="K43" i="1" s="1"/>
  <c r="J41" i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B40" i="1"/>
  <c r="C36" i="1"/>
  <c r="J30" i="1"/>
  <c r="K30" i="1" s="1"/>
  <c r="K31" i="1" s="1"/>
  <c r="H30" i="1"/>
  <c r="I30" i="1" s="1"/>
  <c r="F30" i="1"/>
  <c r="G30" i="1" s="1"/>
  <c r="D30" i="1"/>
  <c r="E30" i="1" s="1"/>
  <c r="B30" i="1"/>
  <c r="K29" i="1"/>
  <c r="J29" i="1"/>
  <c r="I29" i="1"/>
  <c r="H29" i="1"/>
  <c r="G29" i="1"/>
  <c r="E29" i="1"/>
  <c r="B29" i="1"/>
  <c r="J28" i="1"/>
  <c r="K28" i="1" s="1"/>
  <c r="H28" i="1"/>
  <c r="I28" i="1" s="1"/>
  <c r="F28" i="1"/>
  <c r="G28" i="1" s="1"/>
  <c r="D28" i="1"/>
  <c r="E28" i="1" s="1"/>
  <c r="B28" i="1"/>
  <c r="C24" i="1"/>
  <c r="J19" i="1"/>
  <c r="K19" i="1" s="1"/>
  <c r="H19" i="1"/>
  <c r="I19" i="1" s="1"/>
  <c r="F19" i="1"/>
  <c r="G19" i="1" s="1"/>
  <c r="D19" i="1"/>
  <c r="E19" i="1" s="1"/>
  <c r="B19" i="1"/>
  <c r="K18" i="1"/>
  <c r="J18" i="1"/>
  <c r="I18" i="1"/>
  <c r="H18" i="1"/>
  <c r="G18" i="1"/>
  <c r="E18" i="1"/>
  <c r="B18" i="1"/>
  <c r="J17" i="1"/>
  <c r="K17" i="1" s="1"/>
  <c r="I17" i="1"/>
  <c r="G17" i="1"/>
  <c r="E17" i="1"/>
  <c r="B17" i="1"/>
  <c r="J16" i="1"/>
  <c r="K16" i="1" s="1"/>
  <c r="K20" i="1" s="1"/>
  <c r="H16" i="1"/>
  <c r="I16" i="1" s="1"/>
  <c r="F16" i="1"/>
  <c r="G16" i="1" s="1"/>
  <c r="D16" i="1"/>
  <c r="E16" i="1" s="1"/>
  <c r="B16" i="1"/>
  <c r="K15" i="1"/>
  <c r="J15" i="1"/>
  <c r="I15" i="1"/>
  <c r="H15" i="1"/>
  <c r="G15" i="1"/>
  <c r="F15" i="1"/>
  <c r="E15" i="1"/>
  <c r="B15" i="1"/>
  <c r="K14" i="1"/>
  <c r="J14" i="1"/>
  <c r="I14" i="1"/>
  <c r="G14" i="1"/>
  <c r="E14" i="1"/>
  <c r="B14" i="1"/>
  <c r="K13" i="1"/>
  <c r="J13" i="1"/>
  <c r="I13" i="1"/>
  <c r="G13" i="1"/>
  <c r="G20" i="1" s="1"/>
  <c r="E13" i="1"/>
  <c r="E20" i="1" s="1"/>
  <c r="B13" i="1"/>
  <c r="C6" i="1"/>
  <c r="C5" i="1"/>
  <c r="C4" i="1"/>
  <c r="G54" i="1" l="1"/>
  <c r="C54" i="1" s="1"/>
  <c r="C55" i="1" s="1"/>
  <c r="D6" i="1" s="1"/>
  <c r="E6" i="1" s="1"/>
  <c r="E65" i="1"/>
  <c r="C65" i="1" s="1"/>
  <c r="C66" i="1" s="1"/>
  <c r="I20" i="1"/>
  <c r="C20" i="1" s="1"/>
  <c r="C21" i="1" s="1"/>
  <c r="E31" i="1"/>
  <c r="G31" i="1"/>
  <c r="I31" i="1"/>
  <c r="C43" i="1"/>
  <c r="C44" i="1" s="1"/>
  <c r="D5" i="1" s="1"/>
  <c r="E5" i="1" s="1"/>
  <c r="C31" i="1" l="1"/>
  <c r="C32" i="1" s="1"/>
  <c r="D4" i="1" s="1"/>
  <c r="E4" i="1" s="1"/>
</calcChain>
</file>

<file path=xl/sharedStrings.xml><?xml version="1.0" encoding="utf-8"?>
<sst xmlns="http://schemas.openxmlformats.org/spreadsheetml/2006/main" count="95" uniqueCount="21">
  <si>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</si>
  <si>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</si>
  <si>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</si>
  <si>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</si>
  <si>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</si>
  <si>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</si>
  <si>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</si>
  <si>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</si>
  <si>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</si>
  <si>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</si>
  <si>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</si>
  <si>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</si>
  <si>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</si>
  <si>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</si>
  <si>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</si>
  <si>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</si>
  <si>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Gonzalez P.</t>
  </si>
  <si>
    <t>Jara</t>
  </si>
  <si>
    <t>Velasquez</t>
  </si>
  <si>
    <t>faltan evidencias de metodologia en github</t>
  </si>
  <si>
    <t>proyecto retrasado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</si>
</sst>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  <xf numFmtId="0" fontId="2" fillId="0" borderId="0" xfId="0" applyFont="1" applyAlignment="1">
      <alignment horizontal="left"/>
    </xf>
    <xf numFmtId="0" fontId="0" fillId="7" borderId="2" xfId="0" applyFill="1" applyBorder="1" applyAlignment="1">
      <alignment horizontal="center" vertical="center" textRotation="255"/>
    </xf>
    <xf numFmtId="0" fontId="3" fillId="0" borderId="7" xfId="0" applyFont="1" applyBorder="1"/>
    <xf numFmtId="0" fontId="3" fillId="0" borderId="3" xfId="0" applyFont="1" applyBorder="1"/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7" fillId="5" borderId="4" xfId="0" applyFon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255"/>
    </xf>
    <xf numFmtId="0" fontId="3" fillId="0" borderId="8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12"/>
      <sheetName val="G13"/>
      <sheetName val="G14"/>
      <sheetName val="G15"/>
      <sheetName val="G16"/>
      <sheetName val="G17"/>
      <sheetName val="G18"/>
      <sheetName val="G19"/>
      <sheetName val="G20"/>
      <sheetName val="G21"/>
      <sheetName val="G22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>
            <v>4.9000000000000004</v>
          </cell>
        </row>
      </sheetData>
      <sheetData sheetId="20"/>
      <sheetData sheetId="21"/>
      <sheetData sheetId="22"/>
      <sheetData sheetId="23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24"/>
      <sheetData sheetId="25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6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3D4-2C06-409F-A194-9AFBAAFDA714}">
  <dimension ref="A2:L926"/>
  <sheetViews>
    <sheetView tabSelected="1" workbookViewId="0">
      <selection sqref="A1:XFD1048576"/>
    </sheetView>
  </sheetViews>
  <sheetFormatPr baseColWidth="10" defaultColWidth="14.42578125" defaultRowHeight="15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2" x14ac:dyDescent="0.25">
      <c r="C2" s="1">
        <v>0.75</v>
      </c>
      <c r="D2" s="1">
        <v>0.25</v>
      </c>
      <c r="E2" s="43">
        <v>1</v>
      </c>
    </row>
    <row r="3" spans="1:12" ht="30" x14ac:dyDescent="0.25">
      <c r="B3" s="2" t="s">
        <v>0</v>
      </c>
      <c r="C3" s="3" t="s">
        <v>1</v>
      </c>
      <c r="D3" s="4" t="s">
        <v>2</v>
      </c>
      <c r="E3" s="30"/>
    </row>
    <row r="4" spans="1:12" x14ac:dyDescent="0.25">
      <c r="A4" s="5">
        <v>1</v>
      </c>
      <c r="B4" s="6" t="s">
        <v>16</v>
      </c>
      <c r="C4" s="7">
        <f>[1]G19!$C$21</f>
        <v>4.9000000000000004</v>
      </c>
      <c r="D4" s="7">
        <f>$C$32</f>
        <v>7</v>
      </c>
      <c r="E4" s="8">
        <f>C4*C$2+D4*D$2</f>
        <v>5.4250000000000007</v>
      </c>
      <c r="G4" s="9"/>
    </row>
    <row r="5" spans="1:12" x14ac:dyDescent="0.25">
      <c r="A5" s="5">
        <v>2</v>
      </c>
      <c r="B5" s="6" t="s">
        <v>17</v>
      </c>
      <c r="C5" s="7">
        <f>[1]G19!$C$21</f>
        <v>4.9000000000000004</v>
      </c>
      <c r="D5" s="7">
        <f>C44</f>
        <v>7</v>
      </c>
      <c r="E5" s="8">
        <f t="shared" ref="E5:E6" si="0">C5*C$2+D5*D$2</f>
        <v>5.4250000000000007</v>
      </c>
      <c r="G5" s="9"/>
    </row>
    <row r="6" spans="1:12" x14ac:dyDescent="0.25">
      <c r="A6" s="5">
        <v>3</v>
      </c>
      <c r="B6" s="6" t="s">
        <v>18</v>
      </c>
      <c r="C6" s="7">
        <f>[1]G19!$C$21</f>
        <v>4.9000000000000004</v>
      </c>
      <c r="D6" s="7">
        <f>C55</f>
        <v>7</v>
      </c>
      <c r="E6" s="8">
        <f t="shared" si="0"/>
        <v>5.4250000000000007</v>
      </c>
      <c r="G6" s="9"/>
    </row>
    <row r="7" spans="1:12" x14ac:dyDescent="0.25">
      <c r="B7" s="27"/>
    </row>
    <row r="11" spans="1:12" ht="18.75" outlineLevel="1" x14ac:dyDescent="0.25">
      <c r="A11" s="44" t="s">
        <v>1</v>
      </c>
      <c r="B11" s="10"/>
      <c r="C11" s="38" t="s">
        <v>3</v>
      </c>
      <c r="D11" s="39" t="s">
        <v>4</v>
      </c>
      <c r="E11" s="40"/>
      <c r="F11" s="40"/>
      <c r="G11" s="40"/>
      <c r="H11" s="40"/>
      <c r="I11" s="40"/>
      <c r="J11" s="40"/>
      <c r="K11" s="41"/>
    </row>
    <row r="12" spans="1:12" outlineLevel="1" x14ac:dyDescent="0.25">
      <c r="A12" s="29"/>
      <c r="B12" s="11" t="s">
        <v>5</v>
      </c>
      <c r="C12" s="30"/>
      <c r="D12" s="39" t="s">
        <v>6</v>
      </c>
      <c r="E12" s="41"/>
      <c r="F12" s="39" t="s">
        <v>7</v>
      </c>
      <c r="G12" s="41"/>
      <c r="H12" s="42" t="s">
        <v>8</v>
      </c>
      <c r="I12" s="41"/>
      <c r="J12" s="39" t="s">
        <v>9</v>
      </c>
      <c r="K12" s="41"/>
    </row>
    <row r="13" spans="1:12" ht="90" outlineLevel="1" x14ac:dyDescent="0.25">
      <c r="A13" s="45"/>
      <c r="B13" s="12" t="str">
        <f>[1]RUBRICA!A4</f>
        <v>1. Implementa una metodología que permite el logro de los objetivos propuestos, de acuerdo a los estándares de la disciplina.</v>
      </c>
      <c r="C13" s="13" t="s">
        <v>6</v>
      </c>
      <c r="D13" s="14"/>
      <c r="E13" s="14" t="str">
        <f>IF(D13="X",100*0.1,"")</f>
        <v/>
      </c>
      <c r="F13" s="14"/>
      <c r="G13" s="14" t="str">
        <f>IF(F13="X",60*0.1,"")</f>
        <v/>
      </c>
      <c r="H13" s="14" t="s">
        <v>10</v>
      </c>
      <c r="I13" s="14">
        <f>IF(H13="X",30*0.1,"")</f>
        <v>3</v>
      </c>
      <c r="J13" s="14" t="str">
        <f t="shared" ref="J13:J16" si="1">IF($C13=NL,"X","")</f>
        <v/>
      </c>
      <c r="K13" s="14" t="str">
        <f t="shared" ref="K13:K19" si="2">IF($J13="X",0,"")</f>
        <v/>
      </c>
      <c r="L13" s="15" t="s">
        <v>19</v>
      </c>
    </row>
    <row r="14" spans="1:12" ht="48" outlineLevel="1" x14ac:dyDescent="0.25">
      <c r="A14" s="45"/>
      <c r="B14" s="1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13" t="s">
        <v>6</v>
      </c>
      <c r="D14" s="14"/>
      <c r="E14" s="14" t="str">
        <f>IF(D14="X",100*0.2,"")</f>
        <v/>
      </c>
      <c r="F14" s="14" t="s">
        <v>10</v>
      </c>
      <c r="G14" s="14">
        <f>IF(F14="X",60*0.2,"")</f>
        <v>12</v>
      </c>
      <c r="H14" s="14"/>
      <c r="I14" s="14" t="str">
        <f>IF(H14="X",30*0.2,"")</f>
        <v/>
      </c>
      <c r="J14" s="14" t="str">
        <f t="shared" si="1"/>
        <v/>
      </c>
      <c r="K14" s="14" t="str">
        <f t="shared" si="2"/>
        <v/>
      </c>
      <c r="L14" s="15" t="s">
        <v>20</v>
      </c>
    </row>
    <row r="15" spans="1:12" ht="26.1" customHeight="1" outlineLevel="1" x14ac:dyDescent="0.25">
      <c r="A15" s="45"/>
      <c r="B15" s="12" t="str">
        <f>[1]RUBRICA!A7</f>
        <v>4. Relaciona el Proyecto APT con las competencias del perfil de egreso de su Plan de Estudio.</v>
      </c>
      <c r="C15" s="13" t="s">
        <v>6</v>
      </c>
      <c r="D15" s="14" t="s">
        <v>10</v>
      </c>
      <c r="E15" s="14">
        <f>IF(D15="X",100*0.05,"")</f>
        <v>5</v>
      </c>
      <c r="F15" s="14" t="str">
        <f t="shared" ref="F15:F16" si="3">IF($C15=L,"X","")</f>
        <v/>
      </c>
      <c r="G15" s="14" t="str">
        <f>IF(F15="X",60*0.05,"")</f>
        <v/>
      </c>
      <c r="H15" s="14" t="str">
        <f t="shared" ref="H15:H16" si="4">IF($C15=ML,"X","")</f>
        <v/>
      </c>
      <c r="I15" s="14" t="str">
        <f>IF(H15="X",30*0.05,"")</f>
        <v/>
      </c>
      <c r="J15" s="14" t="str">
        <f t="shared" si="1"/>
        <v/>
      </c>
      <c r="K15" s="14" t="str">
        <f t="shared" si="2"/>
        <v/>
      </c>
    </row>
    <row r="16" spans="1:12" ht="24" outlineLevel="1" x14ac:dyDescent="0.25">
      <c r="A16" s="45"/>
      <c r="B16" s="12" t="str">
        <f>[1]RUBRICA!A8</f>
        <v>5. Utiliza de manera precisa el lenguaje técnico en los entregables de acuerdo con lo requerido por la disciplina.</v>
      </c>
      <c r="C16" s="13" t="s">
        <v>6</v>
      </c>
      <c r="D16" s="14" t="str">
        <f t="shared" ref="D16" si="5">IF($C16=CL,"X","")</f>
        <v>X</v>
      </c>
      <c r="E16" s="14">
        <f>IF(D16="X",100*0.05,"")</f>
        <v>5</v>
      </c>
      <c r="F16" s="14" t="str">
        <f t="shared" si="3"/>
        <v/>
      </c>
      <c r="G16" s="14" t="str">
        <f>IF(F16="X",60*0.05,"")</f>
        <v/>
      </c>
      <c r="H16" s="14" t="str">
        <f t="shared" si="4"/>
        <v/>
      </c>
      <c r="I16" s="14" t="str">
        <f>IF(H16="X",30*0.05,"")</f>
        <v/>
      </c>
      <c r="J16" s="14" t="str">
        <f t="shared" si="1"/>
        <v/>
      </c>
      <c r="K16" s="14" t="str">
        <f t="shared" si="2"/>
        <v/>
      </c>
    </row>
    <row r="17" spans="1:12" ht="24" outlineLevel="1" x14ac:dyDescent="0.25">
      <c r="A17" s="45"/>
      <c r="B17" s="12" t="str">
        <f>[1]RUBRICA!A9</f>
        <v xml:space="preserve">6. Utiliza correctamente las reglas de redacción, ortografía (literal, puntual, acentual) y las normas para citas y referencias. </v>
      </c>
      <c r="C17" s="13" t="s">
        <v>6</v>
      </c>
      <c r="D17" s="14" t="s">
        <v>10</v>
      </c>
      <c r="E17" s="14">
        <f>IF(D17="X",100*0.05,"")</f>
        <v>5</v>
      </c>
      <c r="F17" s="14"/>
      <c r="G17" s="14" t="str">
        <f>IF(F17="X",60*0.05,"")</f>
        <v/>
      </c>
      <c r="H17" s="14"/>
      <c r="I17" s="14" t="str">
        <f>IF(H17="X",30*0.05,"")</f>
        <v/>
      </c>
      <c r="J17" s="14" t="str">
        <f>IF($C17=NL,"X","")</f>
        <v/>
      </c>
      <c r="K17" s="14" t="str">
        <f t="shared" si="2"/>
        <v/>
      </c>
      <c r="L17" s="15"/>
    </row>
    <row r="18" spans="1:12" ht="36" outlineLevel="1" x14ac:dyDescent="0.25">
      <c r="A18" s="45"/>
      <c r="B18" s="12" t="str">
        <f>[1]RUBRICA!A10</f>
        <v>7. Entrega la documentación y evidencias requerida por la asignatura de acuerdo a la estrucutra y nombres solicitados, guardando todas las evidencias de avances en Git</v>
      </c>
      <c r="C18" s="13" t="s">
        <v>6</v>
      </c>
      <c r="D18" s="14"/>
      <c r="E18" s="14" t="str">
        <f>IF(D18="X",100*0.15,"")</f>
        <v/>
      </c>
      <c r="F18" s="14" t="s">
        <v>10</v>
      </c>
      <c r="G18" s="14">
        <f>IF(F18="X",60*0.15,"")</f>
        <v>9</v>
      </c>
      <c r="H18" s="14" t="str">
        <f>IF($C18=ML,"X","")</f>
        <v/>
      </c>
      <c r="I18" s="14" t="str">
        <f>IF(H18="X",30*0.15,"")</f>
        <v/>
      </c>
      <c r="J18" s="14" t="str">
        <f>IF($C18=NL,"X","")</f>
        <v/>
      </c>
      <c r="K18" s="14" t="str">
        <f t="shared" si="2"/>
        <v/>
      </c>
      <c r="L18" s="15"/>
    </row>
    <row r="19" spans="1:12" ht="22.9" customHeight="1" outlineLevel="1" x14ac:dyDescent="0.25">
      <c r="A19" s="45"/>
      <c r="B19" s="1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13" t="s">
        <v>6</v>
      </c>
      <c r="D19" s="14" t="str">
        <f>IF($C19=CL,"X","")</f>
        <v>X</v>
      </c>
      <c r="E19" s="14">
        <f>IF(D19="X",100*0.15,"")</f>
        <v>15</v>
      </c>
      <c r="F19" s="14" t="str">
        <f>IF($C19=L,"X","")</f>
        <v/>
      </c>
      <c r="G19" s="14" t="str">
        <f>IF(F19="X",60*0.15,"")</f>
        <v/>
      </c>
      <c r="H19" s="14" t="str">
        <f>IF($C19=ML,"X","")</f>
        <v/>
      </c>
      <c r="I19" s="14" t="str">
        <f>IF(H19="X",30*0.15,"")</f>
        <v/>
      </c>
      <c r="J19" s="14" t="str">
        <f>IF($C19=NL,"X","")</f>
        <v/>
      </c>
      <c r="K19" s="14" t="str">
        <f t="shared" si="2"/>
        <v/>
      </c>
    </row>
    <row r="20" spans="1:12" ht="15.75" customHeight="1" outlineLevel="1" x14ac:dyDescent="0.3">
      <c r="A20" s="29"/>
      <c r="B20" s="16" t="s">
        <v>11</v>
      </c>
      <c r="C20" s="17">
        <f>E20+G20+I20+K20</f>
        <v>54</v>
      </c>
      <c r="D20" s="18"/>
      <c r="E20" s="18">
        <f>SUM(E13:E19)</f>
        <v>30</v>
      </c>
      <c r="F20" s="18"/>
      <c r="G20" s="18">
        <f>SUM(G13:G19)</f>
        <v>21</v>
      </c>
      <c r="H20" s="18"/>
      <c r="I20" s="18">
        <f>SUM(I13:I19)</f>
        <v>3</v>
      </c>
      <c r="J20" s="18"/>
      <c r="K20" s="18">
        <f>SUM(K13:K19)</f>
        <v>0</v>
      </c>
    </row>
    <row r="21" spans="1:12" ht="15.75" customHeight="1" outlineLevel="1" x14ac:dyDescent="0.3">
      <c r="A21" s="30"/>
      <c r="B21" s="19" t="s">
        <v>12</v>
      </c>
      <c r="C21" s="20">
        <f>VLOOKUP(C20,[1]ESCALA_IEP!A1:B152,2,FALSE)</f>
        <v>4.9000000000000004</v>
      </c>
    </row>
    <row r="22" spans="1:12" ht="15.75" customHeight="1" x14ac:dyDescent="0.25"/>
    <row r="23" spans="1:12" ht="15.75" customHeight="1" x14ac:dyDescent="0.25"/>
    <row r="24" spans="1:12" ht="15.75" customHeight="1" x14ac:dyDescent="0.25">
      <c r="A24" s="28" t="s">
        <v>2</v>
      </c>
      <c r="B24" s="31" t="s">
        <v>13</v>
      </c>
      <c r="C24" s="32" t="str">
        <f>$B$4</f>
        <v>Gonzalez P.</v>
      </c>
      <c r="D24" s="33"/>
      <c r="E24" s="33"/>
      <c r="F24" s="33"/>
      <c r="G24" s="33"/>
      <c r="H24" s="33"/>
      <c r="I24" s="33"/>
      <c r="J24" s="33"/>
      <c r="K24" s="34"/>
    </row>
    <row r="25" spans="1:12" ht="15.75" customHeight="1" x14ac:dyDescent="0.25">
      <c r="A25" s="29"/>
      <c r="B25" s="30"/>
      <c r="C25" s="35"/>
      <c r="D25" s="36"/>
      <c r="E25" s="36"/>
      <c r="F25" s="36"/>
      <c r="G25" s="36"/>
      <c r="H25" s="36"/>
      <c r="I25" s="36"/>
      <c r="J25" s="36"/>
      <c r="K25" s="37"/>
    </row>
    <row r="26" spans="1:12" ht="15.75" customHeight="1" x14ac:dyDescent="0.25">
      <c r="A26" s="29"/>
      <c r="B26" s="10" t="s">
        <v>14</v>
      </c>
      <c r="C26" s="38" t="s">
        <v>3</v>
      </c>
      <c r="D26" s="39" t="s">
        <v>4</v>
      </c>
      <c r="E26" s="40"/>
      <c r="F26" s="40"/>
      <c r="G26" s="40"/>
      <c r="H26" s="40"/>
      <c r="I26" s="40"/>
      <c r="J26" s="40"/>
      <c r="K26" s="41"/>
    </row>
    <row r="27" spans="1:12" ht="15.75" customHeight="1" x14ac:dyDescent="0.25">
      <c r="A27" s="29"/>
      <c r="B27" s="21" t="s">
        <v>5</v>
      </c>
      <c r="C27" s="30"/>
      <c r="D27" s="39" t="s">
        <v>6</v>
      </c>
      <c r="E27" s="41"/>
      <c r="F27" s="39" t="s">
        <v>7</v>
      </c>
      <c r="G27" s="41"/>
      <c r="H27" s="42" t="s">
        <v>8</v>
      </c>
      <c r="I27" s="41"/>
      <c r="J27" s="39" t="s">
        <v>9</v>
      </c>
      <c r="K27" s="41"/>
    </row>
    <row r="28" spans="1:12" x14ac:dyDescent="0.25">
      <c r="A28" s="29"/>
      <c r="B28" s="12" t="str">
        <f>[1]RUBRICA!A6</f>
        <v>3. Relaciona el Proyecto APT con sus intereses profesionales. *</v>
      </c>
      <c r="C28" s="13" t="s">
        <v>6</v>
      </c>
      <c r="D28" s="14" t="str">
        <f t="shared" ref="D28:D30" si="6">IF($C28=CL,"X","")</f>
        <v>X</v>
      </c>
      <c r="E28" s="14">
        <f>IF(D28="X",100*0.05,"")</f>
        <v>5</v>
      </c>
      <c r="F28" s="14" t="str">
        <f t="shared" ref="F28:F30" si="7">IF($C28=L,"X","")</f>
        <v/>
      </c>
      <c r="G28" s="14" t="str">
        <f>IF(F28="X",60*0.05,"")</f>
        <v/>
      </c>
      <c r="H28" s="14" t="str">
        <f t="shared" ref="H28:H30" si="8">IF($C28=ML,"X","")</f>
        <v/>
      </c>
      <c r="I28" s="14" t="str">
        <f>IF(H28="X",30*0.05,"")</f>
        <v/>
      </c>
      <c r="J28" s="14" t="str">
        <f t="shared" ref="J28:J30" si="9">IF($C28=NL,"X","")</f>
        <v/>
      </c>
      <c r="K28" s="14" t="str">
        <f t="shared" ref="K28:K30" si="10">IF($J28="X",0,"")</f>
        <v/>
      </c>
    </row>
    <row r="29" spans="1:12" ht="24.6" customHeight="1" x14ac:dyDescent="0.25">
      <c r="A29" s="29"/>
      <c r="B29" s="12" t="str">
        <f>[1]RUBRICA!A11</f>
        <v>8. Expone el tema utilizando un lenguaje técnico disciplinar al presentar la propuesta y responde evidenciando un manejo de la información. *</v>
      </c>
      <c r="C29" s="13" t="s">
        <v>6</v>
      </c>
      <c r="D29" s="14" t="s">
        <v>10</v>
      </c>
      <c r="E29" s="14">
        <f>IF(D29="X",100*0.1,"")</f>
        <v>10</v>
      </c>
      <c r="F29" s="14"/>
      <c r="G29" s="14" t="str">
        <f>IF(F29="X",60*0.1,"")</f>
        <v/>
      </c>
      <c r="H29" s="14" t="str">
        <f t="shared" si="8"/>
        <v/>
      </c>
      <c r="I29" s="14" t="str">
        <f>IF(H29="X",30*0.1,"")</f>
        <v/>
      </c>
      <c r="J29" s="14" t="str">
        <f t="shared" si="9"/>
        <v/>
      </c>
      <c r="K29" s="14" t="str">
        <f t="shared" si="10"/>
        <v/>
      </c>
    </row>
    <row r="30" spans="1:12" ht="25.9" customHeight="1" x14ac:dyDescent="0.25">
      <c r="A30" s="29"/>
      <c r="B30" s="12" t="str">
        <f>[1]RUBRICA!A13</f>
        <v>10. Colaboración y trabajo en equipo *</v>
      </c>
      <c r="C30" s="13" t="s">
        <v>6</v>
      </c>
      <c r="D30" s="14" t="str">
        <f t="shared" si="6"/>
        <v>X</v>
      </c>
      <c r="E30" s="14">
        <f>IF(D30="X",100*0.1,"")</f>
        <v>10</v>
      </c>
      <c r="F30" s="14" t="str">
        <f t="shared" si="7"/>
        <v/>
      </c>
      <c r="G30" s="14" t="str">
        <f>IF(F30="X",60*0.1,"")</f>
        <v/>
      </c>
      <c r="H30" s="14" t="str">
        <f t="shared" si="8"/>
        <v/>
      </c>
      <c r="I30" s="14" t="str">
        <f>IF(H30="X",30*0.1,"")</f>
        <v/>
      </c>
      <c r="J30" s="14" t="str">
        <f t="shared" si="9"/>
        <v/>
      </c>
      <c r="K30" s="14" t="str">
        <f t="shared" si="10"/>
        <v/>
      </c>
    </row>
    <row r="31" spans="1:12" ht="15.75" customHeight="1" x14ac:dyDescent="0.3">
      <c r="A31" s="29"/>
      <c r="B31" s="22" t="s">
        <v>15</v>
      </c>
      <c r="C31" s="23">
        <f>E31+G31+I31+K31</f>
        <v>25</v>
      </c>
      <c r="D31" s="18"/>
      <c r="E31" s="18">
        <f>SUM(E28:E30)</f>
        <v>25</v>
      </c>
      <c r="F31" s="18"/>
      <c r="G31" s="18">
        <f>SUM(G28:G30)</f>
        <v>0</v>
      </c>
      <c r="H31" s="18"/>
      <c r="I31" s="18">
        <f>SUM(I28:I30)</f>
        <v>0</v>
      </c>
      <c r="J31" s="18"/>
      <c r="K31" s="18">
        <f>SUM(K29:K30)</f>
        <v>0</v>
      </c>
    </row>
    <row r="32" spans="1:12" ht="15.75" customHeight="1" x14ac:dyDescent="0.3">
      <c r="A32" s="30"/>
      <c r="B32" s="24" t="s">
        <v>12</v>
      </c>
      <c r="C32" s="20">
        <f>VLOOKUP(C31,[1]ESCALA_TRAB_EQUIP!A1:B52,2,FALSE)</f>
        <v>7</v>
      </c>
    </row>
    <row r="33" spans="1:11" ht="15.75" customHeight="1" x14ac:dyDescent="0.3">
      <c r="B33" s="25"/>
      <c r="C33" s="26"/>
    </row>
    <row r="34" spans="1:11" ht="15.75" customHeight="1" x14ac:dyDescent="0.3">
      <c r="B34" s="25"/>
      <c r="C34" s="26"/>
    </row>
    <row r="35" spans="1:11" ht="15.75" customHeight="1" x14ac:dyDescent="0.25"/>
    <row r="36" spans="1:11" ht="15.75" customHeight="1" x14ac:dyDescent="0.25">
      <c r="A36" s="28" t="s">
        <v>2</v>
      </c>
      <c r="B36" s="31" t="s">
        <v>13</v>
      </c>
      <c r="C36" s="32" t="str">
        <f>B5</f>
        <v>Jara</v>
      </c>
      <c r="D36" s="33"/>
      <c r="E36" s="33"/>
      <c r="F36" s="33"/>
      <c r="G36" s="33"/>
      <c r="H36" s="33"/>
      <c r="I36" s="33"/>
      <c r="J36" s="33"/>
      <c r="K36" s="34"/>
    </row>
    <row r="37" spans="1:11" ht="15.75" customHeight="1" x14ac:dyDescent="0.25">
      <c r="A37" s="29"/>
      <c r="B37" s="30"/>
      <c r="C37" s="35"/>
      <c r="D37" s="36"/>
      <c r="E37" s="36"/>
      <c r="F37" s="36"/>
      <c r="G37" s="36"/>
      <c r="H37" s="36"/>
      <c r="I37" s="36"/>
      <c r="J37" s="36"/>
      <c r="K37" s="37"/>
    </row>
    <row r="38" spans="1:11" ht="15.75" customHeight="1" x14ac:dyDescent="0.25">
      <c r="A38" s="29"/>
      <c r="B38" s="10" t="s">
        <v>14</v>
      </c>
      <c r="C38" s="38" t="s">
        <v>3</v>
      </c>
      <c r="D38" s="39" t="s">
        <v>4</v>
      </c>
      <c r="E38" s="40"/>
      <c r="F38" s="40"/>
      <c r="G38" s="40"/>
      <c r="H38" s="40"/>
      <c r="I38" s="40"/>
      <c r="J38" s="40"/>
      <c r="K38" s="41"/>
    </row>
    <row r="39" spans="1:11" ht="15.75" customHeight="1" x14ac:dyDescent="0.25">
      <c r="A39" s="29"/>
      <c r="B39" s="21" t="s">
        <v>5</v>
      </c>
      <c r="C39" s="30"/>
      <c r="D39" s="39" t="s">
        <v>6</v>
      </c>
      <c r="E39" s="41"/>
      <c r="F39" s="39" t="s">
        <v>7</v>
      </c>
      <c r="G39" s="41"/>
      <c r="H39" s="42" t="s">
        <v>8</v>
      </c>
      <c r="I39" s="41"/>
      <c r="J39" s="39" t="s">
        <v>9</v>
      </c>
      <c r="K39" s="41"/>
    </row>
    <row r="40" spans="1:11" ht="15.75" customHeight="1" x14ac:dyDescent="0.25">
      <c r="A40" s="29"/>
      <c r="B40" s="12" t="str">
        <f>[1]RUBRICA!A6</f>
        <v>3. Relaciona el Proyecto APT con sus intereses profesionales. *</v>
      </c>
      <c r="C40" s="13" t="s">
        <v>6</v>
      </c>
      <c r="D40" s="14" t="str">
        <f t="shared" ref="D40" si="11">IF($C40=CL,"X","")</f>
        <v>X</v>
      </c>
      <c r="E40" s="14">
        <f>IF(D40="X",100*0.05,"")</f>
        <v>5</v>
      </c>
      <c r="F40" s="14" t="str">
        <f t="shared" ref="F40" si="12">IF($C40=L,"X","")</f>
        <v/>
      </c>
      <c r="G40" s="14" t="str">
        <f>IF(F40="X",60*0.05,"")</f>
        <v/>
      </c>
      <c r="H40" s="14" t="str">
        <f t="shared" ref="H40:H41" si="13">IF($C40=ML,"X","")</f>
        <v/>
      </c>
      <c r="I40" s="14" t="str">
        <f>IF(H40="X",30*0.05,"")</f>
        <v/>
      </c>
      <c r="J40" s="14" t="str">
        <f t="shared" ref="J40:J42" si="14">IF($C40=NL,"X","")</f>
        <v/>
      </c>
      <c r="K40" s="14" t="str">
        <f t="shared" ref="K40:K42" si="15">IF($J40="X",0,"")</f>
        <v/>
      </c>
    </row>
    <row r="41" spans="1:11" ht="25.9" customHeight="1" x14ac:dyDescent="0.25">
      <c r="A41" s="29"/>
      <c r="B41" s="12" t="str">
        <f>[1]RUBRICA!A11</f>
        <v>8. Expone el tema utilizando un lenguaje técnico disciplinar al presentar la propuesta y responde evidenciando un manejo de la información. *</v>
      </c>
      <c r="C41" s="13" t="s">
        <v>6</v>
      </c>
      <c r="D41" s="14" t="s">
        <v>10</v>
      </c>
      <c r="E41" s="14">
        <f>IF(D41="X",100*0.1,"")</f>
        <v>10</v>
      </c>
      <c r="F41" s="14"/>
      <c r="G41" s="14" t="str">
        <f>IF(F41="X",60*0.1,"")</f>
        <v/>
      </c>
      <c r="H41" s="14" t="str">
        <f t="shared" si="13"/>
        <v/>
      </c>
      <c r="I41" s="14" t="str">
        <f>IF(H41="X",30*0.1,"")</f>
        <v/>
      </c>
      <c r="J41" s="14" t="str">
        <f t="shared" si="14"/>
        <v/>
      </c>
      <c r="K41" s="14" t="str">
        <f t="shared" si="15"/>
        <v/>
      </c>
    </row>
    <row r="42" spans="1:11" x14ac:dyDescent="0.25">
      <c r="A42" s="29"/>
      <c r="B42" s="12" t="str">
        <f>[1]RUBRICA!A13</f>
        <v>10. Colaboración y trabajo en equipo *</v>
      </c>
      <c r="C42" s="13" t="s">
        <v>6</v>
      </c>
      <c r="D42" s="14" t="s">
        <v>10</v>
      </c>
      <c r="E42" s="14">
        <f>IF(D42="X",100*0.1,"")</f>
        <v>10</v>
      </c>
      <c r="F42" s="14"/>
      <c r="G42" s="14" t="str">
        <f>IF(F42="X",60*0.1,"")</f>
        <v/>
      </c>
      <c r="H42" s="14" t="str">
        <f>IF($C42=ML,"X","")</f>
        <v/>
      </c>
      <c r="I42" s="14" t="str">
        <f>IF(H42="X",30*0.1,"")</f>
        <v/>
      </c>
      <c r="J42" s="14" t="str">
        <f t="shared" si="14"/>
        <v/>
      </c>
      <c r="K42" s="14" t="str">
        <f t="shared" si="15"/>
        <v/>
      </c>
    </row>
    <row r="43" spans="1:11" ht="15.75" customHeight="1" x14ac:dyDescent="0.3">
      <c r="A43" s="29"/>
      <c r="B43" s="22" t="s">
        <v>15</v>
      </c>
      <c r="C43" s="23">
        <f>E43+G43+I43+K43</f>
        <v>25</v>
      </c>
      <c r="D43" s="18"/>
      <c r="E43" s="18">
        <f>SUM(E40:E42)</f>
        <v>25</v>
      </c>
      <c r="F43" s="18"/>
      <c r="G43" s="18">
        <f>SUM(G40:G42)</f>
        <v>0</v>
      </c>
      <c r="H43" s="18"/>
      <c r="I43" s="18">
        <f>SUM(I40:I42)</f>
        <v>0</v>
      </c>
      <c r="J43" s="18"/>
      <c r="K43" s="18">
        <f>SUM(K41:K42)</f>
        <v>0</v>
      </c>
    </row>
    <row r="44" spans="1:11" ht="15.75" customHeight="1" x14ac:dyDescent="0.3">
      <c r="A44" s="30"/>
      <c r="B44" s="24" t="s">
        <v>12</v>
      </c>
      <c r="C44" s="20">
        <f>VLOOKUP(C43,[1]ESCALA_TRAB_EQUIP!A1:B52,2,FALSE)</f>
        <v>7</v>
      </c>
    </row>
    <row r="45" spans="1:11" ht="15.75" customHeight="1" x14ac:dyDescent="0.3">
      <c r="B45" s="25"/>
      <c r="C45" s="26"/>
    </row>
    <row r="46" spans="1:11" ht="15.75" customHeight="1" x14ac:dyDescent="0.3">
      <c r="B46" s="25"/>
      <c r="C46" s="26"/>
    </row>
    <row r="47" spans="1:11" ht="15.75" customHeight="1" x14ac:dyDescent="0.25">
      <c r="A47" s="28" t="s">
        <v>2</v>
      </c>
      <c r="B47" s="31" t="s">
        <v>13</v>
      </c>
      <c r="C47" s="32" t="str">
        <f>B6</f>
        <v>Velasquez</v>
      </c>
      <c r="D47" s="33"/>
      <c r="E47" s="33"/>
      <c r="F47" s="33"/>
      <c r="G47" s="33"/>
      <c r="H47" s="33"/>
      <c r="I47" s="33"/>
      <c r="J47" s="33"/>
      <c r="K47" s="34"/>
    </row>
    <row r="48" spans="1:11" ht="15.75" customHeight="1" x14ac:dyDescent="0.25">
      <c r="A48" s="29"/>
      <c r="B48" s="30"/>
      <c r="C48" s="35"/>
      <c r="D48" s="36"/>
      <c r="E48" s="36"/>
      <c r="F48" s="36"/>
      <c r="G48" s="36"/>
      <c r="H48" s="36"/>
      <c r="I48" s="36"/>
      <c r="J48" s="36"/>
      <c r="K48" s="37"/>
    </row>
    <row r="49" spans="1:11" ht="15.75" customHeight="1" x14ac:dyDescent="0.25">
      <c r="A49" s="29"/>
      <c r="B49" s="10" t="s">
        <v>14</v>
      </c>
      <c r="C49" s="38" t="s">
        <v>3</v>
      </c>
      <c r="D49" s="39" t="s">
        <v>4</v>
      </c>
      <c r="E49" s="40"/>
      <c r="F49" s="40"/>
      <c r="G49" s="40"/>
      <c r="H49" s="40"/>
      <c r="I49" s="40"/>
      <c r="J49" s="40"/>
      <c r="K49" s="41"/>
    </row>
    <row r="50" spans="1:11" ht="15.75" customHeight="1" x14ac:dyDescent="0.25">
      <c r="A50" s="29"/>
      <c r="B50" s="21" t="s">
        <v>5</v>
      </c>
      <c r="C50" s="30"/>
      <c r="D50" s="39" t="s">
        <v>6</v>
      </c>
      <c r="E50" s="41"/>
      <c r="F50" s="39" t="s">
        <v>7</v>
      </c>
      <c r="G50" s="41"/>
      <c r="H50" s="42" t="s">
        <v>8</v>
      </c>
      <c r="I50" s="41"/>
      <c r="J50" s="39" t="s">
        <v>9</v>
      </c>
      <c r="K50" s="41"/>
    </row>
    <row r="51" spans="1:11" ht="15.75" customHeight="1" x14ac:dyDescent="0.25">
      <c r="A51" s="29"/>
      <c r="B51" s="12" t="str">
        <f>[1]RUBRICA!A6</f>
        <v>3. Relaciona el Proyecto APT con sus intereses profesionales. *</v>
      </c>
      <c r="C51" s="13" t="s">
        <v>6</v>
      </c>
      <c r="D51" s="14" t="str">
        <f t="shared" ref="D51:D53" si="16">IF($C51=CL,"X","")</f>
        <v>X</v>
      </c>
      <c r="E51" s="14">
        <f>IF(D51="X",100*0.05,"")</f>
        <v>5</v>
      </c>
      <c r="F51" s="14" t="str">
        <f t="shared" ref="F51:F53" si="17">IF($C51=L,"X","")</f>
        <v/>
      </c>
      <c r="G51" s="14" t="str">
        <f>IF(F51="X",60*0.05,"")</f>
        <v/>
      </c>
      <c r="H51" s="14" t="str">
        <f t="shared" ref="H51:H53" si="18">IF($C51=ML,"X","")</f>
        <v/>
      </c>
      <c r="I51" s="14" t="str">
        <f>IF(H51="X",30*0.05,"")</f>
        <v/>
      </c>
      <c r="J51" s="14" t="str">
        <f t="shared" ref="J51:J53" si="19">IF($C51=NL,"X","")</f>
        <v/>
      </c>
      <c r="K51" s="14" t="str">
        <f t="shared" ref="K51:K53" si="20">IF($J51="X",0,"")</f>
        <v/>
      </c>
    </row>
    <row r="52" spans="1:11" ht="25.9" customHeight="1" x14ac:dyDescent="0.25">
      <c r="A52" s="29"/>
      <c r="B52" s="12" t="str">
        <f>[1]RUBRICA!A11</f>
        <v>8. Expone el tema utilizando un lenguaje técnico disciplinar al presentar la propuesta y responde evidenciando un manejo de la información. *</v>
      </c>
      <c r="C52" s="13" t="s">
        <v>6</v>
      </c>
      <c r="D52" s="14" t="s">
        <v>10</v>
      </c>
      <c r="E52" s="14">
        <f>IF(D52="X",100*0.1,"")</f>
        <v>10</v>
      </c>
      <c r="F52" s="14" t="str">
        <f t="shared" si="17"/>
        <v/>
      </c>
      <c r="G52" s="14" t="str">
        <f>IF(F52="X",60*0.1,"")</f>
        <v/>
      </c>
      <c r="H52" s="14"/>
      <c r="I52" s="14" t="str">
        <f>IF(H52="X",30*0.1,"")</f>
        <v/>
      </c>
      <c r="J52" s="14" t="str">
        <f t="shared" si="19"/>
        <v/>
      </c>
      <c r="K52" s="14" t="str">
        <f t="shared" si="20"/>
        <v/>
      </c>
    </row>
    <row r="53" spans="1:11" x14ac:dyDescent="0.25">
      <c r="A53" s="29"/>
      <c r="B53" s="12" t="str">
        <f>[1]RUBRICA!A13</f>
        <v>10. Colaboración y trabajo en equipo *</v>
      </c>
      <c r="C53" s="13" t="s">
        <v>6</v>
      </c>
      <c r="D53" s="14" t="str">
        <f t="shared" si="16"/>
        <v>X</v>
      </c>
      <c r="E53" s="14">
        <f>IF(D53="X",100*0.1,"")</f>
        <v>10</v>
      </c>
      <c r="F53" s="14" t="str">
        <f t="shared" si="17"/>
        <v/>
      </c>
      <c r="G53" s="14" t="str">
        <f>IF(F53="X",60*0.1,"")</f>
        <v/>
      </c>
      <c r="H53" s="14" t="str">
        <f t="shared" si="18"/>
        <v/>
      </c>
      <c r="I53" s="14" t="str">
        <f>IF(H53="X",30*0.1,"")</f>
        <v/>
      </c>
      <c r="J53" s="14" t="str">
        <f t="shared" si="19"/>
        <v/>
      </c>
      <c r="K53" s="14" t="str">
        <f t="shared" si="20"/>
        <v/>
      </c>
    </row>
    <row r="54" spans="1:11" ht="15.75" customHeight="1" x14ac:dyDescent="0.3">
      <c r="A54" s="29"/>
      <c r="B54" s="22" t="s">
        <v>15</v>
      </c>
      <c r="C54" s="23">
        <f>E54+G54+I54+K54</f>
        <v>25</v>
      </c>
      <c r="D54" s="18"/>
      <c r="E54" s="18">
        <f>SUM(E51:E53)</f>
        <v>25</v>
      </c>
      <c r="F54" s="18"/>
      <c r="G54" s="18">
        <f>SUM(G51:G53)</f>
        <v>0</v>
      </c>
      <c r="H54" s="18"/>
      <c r="I54" s="18">
        <f>SUM(I51:I53)</f>
        <v>0</v>
      </c>
      <c r="J54" s="18"/>
      <c r="K54" s="18">
        <f>SUM(K52:K53)</f>
        <v>0</v>
      </c>
    </row>
    <row r="55" spans="1:11" ht="15.75" customHeight="1" x14ac:dyDescent="0.3">
      <c r="A55" s="30"/>
      <c r="B55" s="24" t="s">
        <v>12</v>
      </c>
      <c r="C55" s="20">
        <f>VLOOKUP(C54,[1]ESCALA_TRAB_EQUIP!A1:B52,2,FALSE)</f>
        <v>7</v>
      </c>
    </row>
    <row r="56" spans="1:11" ht="15.75" customHeight="1" x14ac:dyDescent="0.3">
      <c r="B56" s="25"/>
      <c r="C56" s="26"/>
    </row>
    <row r="57" spans="1:11" ht="15.75" customHeight="1" x14ac:dyDescent="0.25"/>
    <row r="58" spans="1:11" ht="15.75" customHeight="1" x14ac:dyDescent="0.25">
      <c r="A58" s="28" t="s">
        <v>2</v>
      </c>
      <c r="B58" s="31" t="s">
        <v>13</v>
      </c>
      <c r="C58" s="32">
        <f>B7</f>
        <v>0</v>
      </c>
      <c r="D58" s="33"/>
      <c r="E58" s="33"/>
      <c r="F58" s="33"/>
      <c r="G58" s="33"/>
      <c r="H58" s="33"/>
      <c r="I58" s="33"/>
      <c r="J58" s="33"/>
      <c r="K58" s="34"/>
    </row>
    <row r="59" spans="1:11" ht="15.75" customHeight="1" x14ac:dyDescent="0.25">
      <c r="A59" s="29"/>
      <c r="B59" s="30"/>
      <c r="C59" s="35"/>
      <c r="D59" s="36"/>
      <c r="E59" s="36"/>
      <c r="F59" s="36"/>
      <c r="G59" s="36"/>
      <c r="H59" s="36"/>
      <c r="I59" s="36"/>
      <c r="J59" s="36"/>
      <c r="K59" s="37"/>
    </row>
    <row r="60" spans="1:11" ht="15.75" customHeight="1" x14ac:dyDescent="0.25">
      <c r="A60" s="29"/>
      <c r="B60" s="10" t="s">
        <v>14</v>
      </c>
      <c r="C60" s="38" t="s">
        <v>3</v>
      </c>
      <c r="D60" s="39" t="s">
        <v>4</v>
      </c>
      <c r="E60" s="40"/>
      <c r="F60" s="40"/>
      <c r="G60" s="40"/>
      <c r="H60" s="40"/>
      <c r="I60" s="40"/>
      <c r="J60" s="40"/>
      <c r="K60" s="41"/>
    </row>
    <row r="61" spans="1:11" ht="15.75" customHeight="1" x14ac:dyDescent="0.25">
      <c r="A61" s="29"/>
      <c r="B61" s="21" t="s">
        <v>5</v>
      </c>
      <c r="C61" s="30"/>
      <c r="D61" s="39" t="s">
        <v>6</v>
      </c>
      <c r="E61" s="41"/>
      <c r="F61" s="39" t="s">
        <v>7</v>
      </c>
      <c r="G61" s="41"/>
      <c r="H61" s="42" t="s">
        <v>8</v>
      </c>
      <c r="I61" s="41"/>
      <c r="J61" s="39" t="s">
        <v>9</v>
      </c>
      <c r="K61" s="41"/>
    </row>
    <row r="62" spans="1:11" ht="15.75" customHeight="1" x14ac:dyDescent="0.25">
      <c r="A62" s="29"/>
      <c r="B62" s="12">
        <f>[1]RUBRICA!A17</f>
        <v>0</v>
      </c>
      <c r="C62" s="13" t="s">
        <v>6</v>
      </c>
      <c r="D62" s="14" t="str">
        <f t="shared" ref="D62:D64" si="21">IF($C62=CL,"X","")</f>
        <v>X</v>
      </c>
      <c r="E62" s="14">
        <f>IF(D62="X",100*0.05,"")</f>
        <v>5</v>
      </c>
      <c r="F62" s="14" t="str">
        <f t="shared" ref="F62:F64" si="22">IF($C62=L,"X","")</f>
        <v/>
      </c>
      <c r="G62" s="14" t="str">
        <f>IF(F62="X",60*0.05,"")</f>
        <v/>
      </c>
      <c r="H62" s="14" t="str">
        <f t="shared" ref="H62:H64" si="23">IF($C62=ML,"X","")</f>
        <v/>
      </c>
      <c r="I62" s="14" t="str">
        <f>IF(H62="X",30*0.05,"")</f>
        <v/>
      </c>
      <c r="J62" s="14" t="str">
        <f t="shared" ref="J62:J64" si="24">IF($C62=NL,"X","")</f>
        <v/>
      </c>
      <c r="K62" s="14" t="str">
        <f t="shared" ref="K62:K64" si="25">IF($J62="X",0,"")</f>
        <v/>
      </c>
    </row>
    <row r="63" spans="1:11" ht="15.75" customHeight="1" x14ac:dyDescent="0.25">
      <c r="A63" s="29"/>
      <c r="B63" s="12">
        <f>[1]RUBRICA!A22</f>
        <v>0</v>
      </c>
      <c r="C63" s="13" t="s">
        <v>6</v>
      </c>
      <c r="D63" s="14" t="s">
        <v>10</v>
      </c>
      <c r="E63" s="14">
        <f>IF(D63="X",100*0.1,"")</f>
        <v>10</v>
      </c>
      <c r="F63" s="14" t="str">
        <f t="shared" si="22"/>
        <v/>
      </c>
      <c r="G63" s="14" t="str">
        <f>IF(F63="X",60*0.1,"")</f>
        <v/>
      </c>
      <c r="H63" s="14"/>
      <c r="I63" s="14" t="str">
        <f>IF(H63="X",30*0.1,"")</f>
        <v/>
      </c>
      <c r="J63" s="14" t="str">
        <f t="shared" si="24"/>
        <v/>
      </c>
      <c r="K63" s="14" t="str">
        <f t="shared" si="25"/>
        <v/>
      </c>
    </row>
    <row r="64" spans="1:11" ht="15.75" customHeight="1" x14ac:dyDescent="0.25">
      <c r="A64" s="29"/>
      <c r="B64" s="12">
        <f>[1]RUBRICA!A24</f>
        <v>0</v>
      </c>
      <c r="C64" s="13" t="s">
        <v>6</v>
      </c>
      <c r="D64" s="14" t="str">
        <f t="shared" si="21"/>
        <v>X</v>
      </c>
      <c r="E64" s="14">
        <f>IF(D64="X",100*0.1,"")</f>
        <v>10</v>
      </c>
      <c r="F64" s="14" t="str">
        <f t="shared" si="22"/>
        <v/>
      </c>
      <c r="G64" s="14" t="str">
        <f>IF(F64="X",60*0.1,"")</f>
        <v/>
      </c>
      <c r="H64" s="14" t="str">
        <f t="shared" si="23"/>
        <v/>
      </c>
      <c r="I64" s="14" t="str">
        <f>IF(H64="X",30*0.1,"")</f>
        <v/>
      </c>
      <c r="J64" s="14" t="str">
        <f t="shared" si="24"/>
        <v/>
      </c>
      <c r="K64" s="14" t="str">
        <f t="shared" si="25"/>
        <v/>
      </c>
    </row>
    <row r="65" spans="1:11" ht="15.75" customHeight="1" x14ac:dyDescent="0.3">
      <c r="A65" s="29"/>
      <c r="B65" s="22" t="s">
        <v>15</v>
      </c>
      <c r="C65" s="23">
        <f>E65+G65+I65+K65</f>
        <v>25</v>
      </c>
      <c r="D65" s="18"/>
      <c r="E65" s="18">
        <f>SUM(E62:E64)</f>
        <v>25</v>
      </c>
      <c r="F65" s="18"/>
      <c r="G65" s="18">
        <f>SUM(G62:G64)</f>
        <v>0</v>
      </c>
      <c r="H65" s="18"/>
      <c r="I65" s="18">
        <f>SUM(I62:I64)</f>
        <v>0</v>
      </c>
      <c r="J65" s="18"/>
      <c r="K65" s="18">
        <f>SUM(K63:K64)</f>
        <v>0</v>
      </c>
    </row>
    <row r="66" spans="1:11" ht="15.75" customHeight="1" x14ac:dyDescent="0.3">
      <c r="A66" s="30"/>
      <c r="B66" s="24" t="s">
        <v>12</v>
      </c>
      <c r="C66" s="20">
        <f>VLOOKUP(C65,[1]ESCALA_TRAB_EQUIP!A12:B63,2,FALSE)</f>
        <v>7</v>
      </c>
    </row>
    <row r="67" spans="1:11" ht="15.75" customHeight="1" x14ac:dyDescent="0.25"/>
    <row r="68" spans="1:11" ht="15.75" customHeight="1" x14ac:dyDescent="0.25"/>
    <row r="69" spans="1:11" ht="15.75" customHeight="1" x14ac:dyDescent="0.25"/>
    <row r="70" spans="1:11" ht="15.75" customHeight="1" x14ac:dyDescent="0.25"/>
    <row r="71" spans="1:11" ht="15.75" customHeight="1" x14ac:dyDescent="0.25"/>
    <row r="72" spans="1:11" ht="15.75" customHeight="1" x14ac:dyDescent="0.25"/>
    <row r="73" spans="1:11" ht="15.75" customHeight="1" x14ac:dyDescent="0.25"/>
    <row r="74" spans="1:11" ht="15.75" customHeight="1" x14ac:dyDescent="0.25"/>
    <row r="75" spans="1:11" ht="15.75" customHeight="1" x14ac:dyDescent="0.25"/>
    <row r="76" spans="1:11" ht="15.75" customHeight="1" x14ac:dyDescent="0.25"/>
    <row r="77" spans="1:11" ht="15.75" customHeight="1" x14ac:dyDescent="0.25"/>
    <row r="78" spans="1:11" ht="15.75" customHeight="1" x14ac:dyDescent="0.25"/>
    <row r="79" spans="1:11" ht="15.75" customHeight="1" x14ac:dyDescent="0.25"/>
    <row r="80" spans="1:1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</sheetData>
  <mergeCells count="44">
    <mergeCell ref="E2:E3"/>
    <mergeCell ref="A11:A21"/>
    <mergeCell ref="C11:C12"/>
    <mergeCell ref="D11:K11"/>
    <mergeCell ref="D12:E12"/>
    <mergeCell ref="F12:G12"/>
    <mergeCell ref="H12:I12"/>
    <mergeCell ref="J12:K12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58:A66"/>
    <mergeCell ref="B58:B59"/>
    <mergeCell ref="C58:K59"/>
    <mergeCell ref="C60:C61"/>
    <mergeCell ref="D60:K60"/>
    <mergeCell ref="D61:E61"/>
    <mergeCell ref="F61:G61"/>
    <mergeCell ref="H61:I61"/>
    <mergeCell ref="J61:K61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301398C8-0E04-4FD5-A3C7-C503730E8260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Alvaro Alonso Jara Jara</cp:lastModifiedBy>
  <dcterms:created xsi:type="dcterms:W3CDTF">2024-12-07T15:44:15Z</dcterms:created>
  <dcterms:modified xsi:type="dcterms:W3CDTF">2024-12-12T23:22:48Z</dcterms:modified>
</cp:coreProperties>
</file>