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sen_i\Desktop\LoxRiver CERP\Water Quality\"/>
    </mc:Choice>
  </mc:AlternateContent>
  <bookViews>
    <workbookView xWindow="0" yWindow="0" windowWidth="21570" windowHeight="816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C29" i="1" l="1"/>
  <c r="B11" i="1" l="1"/>
  <c r="C11" i="1" s="1"/>
  <c r="F11" i="1" s="1"/>
  <c r="B12" i="1"/>
  <c r="C12" i="1" s="1"/>
  <c r="B8" i="1"/>
  <c r="C8" i="1" s="1"/>
  <c r="E5" i="1" s="1"/>
  <c r="A9" i="1"/>
  <c r="A10" i="1" s="1"/>
  <c r="B64" i="1"/>
  <c r="C55" i="1"/>
  <c r="C36" i="1" l="1"/>
  <c r="F8" i="1"/>
  <c r="C63" i="1"/>
  <c r="B9" i="1" l="1"/>
  <c r="C9" i="1" s="1"/>
  <c r="F9" i="1" s="1"/>
  <c r="E4" i="1"/>
  <c r="C56" i="1"/>
  <c r="B10" i="1" l="1"/>
  <c r="C10" i="1" s="1"/>
  <c r="F10" i="1" s="1"/>
  <c r="F12" i="1"/>
  <c r="C64" i="1"/>
  <c r="C34" i="1" l="1"/>
  <c r="C35" i="1" s="1"/>
</calcChain>
</file>

<file path=xl/sharedStrings.xml><?xml version="1.0" encoding="utf-8"?>
<sst xmlns="http://schemas.openxmlformats.org/spreadsheetml/2006/main" count="44" uniqueCount="39">
  <si>
    <t>C*</t>
  </si>
  <si>
    <t>Without Condition</t>
  </si>
  <si>
    <t xml:space="preserve">Q = </t>
  </si>
  <si>
    <t>TP Load</t>
  </si>
  <si>
    <t>ac-ft</t>
  </si>
  <si>
    <t>kg/yr TP</t>
  </si>
  <si>
    <t>Flow (M3)</t>
  </si>
  <si>
    <t>Inflow Conc (mg/L)</t>
  </si>
  <si>
    <t>Flow (ac-ft/yr)</t>
  </si>
  <si>
    <t>Flow (cfs)</t>
  </si>
  <si>
    <t>Total Load Retained (kg/yr)</t>
  </si>
  <si>
    <t>Assuming that GWP outflow concentration is 0.040 mg/L, the total load delivered to GWP</t>
  </si>
  <si>
    <t>is approximately 3,300 kg/yr.  With project, the total load would be 5,200 kg/yr.  So must</t>
  </si>
  <si>
    <t xml:space="preserve">Using Kadlec Eqn K-C* (1996) we can compute how much load would be removed by </t>
  </si>
  <si>
    <t>a 1,400 acre impoundment assuming an effluent concentration of 20 ppb.</t>
  </si>
  <si>
    <t>Where:</t>
  </si>
  <si>
    <t>Ci</t>
  </si>
  <si>
    <t>Co</t>
  </si>
  <si>
    <t>K</t>
  </si>
  <si>
    <t>m/yr</t>
  </si>
  <si>
    <t>mg/L</t>
  </si>
  <si>
    <t>Area</t>
  </si>
  <si>
    <t>Area = Q/k* Ln ((Co-c*)(Ci-C*))</t>
  </si>
  <si>
    <t>acres</t>
  </si>
  <si>
    <t>Load Removal</t>
  </si>
  <si>
    <t>kg/yr</t>
  </si>
  <si>
    <t>2008-2012 Average Annual Inflow Cntrol 2</t>
  </si>
  <si>
    <t>hectares</t>
  </si>
  <si>
    <t>M3/yr</t>
  </si>
  <si>
    <t>remove 2,100 kg/yr.    This should be done upstream of GWP or by diversion around it.)</t>
  </si>
  <si>
    <t>Outflow Conc. At Cntrol 4 (mg/L)</t>
  </si>
  <si>
    <t>Total Load at Control 2 (assume TP concentration of 0.10 mg/L)</t>
  </si>
  <si>
    <t>Q existing</t>
  </si>
  <si>
    <t>cfs</t>
  </si>
  <si>
    <t>Addl Q</t>
  </si>
  <si>
    <t>Draft: Assessment of TP Load Removal Requirements at GWP</t>
  </si>
  <si>
    <t>Shafer: June 23, 2015</t>
  </si>
  <si>
    <t>Q (cfs)</t>
  </si>
  <si>
    <t>Q (m3/yr)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</si>
</sst>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164" fontId="0" fillId="0" borderId="0" xfId="0" applyNumberFormat="1"/>
    <xf numFmtId="0" fontId="2" fillId="0" borderId="0" xfId="0" applyFont="1"/>
    <xf numFmtId="0" fontId="0" fillId="0" borderId="1" xfId="0" applyBorder="1"/>
    <xf numFmtId="0" fontId="0" fillId="0" borderId="2" xfId="0" applyBorder="1"/>
    <xf numFmtId="164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164" fontId="0" fillId="0" borderId="0" xfId="0" applyNumberFormat="1" applyBorder="1"/>
    <xf numFmtId="0" fontId="0" fillId="0" borderId="5" xfId="0" applyBorder="1"/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64" fontId="0" fillId="0" borderId="0" xfId="1" applyNumberFormat="1" applyFont="1" applyBorder="1"/>
    <xf numFmtId="0" fontId="0" fillId="0" borderId="4" xfId="0" applyBorder="1" applyAlignment="1"/>
    <xf numFmtId="0" fontId="0" fillId="0" borderId="0" xfId="0" applyBorder="1" applyAlignment="1"/>
    <xf numFmtId="165" fontId="0" fillId="0" borderId="0" xfId="0" applyNumberFormat="1" applyBorder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5" xfId="0" applyBorder="1" applyAlignment="1">
      <alignment horizontal="center" wrapText="1"/>
    </xf>
    <xf numFmtId="164" fontId="0" fillId="0" borderId="5" xfId="0" applyNumberFormat="1" applyBorder="1"/>
    <xf numFmtId="0" fontId="0" fillId="0" borderId="5" xfId="0" applyBorder="1" applyAlignment="1"/>
    <xf numFmtId="0" fontId="3" fillId="2" borderId="0" xfId="0" applyFont="1" applyFill="1" applyBorder="1"/>
    <xf numFmtId="164" fontId="0" fillId="3" borderId="7" xfId="0" applyNumberFormat="1" applyFill="1" applyBorder="1"/>
    <xf numFmtId="165" fontId="0" fillId="2" borderId="0" xfId="0" applyNumberFormat="1" applyFill="1" applyBorder="1"/>
    <xf numFmtId="0" fontId="0" fillId="2" borderId="0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390525</xdr:colOff>
      <xdr:row>52</xdr:row>
      <xdr:rowOff>104775</xdr:rowOff>
    </xdr:from>
    <xdr:to>
      <xdr:col>4</xdr:col>
      <xdr:colOff>819150</xdr:colOff>
      <xdr:row>56</xdr:row>
      <xdr:rowOff>28575</xdr:rowOff>
    </xdr:to>
    <xdr:sp macro="" textlink="">
      <xdr:nvSpPr>
        <xdr:cNvPr id="2" name="Rectangle 1"/>
        <xdr:cNvSpPr/>
      </xdr:nvSpPr>
      <xdr:spPr>
        <a:xfrm>
          <a:off x="2733675" y="3533775"/>
          <a:ext cx="1552575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447675</xdr:colOff>
      <xdr:row>61</xdr:row>
      <xdr:rowOff>47625</xdr:rowOff>
    </xdr:from>
    <xdr:to>
      <xdr:col>4</xdr:col>
      <xdr:colOff>876300</xdr:colOff>
      <xdr:row>64</xdr:row>
      <xdr:rowOff>161925</xdr:rowOff>
    </xdr:to>
    <xdr:sp macro="" textlink="">
      <xdr:nvSpPr>
        <xdr:cNvPr id="3" name="Rectangle 2"/>
        <xdr:cNvSpPr/>
      </xdr:nvSpPr>
      <xdr:spPr>
        <a:xfrm>
          <a:off x="2790825" y="5191125"/>
          <a:ext cx="1552575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838200</xdr:colOff>
      <xdr:row>53</xdr:row>
      <xdr:rowOff>142875</xdr:rowOff>
    </xdr:from>
    <xdr:to>
      <xdr:col>3</xdr:col>
      <xdr:colOff>390525</xdr:colOff>
      <xdr:row>53</xdr:row>
      <xdr:rowOff>142875</xdr:rowOff>
    </xdr:to>
    <xdr:cxnSp macro="">
      <xdr:nvCxnSpPr>
        <xdr:cNvPr id="5" name="Straight Arrow Connector 4"/>
        <xdr:cNvCxnSpPr/>
      </xdr:nvCxnSpPr>
      <xdr:spPr>
        <a:xfrm>
          <a:off x="2057400" y="3762375"/>
          <a:ext cx="676275" cy="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42863</xdr:colOff>
      <xdr:row>56</xdr:row>
      <xdr:rowOff>28575</xdr:rowOff>
    </xdr:from>
    <xdr:to>
      <xdr:col>4</xdr:col>
      <xdr:colOff>47625</xdr:colOff>
      <xdr:row>59</xdr:row>
      <xdr:rowOff>38100</xdr:rowOff>
    </xdr:to>
    <xdr:cxnSp macro="">
      <xdr:nvCxnSpPr>
        <xdr:cNvPr id="6" name="Straight Arrow Connector 5"/>
        <xdr:cNvCxnSpPr>
          <a:stCxn id="2" idx="2"/>
        </xdr:cNvCxnSpPr>
      </xdr:nvCxnSpPr>
      <xdr:spPr>
        <a:xfrm>
          <a:off x="3509963" y="4219575"/>
          <a:ext cx="4762" cy="58102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809625</xdr:colOff>
      <xdr:row>53</xdr:row>
      <xdr:rowOff>180975</xdr:rowOff>
    </xdr:from>
    <xdr:to>
      <xdr:col>5</xdr:col>
      <xdr:colOff>533400</xdr:colOff>
      <xdr:row>53</xdr:row>
      <xdr:rowOff>180975</xdr:rowOff>
    </xdr:to>
    <xdr:cxnSp macro="">
      <xdr:nvCxnSpPr>
        <xdr:cNvPr id="7" name="Straight Arrow Connector 6"/>
        <xdr:cNvCxnSpPr/>
      </xdr:nvCxnSpPr>
      <xdr:spPr>
        <a:xfrm>
          <a:off x="4276725" y="3800475"/>
          <a:ext cx="676275" cy="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895350</xdr:colOff>
      <xdr:row>63</xdr:row>
      <xdr:rowOff>57150</xdr:rowOff>
    </xdr:from>
    <xdr:to>
      <xdr:col>6</xdr:col>
      <xdr:colOff>9525</xdr:colOff>
      <xdr:row>63</xdr:row>
      <xdr:rowOff>57150</xdr:rowOff>
    </xdr:to>
    <xdr:cxnSp macro="">
      <xdr:nvCxnSpPr>
        <xdr:cNvPr id="8" name="Straight Arrow Connector 7"/>
        <xdr:cNvCxnSpPr/>
      </xdr:nvCxnSpPr>
      <xdr:spPr>
        <a:xfrm>
          <a:off x="4362450" y="5581650"/>
          <a:ext cx="676275" cy="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904875</xdr:colOff>
      <xdr:row>62</xdr:row>
      <xdr:rowOff>9525</xdr:rowOff>
    </xdr:from>
    <xdr:to>
      <xdr:col>3</xdr:col>
      <xdr:colOff>457200</xdr:colOff>
      <xdr:row>62</xdr:row>
      <xdr:rowOff>9525</xdr:rowOff>
    </xdr:to>
    <xdr:cxnSp macro="">
      <xdr:nvCxnSpPr>
        <xdr:cNvPr id="9" name="Straight Arrow Connector 8"/>
        <xdr:cNvCxnSpPr/>
      </xdr:nvCxnSpPr>
      <xdr:spPr>
        <a:xfrm>
          <a:off x="2124075" y="5343525"/>
          <a:ext cx="676275" cy="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100013</xdr:colOff>
      <xdr:row>64</xdr:row>
      <xdr:rowOff>161925</xdr:rowOff>
    </xdr:from>
    <xdr:to>
      <xdr:col>4</xdr:col>
      <xdr:colOff>104775</xdr:colOff>
      <xdr:row>67</xdr:row>
      <xdr:rowOff>133350</xdr:rowOff>
    </xdr:to>
    <xdr:cxnSp macro="">
      <xdr:nvCxnSpPr>
        <xdr:cNvPr id="10" name="Straight Arrow Connector 9"/>
        <xdr:cNvCxnSpPr>
          <a:stCxn id="3" idx="2"/>
        </xdr:cNvCxnSpPr>
      </xdr:nvCxnSpPr>
      <xdr:spPr>
        <a:xfrm>
          <a:off x="3567113" y="5876925"/>
          <a:ext cx="4762" cy="54292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workbookViewId="0">
      <selection activeCell="L25" sqref="L25"/>
    </sheetView>
  </sheetViews>
  <sheetFormatPr defaultRowHeight="15" x14ac:dyDescent="0.25"/>
  <cols>
    <col min="1" max="1" width="9.7109375" customWidth="1"/>
    <col min="2" max="2" width="13.42578125" customWidth="1"/>
    <col min="3" max="3" width="17" customWidth="1"/>
    <col min="4" max="4" width="19.28515625" customWidth="1"/>
    <col min="5" max="5" width="14.28515625" bestFit="1" customWidth="1"/>
    <col min="6" max="6" width="9.5703125" bestFit="1" customWidth="1"/>
    <col min="10" max="10" width="13.28515625" bestFit="1" customWidth="1"/>
    <col min="12" max="13" width="9.5703125" bestFit="1" customWidth="1"/>
  </cols>
  <sheetData>
    <row r="1" spans="1:6" x14ac:dyDescent="0.25">
      <c r="A1" t="s">
        <v>35</v>
      </c>
    </row>
    <row r="2" spans="1:6" x14ac:dyDescent="0.25">
      <c r="A2" t="s">
        <v>36</v>
      </c>
    </row>
    <row r="3" spans="1:6" ht="15.75" thickBot="1" x14ac:dyDescent="0.3">
      <c r="A3" s="2"/>
    </row>
    <row r="4" spans="1:6" x14ac:dyDescent="0.25">
      <c r="A4" s="3" t="s">
        <v>26</v>
      </c>
      <c r="B4" s="4"/>
      <c r="C4" s="4"/>
      <c r="D4" s="4"/>
      <c r="E4" s="5">
        <f>+B8</f>
        <v>44885.950413223138</v>
      </c>
      <c r="F4" s="6" t="s">
        <v>4</v>
      </c>
    </row>
    <row r="5" spans="1:6" x14ac:dyDescent="0.25">
      <c r="A5" s="7" t="s">
        <v>31</v>
      </c>
      <c r="B5" s="8"/>
      <c r="C5" s="8"/>
      <c r="D5" s="8"/>
      <c r="E5" s="9">
        <f>+C8*D8/1000</f>
        <v>5540.8547467390217</v>
      </c>
      <c r="F5" s="10" t="s">
        <v>5</v>
      </c>
    </row>
    <row r="6" spans="1:6" x14ac:dyDescent="0.25">
      <c r="A6" s="7"/>
      <c r="B6" s="8"/>
      <c r="C6" s="8"/>
      <c r="D6" s="8"/>
      <c r="E6" s="8"/>
      <c r="F6" s="10"/>
    </row>
    <row r="7" spans="1:6" ht="60" x14ac:dyDescent="0.25">
      <c r="A7" s="11" t="s">
        <v>9</v>
      </c>
      <c r="B7" s="12" t="s">
        <v>8</v>
      </c>
      <c r="C7" s="12" t="s">
        <v>6</v>
      </c>
      <c r="D7" s="12" t="s">
        <v>7</v>
      </c>
      <c r="E7" s="12" t="s">
        <v>30</v>
      </c>
      <c r="F7" s="21" t="s">
        <v>10</v>
      </c>
    </row>
    <row r="8" spans="1:6" x14ac:dyDescent="0.25">
      <c r="A8" s="7">
        <v>62</v>
      </c>
      <c r="B8" s="13">
        <f>+A8*365*86400/43560</f>
        <v>44885.950413223138</v>
      </c>
      <c r="C8" s="13">
        <f>+B8*43560/3.28^3</f>
        <v>55408547.467390209</v>
      </c>
      <c r="D8" s="8">
        <v>0.1</v>
      </c>
      <c r="E8" s="8">
        <v>0.08</v>
      </c>
      <c r="F8" s="22">
        <f>+(D8-E8)*C8/1000</f>
        <v>1108.1709493478043</v>
      </c>
    </row>
    <row r="9" spans="1:6" x14ac:dyDescent="0.25">
      <c r="A9" s="7">
        <f>+A8</f>
        <v>62</v>
      </c>
      <c r="B9" s="9">
        <f>+B8</f>
        <v>44885.950413223138</v>
      </c>
      <c r="C9" s="13">
        <f t="shared" ref="C9:C12" si="0">+B9*43560/3.28^3</f>
        <v>55408547.467390209</v>
      </c>
      <c r="D9" s="8">
        <v>0.1</v>
      </c>
      <c r="E9" s="8">
        <v>0.06</v>
      </c>
      <c r="F9" s="22">
        <f>+(D9-E9)*C9/1000</f>
        <v>2216.3418986956085</v>
      </c>
    </row>
    <row r="10" spans="1:6" x14ac:dyDescent="0.25">
      <c r="A10" s="7">
        <f>+A9</f>
        <v>62</v>
      </c>
      <c r="B10" s="9">
        <f>+B9</f>
        <v>44885.950413223138</v>
      </c>
      <c r="C10" s="13">
        <f t="shared" si="0"/>
        <v>55408547.467390209</v>
      </c>
      <c r="D10" s="8">
        <v>0.1</v>
      </c>
      <c r="E10" s="8">
        <v>0.04</v>
      </c>
      <c r="F10" s="22">
        <f>+(D10-E10)*C10/1000</f>
        <v>3324.5128480434128</v>
      </c>
    </row>
    <row r="11" spans="1:6" x14ac:dyDescent="0.25">
      <c r="A11" s="7">
        <v>35</v>
      </c>
      <c r="B11" s="13">
        <f>+A11*365*86400/43560</f>
        <v>25338.842975206611</v>
      </c>
      <c r="C11" s="13">
        <f>+B11*43560/3.28^3</f>
        <v>31279018.731591251</v>
      </c>
      <c r="D11" s="8">
        <v>0.1</v>
      </c>
      <c r="E11" s="8">
        <v>0.04</v>
      </c>
      <c r="F11" s="22">
        <f>+(D11-E11)*C11/1000</f>
        <v>1876.7411238954751</v>
      </c>
    </row>
    <row r="12" spans="1:6" x14ac:dyDescent="0.25">
      <c r="A12" s="7">
        <v>97</v>
      </c>
      <c r="B12" s="13">
        <f>+A12*365*86400/43560</f>
        <v>70224.793388429753</v>
      </c>
      <c r="C12" s="13">
        <f t="shared" si="0"/>
        <v>86687566.198981464</v>
      </c>
      <c r="D12" s="8">
        <v>0.1</v>
      </c>
      <c r="E12" s="8">
        <v>0.04</v>
      </c>
      <c r="F12" s="22">
        <f>+(D12-E12)*C12/1000</f>
        <v>5201.2539719388888</v>
      </c>
    </row>
    <row r="13" spans="1:6" x14ac:dyDescent="0.25">
      <c r="A13" s="7"/>
      <c r="B13" s="13"/>
      <c r="C13" s="13"/>
      <c r="D13" s="8"/>
      <c r="E13" s="8"/>
      <c r="F13" s="22"/>
    </row>
    <row r="14" spans="1:6" x14ac:dyDescent="0.25">
      <c r="A14" s="7" t="s">
        <v>32</v>
      </c>
      <c r="B14" s="13">
        <v>62</v>
      </c>
      <c r="C14" s="13" t="s">
        <v>33</v>
      </c>
      <c r="D14" s="8"/>
      <c r="E14" s="8"/>
      <c r="F14" s="22"/>
    </row>
    <row r="15" spans="1:6" x14ac:dyDescent="0.25">
      <c r="A15" s="7" t="s">
        <v>34</v>
      </c>
      <c r="B15" s="13">
        <v>35</v>
      </c>
      <c r="C15" s="13" t="s">
        <v>33</v>
      </c>
      <c r="D15" s="8"/>
      <c r="E15" s="8"/>
      <c r="F15" s="22"/>
    </row>
    <row r="16" spans="1:6" x14ac:dyDescent="0.25">
      <c r="A16" s="7"/>
      <c r="B16" s="13"/>
      <c r="C16" s="13"/>
      <c r="D16" s="8"/>
      <c r="E16" s="8"/>
      <c r="F16" s="22"/>
    </row>
    <row r="17" spans="1:6" x14ac:dyDescent="0.25">
      <c r="A17" s="7"/>
      <c r="B17" s="8"/>
      <c r="C17" s="8"/>
      <c r="D17" s="8"/>
      <c r="E17" s="8"/>
      <c r="F17" s="10"/>
    </row>
    <row r="18" spans="1:6" x14ac:dyDescent="0.25">
      <c r="A18" s="7"/>
      <c r="B18" s="8"/>
      <c r="C18" s="8"/>
      <c r="D18" s="8"/>
      <c r="E18" s="8"/>
      <c r="F18" s="10"/>
    </row>
    <row r="19" spans="1:6" x14ac:dyDescent="0.25">
      <c r="A19" s="7" t="s">
        <v>11</v>
      </c>
      <c r="B19" s="8"/>
      <c r="C19" s="8"/>
      <c r="D19" s="8"/>
      <c r="E19" s="8"/>
      <c r="F19" s="10"/>
    </row>
    <row r="20" spans="1:6" x14ac:dyDescent="0.25">
      <c r="A20" s="14" t="s">
        <v>12</v>
      </c>
      <c r="B20" s="15"/>
      <c r="C20" s="15"/>
      <c r="D20" s="15"/>
      <c r="E20" s="15"/>
      <c r="F20" s="23"/>
    </row>
    <row r="21" spans="1:6" x14ac:dyDescent="0.25">
      <c r="A21" s="7" t="s">
        <v>29</v>
      </c>
      <c r="B21" s="9"/>
      <c r="C21" s="9"/>
      <c r="D21" s="16"/>
      <c r="E21" s="16"/>
      <c r="F21" s="22"/>
    </row>
    <row r="22" spans="1:6" x14ac:dyDescent="0.25">
      <c r="A22" s="7"/>
      <c r="B22" s="8"/>
      <c r="C22" s="8"/>
      <c r="D22" s="8"/>
      <c r="E22" s="8"/>
      <c r="F22" s="10"/>
    </row>
    <row r="23" spans="1:6" x14ac:dyDescent="0.25">
      <c r="A23" s="7" t="s">
        <v>13</v>
      </c>
      <c r="B23" s="8"/>
      <c r="C23" s="8"/>
      <c r="D23" s="8"/>
      <c r="E23" s="8"/>
      <c r="F23" s="10"/>
    </row>
    <row r="24" spans="1:6" x14ac:dyDescent="0.25">
      <c r="A24" s="7" t="s">
        <v>14</v>
      </c>
      <c r="B24" s="8"/>
      <c r="C24" s="8"/>
      <c r="D24" s="8"/>
      <c r="E24" s="8"/>
      <c r="F24" s="10"/>
    </row>
    <row r="25" spans="1:6" x14ac:dyDescent="0.25">
      <c r="A25" s="7"/>
      <c r="B25" s="8"/>
      <c r="C25" s="8"/>
      <c r="D25" s="8"/>
      <c r="E25" s="8"/>
      <c r="F25" s="10"/>
    </row>
    <row r="26" spans="1:6" x14ac:dyDescent="0.25">
      <c r="A26" s="7"/>
      <c r="B26" s="8" t="s">
        <v>22</v>
      </c>
      <c r="C26" s="8"/>
      <c r="D26" s="8"/>
      <c r="E26" s="8"/>
      <c r="F26" s="10"/>
    </row>
    <row r="27" spans="1:6" x14ac:dyDescent="0.25">
      <c r="A27" s="7"/>
      <c r="B27" s="8" t="s">
        <v>15</v>
      </c>
      <c r="C27" s="8"/>
      <c r="D27" s="8"/>
      <c r="E27" s="8"/>
      <c r="F27" s="10"/>
    </row>
    <row r="28" spans="1:6" x14ac:dyDescent="0.25">
      <c r="A28" s="7"/>
      <c r="B28" s="8" t="s">
        <v>37</v>
      </c>
      <c r="C28" s="24">
        <v>35</v>
      </c>
      <c r="D28" s="8"/>
      <c r="E28" s="8"/>
      <c r="F28" s="10"/>
    </row>
    <row r="29" spans="1:6" x14ac:dyDescent="0.25">
      <c r="A29" s="7"/>
      <c r="B29" s="8" t="s">
        <v>38</v>
      </c>
      <c r="C29" s="13">
        <f>+C28*86400*365/3.28^3</f>
        <v>31279018.731591251</v>
      </c>
      <c r="D29" s="8" t="s">
        <v>28</v>
      </c>
      <c r="E29" s="13"/>
      <c r="F29" s="10"/>
    </row>
    <row r="30" spans="1:6" x14ac:dyDescent="0.25">
      <c r="A30" s="7"/>
      <c r="B30" s="8" t="s">
        <v>16</v>
      </c>
      <c r="C30" s="26">
        <v>0.1</v>
      </c>
      <c r="D30" s="8" t="s">
        <v>20</v>
      </c>
      <c r="E30" s="8"/>
      <c r="F30" s="10"/>
    </row>
    <row r="31" spans="1:6" x14ac:dyDescent="0.25">
      <c r="A31" s="7"/>
      <c r="B31" s="8" t="s">
        <v>17</v>
      </c>
      <c r="C31" s="26">
        <v>0.02</v>
      </c>
      <c r="D31" s="8" t="s">
        <v>20</v>
      </c>
      <c r="E31" s="8"/>
      <c r="F31" s="10"/>
    </row>
    <row r="32" spans="1:6" x14ac:dyDescent="0.25">
      <c r="A32" s="7"/>
      <c r="B32" s="8" t="s">
        <v>0</v>
      </c>
      <c r="C32" s="26">
        <v>0.01</v>
      </c>
      <c r="D32" s="8" t="s">
        <v>20</v>
      </c>
      <c r="E32" s="8"/>
      <c r="F32" s="10"/>
    </row>
    <row r="33" spans="1:6" x14ac:dyDescent="0.25">
      <c r="A33" s="7"/>
      <c r="B33" s="8" t="s">
        <v>18</v>
      </c>
      <c r="C33" s="27">
        <v>12</v>
      </c>
      <c r="D33" s="8" t="s">
        <v>19</v>
      </c>
      <c r="E33" s="8"/>
      <c r="F33" s="10"/>
    </row>
    <row r="34" spans="1:6" x14ac:dyDescent="0.25">
      <c r="A34" s="7"/>
      <c r="B34" s="8" t="s">
        <v>21</v>
      </c>
      <c r="C34" s="13">
        <f>ABS(C29/C33*LN((C31-C32)/(C30-C32)))/10000</f>
        <v>572.72523926676899</v>
      </c>
      <c r="D34" s="8" t="s">
        <v>27</v>
      </c>
      <c r="E34" s="8"/>
      <c r="F34" s="10"/>
    </row>
    <row r="35" spans="1:6" x14ac:dyDescent="0.25">
      <c r="A35" s="7"/>
      <c r="B35" s="8" t="s">
        <v>21</v>
      </c>
      <c r="C35" s="9">
        <f>+C34*2.47105</f>
        <v>1415.2327024901494</v>
      </c>
      <c r="D35" s="8" t="s">
        <v>23</v>
      </c>
      <c r="E35" s="8"/>
      <c r="F35" s="10"/>
    </row>
    <row r="36" spans="1:6" ht="15.75" thickBot="1" x14ac:dyDescent="0.3">
      <c r="A36" s="17"/>
      <c r="B36" s="18" t="s">
        <v>24</v>
      </c>
      <c r="C36" s="25">
        <f>+C29*(C30-C31)/1000</f>
        <v>2502.3214985273003</v>
      </c>
      <c r="D36" s="19" t="s">
        <v>25</v>
      </c>
      <c r="E36" s="19"/>
      <c r="F36" s="20"/>
    </row>
    <row r="52" spans="2:3" x14ac:dyDescent="0.25">
      <c r="C52" t="s">
        <v>1</v>
      </c>
    </row>
    <row r="55" spans="2:3" x14ac:dyDescent="0.25">
      <c r="B55" t="s">
        <v>2</v>
      </c>
      <c r="C55">
        <f>+A8</f>
        <v>62</v>
      </c>
    </row>
    <row r="56" spans="2:3" x14ac:dyDescent="0.25">
      <c r="B56" t="s">
        <v>3</v>
      </c>
      <c r="C56" s="1" t="e">
        <f>+#REF!</f>
        <v>#REF!</v>
      </c>
    </row>
    <row r="63" spans="2:3" x14ac:dyDescent="0.25">
      <c r="B63" t="s">
        <v>2</v>
      </c>
      <c r="C63">
        <f>+A12</f>
        <v>97</v>
      </c>
    </row>
    <row r="64" spans="2:3" x14ac:dyDescent="0.25">
      <c r="B64" t="str">
        <f>+B56</f>
        <v>TP Load</v>
      </c>
      <c r="C64" s="1" t="e">
        <f>+#REF!</f>
        <v>#REF!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USACE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k3pdemds</dc:creator>
  <cp:lastModifiedBy>Hansen, Inger</cp:lastModifiedBy>
  <dcterms:created xsi:type="dcterms:W3CDTF">2015-06-08T21:55:41Z</dcterms:created>
  <dcterms:modified xsi:type="dcterms:W3CDTF">2015-06-23T15:36:59Z</dcterms:modified>
</cp:coreProperties>
</file>