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ZTC CDF 2024\LOW COST TYPE 1\"/>
    </mc:Choice>
  </mc:AlternateContent>
  <bookViews>
    <workbookView xWindow="-120" yWindow="-120" windowWidth="20730" windowHeight="11760" tabRatio="763" activeTab="8"/>
  </bookViews>
  <sheets>
    <sheet name="01 Material Prices" sheetId="15" r:id="rId1"/>
    <sheet name="01 EARTHWORKS" sheetId="34" r:id="rId2"/>
    <sheet name="ELECTRICAL" sheetId="44" r:id="rId3"/>
    <sheet name="CARPENTRY. JOINERY &amp;IRONMONGERY" sheetId="43" r:id="rId4"/>
    <sheet name="PLUMBING" sheetId="42" r:id="rId5"/>
    <sheet name="SEPTIC &amp; SOAKAWAY" sheetId="41" r:id="rId6"/>
    <sheet name="PAINTING" sheetId="35" r:id="rId7"/>
    <sheet name="GLAZING" sheetId="31" r:id="rId8"/>
    <sheet name="TILING" sheetId="39" r:id="rId9"/>
    <sheet name="METALWORK" sheetId="37" r:id="rId10"/>
    <sheet name="05 Blockc&amp; Brick works" sheetId="24" r:id="rId11"/>
    <sheet name="06 Plain Concrete" sheetId="27" r:id="rId12"/>
    <sheet name="08 REBAR" sheetId="30" r:id="rId13"/>
    <sheet name="PLASTERING" sheetId="32" r:id="rId14"/>
    <sheet name="ROOFING" sheetId="36" r:id="rId15"/>
    <sheet name="STRUCTURAL STEELWORK" sheetId="3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____fac1" localSheetId="1">#REF!</definedName>
    <definedName name="_______fac1" localSheetId="12">#REF!</definedName>
    <definedName name="_______fac1" localSheetId="3">#REF!</definedName>
    <definedName name="_______fac1" localSheetId="2">#REF!</definedName>
    <definedName name="_______fac1" localSheetId="7">#REF!</definedName>
    <definedName name="_______fac1" localSheetId="9">#REF!</definedName>
    <definedName name="_______fac1" localSheetId="6">#REF!</definedName>
    <definedName name="_______fac1" localSheetId="13">#REF!</definedName>
    <definedName name="_______fac1" localSheetId="4">#REF!</definedName>
    <definedName name="_______fac1" localSheetId="14">#REF!</definedName>
    <definedName name="_______fac1" localSheetId="5">#REF!</definedName>
    <definedName name="_______fac1" localSheetId="15">#REF!</definedName>
    <definedName name="_______fac1" localSheetId="8">#REF!</definedName>
    <definedName name="_______fac1">#REF!</definedName>
    <definedName name="______fac1" localSheetId="1">#REF!</definedName>
    <definedName name="______fac1" localSheetId="12">#REF!</definedName>
    <definedName name="______fac1" localSheetId="3">#REF!</definedName>
    <definedName name="______fac1" localSheetId="2">#REF!</definedName>
    <definedName name="______fac1" localSheetId="7">#REF!</definedName>
    <definedName name="______fac1" localSheetId="9">#REF!</definedName>
    <definedName name="______fac1" localSheetId="6">#REF!</definedName>
    <definedName name="______fac1" localSheetId="13">#REF!</definedName>
    <definedName name="______fac1" localSheetId="4">#REF!</definedName>
    <definedName name="______fac1" localSheetId="14">#REF!</definedName>
    <definedName name="______fac1" localSheetId="5">#REF!</definedName>
    <definedName name="______fac1" localSheetId="15">#REF!</definedName>
    <definedName name="______fac1" localSheetId="8">#REF!</definedName>
    <definedName name="______fac1">#REF!</definedName>
    <definedName name="______SEC1200" localSheetId="1">#REF!</definedName>
    <definedName name="______SEC1200" localSheetId="12">#REF!</definedName>
    <definedName name="______SEC1200" localSheetId="3">#REF!</definedName>
    <definedName name="______SEC1200" localSheetId="2">#REF!</definedName>
    <definedName name="______SEC1200" localSheetId="7">#REF!</definedName>
    <definedName name="______SEC1200" localSheetId="9">#REF!</definedName>
    <definedName name="______SEC1200" localSheetId="6">#REF!</definedName>
    <definedName name="______SEC1200" localSheetId="13">#REF!</definedName>
    <definedName name="______SEC1200" localSheetId="4">#REF!</definedName>
    <definedName name="______SEC1200" localSheetId="14">#REF!</definedName>
    <definedName name="______SEC1200" localSheetId="5">#REF!</definedName>
    <definedName name="______SEC1200" localSheetId="15">#REF!</definedName>
    <definedName name="______SEC1200" localSheetId="8">#REF!</definedName>
    <definedName name="______SEC1200">#REF!</definedName>
    <definedName name="_____fac1" localSheetId="1">#REF!</definedName>
    <definedName name="_____fac1" localSheetId="12">#REF!</definedName>
    <definedName name="_____fac1" localSheetId="3">#REF!</definedName>
    <definedName name="_____fac1" localSheetId="2">#REF!</definedName>
    <definedName name="_____fac1" localSheetId="7">#REF!</definedName>
    <definedName name="_____fac1" localSheetId="9">#REF!</definedName>
    <definedName name="_____fac1" localSheetId="6">#REF!</definedName>
    <definedName name="_____fac1" localSheetId="13">#REF!</definedName>
    <definedName name="_____fac1" localSheetId="4">#REF!</definedName>
    <definedName name="_____fac1" localSheetId="14">#REF!</definedName>
    <definedName name="_____fac1" localSheetId="5">#REF!</definedName>
    <definedName name="_____fac1" localSheetId="15">#REF!</definedName>
    <definedName name="_____fac1" localSheetId="8">#REF!</definedName>
    <definedName name="_____fac1">#REF!</definedName>
    <definedName name="_____SEC1200" localSheetId="1">#REF!</definedName>
    <definedName name="_____SEC1200" localSheetId="12">#REF!</definedName>
    <definedName name="_____SEC1200" localSheetId="3">#REF!</definedName>
    <definedName name="_____SEC1200" localSheetId="2">#REF!</definedName>
    <definedName name="_____SEC1200" localSheetId="7">#REF!</definedName>
    <definedName name="_____SEC1200" localSheetId="9">#REF!</definedName>
    <definedName name="_____SEC1200" localSheetId="6">#REF!</definedName>
    <definedName name="_____SEC1200" localSheetId="13">#REF!</definedName>
    <definedName name="_____SEC1200" localSheetId="4">#REF!</definedName>
    <definedName name="_____SEC1200" localSheetId="14">#REF!</definedName>
    <definedName name="_____SEC1200" localSheetId="5">#REF!</definedName>
    <definedName name="_____SEC1200" localSheetId="15">#REF!</definedName>
    <definedName name="_____SEC1200" localSheetId="8">#REF!</definedName>
    <definedName name="_____SEC1200">#REF!</definedName>
    <definedName name="____fac1" localSheetId="1">#REF!</definedName>
    <definedName name="____fac1" localSheetId="12">#REF!</definedName>
    <definedName name="____fac1" localSheetId="3">#REF!</definedName>
    <definedName name="____fac1" localSheetId="2">#REF!</definedName>
    <definedName name="____fac1" localSheetId="7">#REF!</definedName>
    <definedName name="____fac1" localSheetId="9">#REF!</definedName>
    <definedName name="____fac1" localSheetId="6">#REF!</definedName>
    <definedName name="____fac1" localSheetId="13">#REF!</definedName>
    <definedName name="____fac1" localSheetId="4">#REF!</definedName>
    <definedName name="____fac1" localSheetId="14">#REF!</definedName>
    <definedName name="____fac1" localSheetId="5">#REF!</definedName>
    <definedName name="____fac1" localSheetId="15">#REF!</definedName>
    <definedName name="____fac1" localSheetId="8">#REF!</definedName>
    <definedName name="____fac1">#REF!</definedName>
    <definedName name="____SEC1200" localSheetId="1">#REF!</definedName>
    <definedName name="____SEC1200" localSheetId="12">#REF!</definedName>
    <definedName name="____SEC1200" localSheetId="3">#REF!</definedName>
    <definedName name="____SEC1200" localSheetId="2">#REF!</definedName>
    <definedName name="____SEC1200" localSheetId="7">#REF!</definedName>
    <definedName name="____SEC1200" localSheetId="9">#REF!</definedName>
    <definedName name="____SEC1200" localSheetId="6">#REF!</definedName>
    <definedName name="____SEC1200" localSheetId="13">#REF!</definedName>
    <definedName name="____SEC1200" localSheetId="4">#REF!</definedName>
    <definedName name="____SEC1200" localSheetId="14">#REF!</definedName>
    <definedName name="____SEC1200" localSheetId="5">#REF!</definedName>
    <definedName name="____SEC1200" localSheetId="15">#REF!</definedName>
    <definedName name="____SEC1200" localSheetId="8">#REF!</definedName>
    <definedName name="____SEC1200">#REF!</definedName>
    <definedName name="___SEC1200" localSheetId="1">#REF!</definedName>
    <definedName name="___SEC1200" localSheetId="12">#REF!</definedName>
    <definedName name="___SEC1200" localSheetId="3">#REF!</definedName>
    <definedName name="___SEC1200" localSheetId="2">#REF!</definedName>
    <definedName name="___SEC1200" localSheetId="7">#REF!</definedName>
    <definedName name="___SEC1200" localSheetId="9">#REF!</definedName>
    <definedName name="___SEC1200" localSheetId="6">#REF!</definedName>
    <definedName name="___SEC1200" localSheetId="13">#REF!</definedName>
    <definedName name="___SEC1200" localSheetId="4">#REF!</definedName>
    <definedName name="___SEC1200" localSheetId="14">#REF!</definedName>
    <definedName name="___SEC1200" localSheetId="5">#REF!</definedName>
    <definedName name="___SEC1200" localSheetId="15">#REF!</definedName>
    <definedName name="___SEC1200" localSheetId="8">#REF!</definedName>
    <definedName name="___SEC1200">#REF!</definedName>
    <definedName name="__fac1" localSheetId="1">#REF!</definedName>
    <definedName name="__fac1" localSheetId="12">#REF!</definedName>
    <definedName name="__fac1" localSheetId="3">#REF!</definedName>
    <definedName name="__fac1" localSheetId="2">#REF!</definedName>
    <definedName name="__fac1" localSheetId="7">#REF!</definedName>
    <definedName name="__fac1" localSheetId="9">#REF!</definedName>
    <definedName name="__fac1" localSheetId="6">#REF!</definedName>
    <definedName name="__fac1" localSheetId="13">#REF!</definedName>
    <definedName name="__fac1" localSheetId="4">#REF!</definedName>
    <definedName name="__fac1" localSheetId="14">#REF!</definedName>
    <definedName name="__fac1" localSheetId="5">#REF!</definedName>
    <definedName name="__fac1" localSheetId="15">#REF!</definedName>
    <definedName name="__fac1" localSheetId="8">#REF!</definedName>
    <definedName name="__fac1">#REF!</definedName>
    <definedName name="__SEC1200" localSheetId="1">#REF!</definedName>
    <definedName name="__SEC1200" localSheetId="12">#REF!</definedName>
    <definedName name="__SEC1200" localSheetId="3">#REF!</definedName>
    <definedName name="__SEC1200" localSheetId="2">#REF!</definedName>
    <definedName name="__SEC1200" localSheetId="7">#REF!</definedName>
    <definedName name="__SEC1200" localSheetId="9">#REF!</definedName>
    <definedName name="__SEC1200" localSheetId="6">#REF!</definedName>
    <definedName name="__SEC1200" localSheetId="13">#REF!</definedName>
    <definedName name="__SEC1200" localSheetId="4">#REF!</definedName>
    <definedName name="__SEC1200" localSheetId="14">#REF!</definedName>
    <definedName name="__SEC1200" localSheetId="5">#REF!</definedName>
    <definedName name="__SEC1200" localSheetId="15">#REF!</definedName>
    <definedName name="__SEC1200" localSheetId="8">#REF!</definedName>
    <definedName name="__SEC1200">#REF!</definedName>
    <definedName name="_fac1" localSheetId="1">#REF!</definedName>
    <definedName name="_fac1" localSheetId="12">#REF!</definedName>
    <definedName name="_fac1" localSheetId="3">#REF!</definedName>
    <definedName name="_fac1" localSheetId="2">#REF!</definedName>
    <definedName name="_fac1" localSheetId="7">#REF!</definedName>
    <definedName name="_fac1" localSheetId="9">#REF!</definedName>
    <definedName name="_fac1" localSheetId="6">#REF!</definedName>
    <definedName name="_fac1" localSheetId="13">#REF!</definedName>
    <definedName name="_fac1" localSheetId="4">#REF!</definedName>
    <definedName name="_fac1" localSheetId="14">#REF!</definedName>
    <definedName name="_fac1" localSheetId="5">#REF!</definedName>
    <definedName name="_fac1" localSheetId="15">#REF!</definedName>
    <definedName name="_fac1" localSheetId="8">#REF!</definedName>
    <definedName name="_fac1">#REF!</definedName>
    <definedName name="_SEC1200" localSheetId="1">#REF!</definedName>
    <definedName name="_SEC1200" localSheetId="12">#REF!</definedName>
    <definedName name="_SEC1200" localSheetId="3">#REF!</definedName>
    <definedName name="_SEC1200" localSheetId="2">#REF!</definedName>
    <definedName name="_SEC1200" localSheetId="7">#REF!</definedName>
    <definedName name="_SEC1200" localSheetId="9">#REF!</definedName>
    <definedName name="_SEC1200" localSheetId="6">#REF!</definedName>
    <definedName name="_SEC1200" localSheetId="13">#REF!</definedName>
    <definedName name="_SEC1200" localSheetId="4">#REF!</definedName>
    <definedName name="_SEC1200" localSheetId="14">#REF!</definedName>
    <definedName name="_SEC1200" localSheetId="5">#REF!</definedName>
    <definedName name="_SEC1200" localSheetId="15">#REF!</definedName>
    <definedName name="_SEC1200" localSheetId="8">#REF!</definedName>
    <definedName name="_SEC1200">#REF!</definedName>
    <definedName name="A" localSheetId="11" hidden="1">{#N/A,#N/A,FALSE,"AFR-ELC"}</definedName>
    <definedName name="A" localSheetId="12" hidden="1">{#N/A,#N/A,FALSE,"AFR-ELC"}</definedName>
    <definedName name="A" localSheetId="3" hidden="1">{#N/A,#N/A,FALSE,"AFR-ELC"}</definedName>
    <definedName name="A" localSheetId="2" hidden="1">{#N/A,#N/A,FALSE,"AFR-ELC"}</definedName>
    <definedName name="A" localSheetId="7" hidden="1">{#N/A,#N/A,FALSE,"AFR-ELC"}</definedName>
    <definedName name="A" localSheetId="9" hidden="1">{#N/A,#N/A,FALSE,"AFR-ELC"}</definedName>
    <definedName name="A" localSheetId="6" hidden="1">{#N/A,#N/A,FALSE,"AFR-ELC"}</definedName>
    <definedName name="A" localSheetId="4" hidden="1">{#N/A,#N/A,FALSE,"AFR-ELC"}</definedName>
    <definedName name="A" localSheetId="14" hidden="1">{#N/A,#N/A,FALSE,"AFR-ELC"}</definedName>
    <definedName name="A" localSheetId="15" hidden="1">{#N/A,#N/A,FALSE,"AFR-ELC"}</definedName>
    <definedName name="A" localSheetId="8" hidden="1">{#N/A,#N/A,FALSE,"AFR-ELC"}</definedName>
    <definedName name="A" hidden="1">{#N/A,#N/A,FALSE,"AFR-ELC"}</definedName>
    <definedName name="AA" localSheetId="1">#REF!</definedName>
    <definedName name="AA" localSheetId="11">#REF!</definedName>
    <definedName name="AA" localSheetId="12">#REF!</definedName>
    <definedName name="AA" localSheetId="3">#REF!</definedName>
    <definedName name="AA" localSheetId="2">#REF!</definedName>
    <definedName name="AA" localSheetId="7">#REF!</definedName>
    <definedName name="AA" localSheetId="9">#REF!</definedName>
    <definedName name="AA" localSheetId="6">#REF!</definedName>
    <definedName name="AA" localSheetId="13">#REF!</definedName>
    <definedName name="AA" localSheetId="4">#REF!</definedName>
    <definedName name="AA" localSheetId="14">#REF!</definedName>
    <definedName name="AA" localSheetId="5">#REF!</definedName>
    <definedName name="AA" localSheetId="15">#REF!</definedName>
    <definedName name="AA" localSheetId="8">#REF!</definedName>
    <definedName name="AA">#REF!</definedName>
    <definedName name="aaa" localSheetId="11" hidden="1">{#N/A,#N/A,FALSE,"AFR-ELC"}</definedName>
    <definedName name="aaa" localSheetId="12" hidden="1">{#N/A,#N/A,FALSE,"AFR-ELC"}</definedName>
    <definedName name="aaa" localSheetId="3" hidden="1">{#N/A,#N/A,FALSE,"AFR-ELC"}</definedName>
    <definedName name="aaa" localSheetId="2" hidden="1">{#N/A,#N/A,FALSE,"AFR-ELC"}</definedName>
    <definedName name="aaa" localSheetId="7" hidden="1">{#N/A,#N/A,FALSE,"AFR-ELC"}</definedName>
    <definedName name="aaa" localSheetId="9" hidden="1">{#N/A,#N/A,FALSE,"AFR-ELC"}</definedName>
    <definedName name="aaa" localSheetId="6" hidden="1">{#N/A,#N/A,FALSE,"AFR-ELC"}</definedName>
    <definedName name="aaa" localSheetId="4" hidden="1">{#N/A,#N/A,FALSE,"AFR-ELC"}</definedName>
    <definedName name="aaa" localSheetId="14" hidden="1">{#N/A,#N/A,FALSE,"AFR-ELC"}</definedName>
    <definedName name="aaa" localSheetId="15" hidden="1">{#N/A,#N/A,FALSE,"AFR-ELC"}</definedName>
    <definedName name="aaa" localSheetId="8" hidden="1">{#N/A,#N/A,FALSE,"AFR-ELC"}</definedName>
    <definedName name="aaa" hidden="1">{#N/A,#N/A,FALSE,"AFR-ELC"}</definedName>
    <definedName name="AB" localSheetId="1">#REF!</definedName>
    <definedName name="AB" localSheetId="11">#REF!</definedName>
    <definedName name="AB" localSheetId="12">#REF!</definedName>
    <definedName name="AB" localSheetId="3">#REF!</definedName>
    <definedName name="AB" localSheetId="2">#REF!</definedName>
    <definedName name="AB" localSheetId="7">#REF!</definedName>
    <definedName name="AB" localSheetId="9">#REF!</definedName>
    <definedName name="AB" localSheetId="6">#REF!</definedName>
    <definedName name="AB" localSheetId="13">#REF!</definedName>
    <definedName name="AB" localSheetId="4">#REF!</definedName>
    <definedName name="AB" localSheetId="14">#REF!</definedName>
    <definedName name="AB" localSheetId="5">#REF!</definedName>
    <definedName name="AB" localSheetId="15">#REF!</definedName>
    <definedName name="AB" localSheetId="8">#REF!</definedName>
    <definedName name="AB">#REF!</definedName>
    <definedName name="AC" localSheetId="1">#REF!</definedName>
    <definedName name="AC" localSheetId="11">#REF!</definedName>
    <definedName name="AC" localSheetId="12">#REF!</definedName>
    <definedName name="AC" localSheetId="3">#REF!</definedName>
    <definedName name="AC" localSheetId="2">#REF!</definedName>
    <definedName name="AC" localSheetId="7">#REF!</definedName>
    <definedName name="AC" localSheetId="9">#REF!</definedName>
    <definedName name="AC" localSheetId="6">#REF!</definedName>
    <definedName name="AC" localSheetId="13">#REF!</definedName>
    <definedName name="AC" localSheetId="4">#REF!</definedName>
    <definedName name="AC" localSheetId="14">#REF!</definedName>
    <definedName name="AC" localSheetId="5">#REF!</definedName>
    <definedName name="AC" localSheetId="15">#REF!</definedName>
    <definedName name="AC" localSheetId="8">#REF!</definedName>
    <definedName name="AC">#REF!</definedName>
    <definedName name="AD" localSheetId="1">#REF!</definedName>
    <definedName name="AD" localSheetId="11">#REF!</definedName>
    <definedName name="AD" localSheetId="12">#REF!</definedName>
    <definedName name="AD" localSheetId="3">#REF!</definedName>
    <definedName name="AD" localSheetId="2">#REF!</definedName>
    <definedName name="AD" localSheetId="7">#REF!</definedName>
    <definedName name="AD" localSheetId="9">#REF!</definedName>
    <definedName name="AD" localSheetId="6">#REF!</definedName>
    <definedName name="AD" localSheetId="13">#REF!</definedName>
    <definedName name="AD" localSheetId="4">#REF!</definedName>
    <definedName name="AD" localSheetId="14">#REF!</definedName>
    <definedName name="AD" localSheetId="5">#REF!</definedName>
    <definedName name="AD" localSheetId="15">#REF!</definedName>
    <definedName name="AD" localSheetId="8">#REF!</definedName>
    <definedName name="AD">#REF!</definedName>
    <definedName name="ADADA" localSheetId="11" hidden="1">{#N/A,#N/A,FALSE,"AFR-ELC"}</definedName>
    <definedName name="ADADA" localSheetId="12" hidden="1">{#N/A,#N/A,FALSE,"AFR-ELC"}</definedName>
    <definedName name="ADADA" localSheetId="3" hidden="1">{#N/A,#N/A,FALSE,"AFR-ELC"}</definedName>
    <definedName name="ADADA" localSheetId="2" hidden="1">{#N/A,#N/A,FALSE,"AFR-ELC"}</definedName>
    <definedName name="ADADA" localSheetId="7" hidden="1">{#N/A,#N/A,FALSE,"AFR-ELC"}</definedName>
    <definedName name="ADADA" localSheetId="9" hidden="1">{#N/A,#N/A,FALSE,"AFR-ELC"}</definedName>
    <definedName name="ADADA" localSheetId="6" hidden="1">{#N/A,#N/A,FALSE,"AFR-ELC"}</definedName>
    <definedName name="ADADA" localSheetId="4" hidden="1">{#N/A,#N/A,FALSE,"AFR-ELC"}</definedName>
    <definedName name="ADADA" localSheetId="14" hidden="1">{#N/A,#N/A,FALSE,"AFR-ELC"}</definedName>
    <definedName name="ADADA" localSheetId="15" hidden="1">{#N/A,#N/A,FALSE,"AFR-ELC"}</definedName>
    <definedName name="ADADA" localSheetId="8" hidden="1">{#N/A,#N/A,FALSE,"AFR-ELC"}</definedName>
    <definedName name="ADADA" hidden="1">{#N/A,#N/A,FALSE,"AFR-ELC"}</definedName>
    <definedName name="adly" localSheetId="11" hidden="1">{#N/A,#N/A,FALSE,"AFR-ELC"}</definedName>
    <definedName name="adly" localSheetId="12" hidden="1">{#N/A,#N/A,FALSE,"AFR-ELC"}</definedName>
    <definedName name="adly" localSheetId="3" hidden="1">{#N/A,#N/A,FALSE,"AFR-ELC"}</definedName>
    <definedName name="adly" localSheetId="2" hidden="1">{#N/A,#N/A,FALSE,"AFR-ELC"}</definedName>
    <definedName name="adly" localSheetId="7" hidden="1">{#N/A,#N/A,FALSE,"AFR-ELC"}</definedName>
    <definedName name="adly" localSheetId="9" hidden="1">{#N/A,#N/A,FALSE,"AFR-ELC"}</definedName>
    <definedName name="adly" localSheetId="6" hidden="1">{#N/A,#N/A,FALSE,"AFR-ELC"}</definedName>
    <definedName name="adly" localSheetId="4" hidden="1">{#N/A,#N/A,FALSE,"AFR-ELC"}</definedName>
    <definedName name="adly" localSheetId="14" hidden="1">{#N/A,#N/A,FALSE,"AFR-ELC"}</definedName>
    <definedName name="adly" localSheetId="15" hidden="1">{#N/A,#N/A,FALSE,"AFR-ELC"}</definedName>
    <definedName name="adly" localSheetId="8" hidden="1">{#N/A,#N/A,FALSE,"AFR-ELC"}</definedName>
    <definedName name="adly" hidden="1">{#N/A,#N/A,FALSE,"AFR-ELC"}</definedName>
    <definedName name="AE" localSheetId="1">#REF!</definedName>
    <definedName name="AE" localSheetId="11">#REF!</definedName>
    <definedName name="AE" localSheetId="12">#REF!</definedName>
    <definedName name="AE" localSheetId="3">#REF!</definedName>
    <definedName name="AE" localSheetId="2">#REF!</definedName>
    <definedName name="AE" localSheetId="7">#REF!</definedName>
    <definedName name="AE" localSheetId="9">#REF!</definedName>
    <definedName name="AE" localSheetId="6">#REF!</definedName>
    <definedName name="AE" localSheetId="13">#REF!</definedName>
    <definedName name="AE" localSheetId="4">#REF!</definedName>
    <definedName name="AE" localSheetId="14">#REF!</definedName>
    <definedName name="AE" localSheetId="5">#REF!</definedName>
    <definedName name="AE" localSheetId="15">#REF!</definedName>
    <definedName name="AE" localSheetId="8">#REF!</definedName>
    <definedName name="AE">#REF!</definedName>
    <definedName name="AF" localSheetId="1">#REF!</definedName>
    <definedName name="AF" localSheetId="11">#REF!</definedName>
    <definedName name="AF" localSheetId="12">#REF!</definedName>
    <definedName name="AF" localSheetId="3">#REF!</definedName>
    <definedName name="AF" localSheetId="2">#REF!</definedName>
    <definedName name="AF" localSheetId="7">#REF!</definedName>
    <definedName name="AF" localSheetId="9">#REF!</definedName>
    <definedName name="AF" localSheetId="6">#REF!</definedName>
    <definedName name="AF" localSheetId="13">#REF!</definedName>
    <definedName name="AF" localSheetId="4">#REF!</definedName>
    <definedName name="AF" localSheetId="14">#REF!</definedName>
    <definedName name="AF" localSheetId="5">#REF!</definedName>
    <definedName name="AF" localSheetId="15">#REF!</definedName>
    <definedName name="AF" localSheetId="8">#REF!</definedName>
    <definedName name="AF">#REF!</definedName>
    <definedName name="AG" localSheetId="1">#REF!</definedName>
    <definedName name="AG" localSheetId="11">#REF!</definedName>
    <definedName name="AG" localSheetId="12">#REF!</definedName>
    <definedName name="AG" localSheetId="3">#REF!</definedName>
    <definedName name="AG" localSheetId="2">#REF!</definedName>
    <definedName name="AG" localSheetId="7">#REF!</definedName>
    <definedName name="AG" localSheetId="9">#REF!</definedName>
    <definedName name="AG" localSheetId="6">#REF!</definedName>
    <definedName name="AG" localSheetId="13">#REF!</definedName>
    <definedName name="AG" localSheetId="4">#REF!</definedName>
    <definedName name="AG" localSheetId="14">#REF!</definedName>
    <definedName name="AG" localSheetId="5">#REF!</definedName>
    <definedName name="AG" localSheetId="15">#REF!</definedName>
    <definedName name="AG" localSheetId="8">#REF!</definedName>
    <definedName name="AG">#REF!</definedName>
    <definedName name="AGGDM" localSheetId="1">#REF!</definedName>
    <definedName name="AGGDM" localSheetId="12">#REF!</definedName>
    <definedName name="AGGDM" localSheetId="3">#REF!</definedName>
    <definedName name="AGGDM" localSheetId="2">#REF!</definedName>
    <definedName name="AGGDM" localSheetId="7">#REF!</definedName>
    <definedName name="AGGDM" localSheetId="9">#REF!</definedName>
    <definedName name="AGGDM" localSheetId="6">#REF!</definedName>
    <definedName name="AGGDM" localSheetId="13">#REF!</definedName>
    <definedName name="AGGDM" localSheetId="4">#REF!</definedName>
    <definedName name="AGGDM" localSheetId="14">#REF!</definedName>
    <definedName name="AGGDM" localSheetId="5">#REF!</definedName>
    <definedName name="AGGDM" localSheetId="15">#REF!</definedName>
    <definedName name="AGGDM" localSheetId="8">#REF!</definedName>
    <definedName name="AGGDM">#REF!</definedName>
    <definedName name="AGGNGN" localSheetId="1">#REF!</definedName>
    <definedName name="AGGNGN" localSheetId="12">#REF!</definedName>
    <definedName name="AGGNGN" localSheetId="3">#REF!</definedName>
    <definedName name="AGGNGN" localSheetId="2">#REF!</definedName>
    <definedName name="AGGNGN" localSheetId="7">#REF!</definedName>
    <definedName name="AGGNGN" localSheetId="9">#REF!</definedName>
    <definedName name="AGGNGN" localSheetId="6">#REF!</definedName>
    <definedName name="AGGNGN" localSheetId="13">#REF!</definedName>
    <definedName name="AGGNGN" localSheetId="4">#REF!</definedName>
    <definedName name="AGGNGN" localSheetId="14">#REF!</definedName>
    <definedName name="AGGNGN" localSheetId="5">#REF!</definedName>
    <definedName name="AGGNGN" localSheetId="15">#REF!</definedName>
    <definedName name="AGGNGN" localSheetId="8">#REF!</definedName>
    <definedName name="AGGNGN">#REF!</definedName>
    <definedName name="AGO" localSheetId="1">#REF!</definedName>
    <definedName name="AGO" localSheetId="12">#REF!</definedName>
    <definedName name="AGO" localSheetId="3">#REF!</definedName>
    <definedName name="AGO" localSheetId="2">#REF!</definedName>
    <definedName name="AGO" localSheetId="7">#REF!</definedName>
    <definedName name="AGO" localSheetId="9">#REF!</definedName>
    <definedName name="AGO" localSheetId="6">#REF!</definedName>
    <definedName name="AGO" localSheetId="13">#REF!</definedName>
    <definedName name="AGO" localSheetId="4">#REF!</definedName>
    <definedName name="AGO" localSheetId="14">#REF!</definedName>
    <definedName name="AGO" localSheetId="5">#REF!</definedName>
    <definedName name="AGO" localSheetId="15">#REF!</definedName>
    <definedName name="AGO" localSheetId="8">#REF!</definedName>
    <definedName name="AGO">#REF!</definedName>
    <definedName name="AH" localSheetId="1">#REF!</definedName>
    <definedName name="AH" localSheetId="12">#REF!</definedName>
    <definedName name="AH" localSheetId="3">#REF!</definedName>
    <definedName name="AH" localSheetId="2">#REF!</definedName>
    <definedName name="AH" localSheetId="7">#REF!</definedName>
    <definedName name="AH" localSheetId="9">#REF!</definedName>
    <definedName name="AH" localSheetId="6">#REF!</definedName>
    <definedName name="AH" localSheetId="13">#REF!</definedName>
    <definedName name="AH" localSheetId="4">#REF!</definedName>
    <definedName name="AH" localSheetId="14">#REF!</definedName>
    <definedName name="AH" localSheetId="5">#REF!</definedName>
    <definedName name="AH" localSheetId="15">#REF!</definedName>
    <definedName name="AH" localSheetId="8">#REF!</definedName>
    <definedName name="AH">#REF!</definedName>
    <definedName name="AI" localSheetId="1">#REF!</definedName>
    <definedName name="AI" localSheetId="12">#REF!</definedName>
    <definedName name="AI" localSheetId="3">#REF!</definedName>
    <definedName name="AI" localSheetId="2">#REF!</definedName>
    <definedName name="AI" localSheetId="7">#REF!</definedName>
    <definedName name="AI" localSheetId="9">#REF!</definedName>
    <definedName name="AI" localSheetId="6">#REF!</definedName>
    <definedName name="AI" localSheetId="13">#REF!</definedName>
    <definedName name="AI" localSheetId="4">#REF!</definedName>
    <definedName name="AI" localSheetId="14">#REF!</definedName>
    <definedName name="AI" localSheetId="5">#REF!</definedName>
    <definedName name="AI" localSheetId="15">#REF!</definedName>
    <definedName name="AI" localSheetId="8">#REF!</definedName>
    <definedName name="AI">#REF!</definedName>
    <definedName name="AJ" localSheetId="1">#REF!</definedName>
    <definedName name="AJ" localSheetId="12">#REF!</definedName>
    <definedName name="AJ" localSheetId="3">#REF!</definedName>
    <definedName name="AJ" localSheetId="2">#REF!</definedName>
    <definedName name="AJ" localSheetId="7">#REF!</definedName>
    <definedName name="AJ" localSheetId="9">#REF!</definedName>
    <definedName name="AJ" localSheetId="6">#REF!</definedName>
    <definedName name="AJ" localSheetId="13">#REF!</definedName>
    <definedName name="AJ" localSheetId="4">#REF!</definedName>
    <definedName name="AJ" localSheetId="14">#REF!</definedName>
    <definedName name="AJ" localSheetId="5">#REF!</definedName>
    <definedName name="AJ" localSheetId="15">#REF!</definedName>
    <definedName name="AJ" localSheetId="8">#REF!</definedName>
    <definedName name="AJ">#REF!</definedName>
    <definedName name="ajk" localSheetId="1">#REF!</definedName>
    <definedName name="ajk" localSheetId="12">#REF!</definedName>
    <definedName name="ajk" localSheetId="3">#REF!</definedName>
    <definedName name="ajk" localSheetId="2">#REF!</definedName>
    <definedName name="ajk" localSheetId="7">#REF!</definedName>
    <definedName name="ajk" localSheetId="9">#REF!</definedName>
    <definedName name="ajk" localSheetId="6">#REF!</definedName>
    <definedName name="ajk" localSheetId="13">#REF!</definedName>
    <definedName name="ajk" localSheetId="4">#REF!</definedName>
    <definedName name="ajk" localSheetId="14">#REF!</definedName>
    <definedName name="ajk" localSheetId="5">#REF!</definedName>
    <definedName name="ajk" localSheetId="15">#REF!</definedName>
    <definedName name="ajk" localSheetId="8">#REF!</definedName>
    <definedName name="ajk">#REF!</definedName>
    <definedName name="AK" localSheetId="1">#REF!</definedName>
    <definedName name="AK" localSheetId="12">#REF!</definedName>
    <definedName name="AK" localSheetId="3">#REF!</definedName>
    <definedName name="AK" localSheetId="2">#REF!</definedName>
    <definedName name="AK" localSheetId="7">#REF!</definedName>
    <definedName name="AK" localSheetId="9">#REF!</definedName>
    <definedName name="AK" localSheetId="6">#REF!</definedName>
    <definedName name="AK" localSheetId="13">#REF!</definedName>
    <definedName name="AK" localSheetId="4">#REF!</definedName>
    <definedName name="AK" localSheetId="14">#REF!</definedName>
    <definedName name="AK" localSheetId="5">#REF!</definedName>
    <definedName name="AK" localSheetId="15">#REF!</definedName>
    <definedName name="AK" localSheetId="8">#REF!</definedName>
    <definedName name="AK">#REF!</definedName>
    <definedName name="AL" localSheetId="1">#REF!</definedName>
    <definedName name="AL" localSheetId="12">#REF!</definedName>
    <definedName name="AL" localSheetId="3">#REF!</definedName>
    <definedName name="AL" localSheetId="2">#REF!</definedName>
    <definedName name="AL" localSheetId="7">#REF!</definedName>
    <definedName name="AL" localSheetId="9">#REF!</definedName>
    <definedName name="AL" localSheetId="6">#REF!</definedName>
    <definedName name="AL" localSheetId="13">#REF!</definedName>
    <definedName name="AL" localSheetId="4">#REF!</definedName>
    <definedName name="AL" localSheetId="14">#REF!</definedName>
    <definedName name="AL" localSheetId="5">#REF!</definedName>
    <definedName name="AL" localSheetId="15">#REF!</definedName>
    <definedName name="AL" localSheetId="8">#REF!</definedName>
    <definedName name="AL">#REF!</definedName>
    <definedName name="ALLAL" localSheetId="1">#REF!</definedName>
    <definedName name="ALLAL" localSheetId="12">#REF!</definedName>
    <definedName name="ALLAL" localSheetId="3">#REF!</definedName>
    <definedName name="ALLAL" localSheetId="2">#REF!</definedName>
    <definedName name="ALLAL" localSheetId="7">#REF!</definedName>
    <definedName name="ALLAL" localSheetId="9">#REF!</definedName>
    <definedName name="ALLAL" localSheetId="6">#REF!</definedName>
    <definedName name="ALLAL" localSheetId="13">#REF!</definedName>
    <definedName name="ALLAL" localSheetId="4">#REF!</definedName>
    <definedName name="ALLAL" localSheetId="14">#REF!</definedName>
    <definedName name="ALLAL" localSheetId="5">#REF!</definedName>
    <definedName name="ALLAL" localSheetId="15">#REF!</definedName>
    <definedName name="ALLAL" localSheetId="8">#REF!</definedName>
    <definedName name="ALLAL">#REF!</definedName>
    <definedName name="AM" localSheetId="1">#REF!</definedName>
    <definedName name="AM" localSheetId="12">#REF!</definedName>
    <definedName name="AM" localSheetId="3">#REF!</definedName>
    <definedName name="AM" localSheetId="2">#REF!</definedName>
    <definedName name="AM" localSheetId="7">#REF!</definedName>
    <definedName name="AM" localSheetId="9">#REF!</definedName>
    <definedName name="AM" localSheetId="6">#REF!</definedName>
    <definedName name="AM" localSheetId="13">#REF!</definedName>
    <definedName name="AM" localSheetId="4">#REF!</definedName>
    <definedName name="AM" localSheetId="14">#REF!</definedName>
    <definedName name="AM" localSheetId="5">#REF!</definedName>
    <definedName name="AM" localSheetId="15">#REF!</definedName>
    <definedName name="AM" localSheetId="8">#REF!</definedName>
    <definedName name="AM">#REF!</definedName>
    <definedName name="AN" localSheetId="1">#REF!</definedName>
    <definedName name="AN" localSheetId="12">#REF!</definedName>
    <definedName name="AN" localSheetId="3">#REF!</definedName>
    <definedName name="AN" localSheetId="2">#REF!</definedName>
    <definedName name="AN" localSheetId="7">#REF!</definedName>
    <definedName name="AN" localSheetId="9">#REF!</definedName>
    <definedName name="AN" localSheetId="6">#REF!</definedName>
    <definedName name="AN" localSheetId="13">#REF!</definedName>
    <definedName name="AN" localSheetId="4">#REF!</definedName>
    <definedName name="AN" localSheetId="14">#REF!</definedName>
    <definedName name="AN" localSheetId="5">#REF!</definedName>
    <definedName name="AN" localSheetId="15">#REF!</definedName>
    <definedName name="AN" localSheetId="8">#REF!</definedName>
    <definedName name="AN">#REF!</definedName>
    <definedName name="AO" localSheetId="1">#REF!</definedName>
    <definedName name="AO" localSheetId="12">#REF!</definedName>
    <definedName name="AO" localSheetId="3">#REF!</definedName>
    <definedName name="AO" localSheetId="2">#REF!</definedName>
    <definedName name="AO" localSheetId="7">#REF!</definedName>
    <definedName name="AO" localSheetId="9">#REF!</definedName>
    <definedName name="AO" localSheetId="6">#REF!</definedName>
    <definedName name="AO" localSheetId="13">#REF!</definedName>
    <definedName name="AO" localSheetId="4">#REF!</definedName>
    <definedName name="AO" localSheetId="14">#REF!</definedName>
    <definedName name="AO" localSheetId="5">#REF!</definedName>
    <definedName name="AO" localSheetId="15">#REF!</definedName>
    <definedName name="AO" localSheetId="8">#REF!</definedName>
    <definedName name="AO">#REF!</definedName>
    <definedName name="AP" localSheetId="1">#REF!</definedName>
    <definedName name="AP" localSheetId="12">#REF!</definedName>
    <definedName name="AP" localSheetId="3">#REF!</definedName>
    <definedName name="AP" localSheetId="2">#REF!</definedName>
    <definedName name="AP" localSheetId="7">#REF!</definedName>
    <definedName name="AP" localSheetId="9">#REF!</definedName>
    <definedName name="AP" localSheetId="6">#REF!</definedName>
    <definedName name="AP" localSheetId="13">#REF!</definedName>
    <definedName name="AP" localSheetId="4">#REF!</definedName>
    <definedName name="AP" localSheetId="14">#REF!</definedName>
    <definedName name="AP" localSheetId="5">#REF!</definedName>
    <definedName name="AP" localSheetId="15">#REF!</definedName>
    <definedName name="AP" localSheetId="8">#REF!</definedName>
    <definedName name="AP">#REF!</definedName>
    <definedName name="AQ" localSheetId="1">#REF!</definedName>
    <definedName name="AQ" localSheetId="12">#REF!</definedName>
    <definedName name="AQ" localSheetId="3">#REF!</definedName>
    <definedName name="AQ" localSheetId="2">#REF!</definedName>
    <definedName name="AQ" localSheetId="7">#REF!</definedName>
    <definedName name="AQ" localSheetId="9">#REF!</definedName>
    <definedName name="AQ" localSheetId="6">#REF!</definedName>
    <definedName name="AQ" localSheetId="13">#REF!</definedName>
    <definedName name="AQ" localSheetId="4">#REF!</definedName>
    <definedName name="AQ" localSheetId="14">#REF!</definedName>
    <definedName name="AQ" localSheetId="5">#REF!</definedName>
    <definedName name="AQ" localSheetId="15">#REF!</definedName>
    <definedName name="AQ" localSheetId="8">#REF!</definedName>
    <definedName name="AQ">#REF!</definedName>
    <definedName name="AR" localSheetId="1">#REF!</definedName>
    <definedName name="AR" localSheetId="12">#REF!</definedName>
    <definedName name="AR" localSheetId="3">#REF!</definedName>
    <definedName name="AR" localSheetId="2">#REF!</definedName>
    <definedName name="AR" localSheetId="7">#REF!</definedName>
    <definedName name="AR" localSheetId="9">#REF!</definedName>
    <definedName name="AR" localSheetId="6">#REF!</definedName>
    <definedName name="AR" localSheetId="13">#REF!</definedName>
    <definedName name="AR" localSheetId="4">#REF!</definedName>
    <definedName name="AR" localSheetId="14">#REF!</definedName>
    <definedName name="AR" localSheetId="5">#REF!</definedName>
    <definedName name="AR" localSheetId="15">#REF!</definedName>
    <definedName name="AR" localSheetId="8">#REF!</definedName>
    <definedName name="AR">#REF!</definedName>
    <definedName name="AS" localSheetId="1">#REF!</definedName>
    <definedName name="AS" localSheetId="12">#REF!</definedName>
    <definedName name="AS" localSheetId="3">#REF!</definedName>
    <definedName name="AS" localSheetId="2">#REF!</definedName>
    <definedName name="AS" localSheetId="7">#REF!</definedName>
    <definedName name="AS" localSheetId="9">#REF!</definedName>
    <definedName name="AS" localSheetId="6">#REF!</definedName>
    <definedName name="AS" localSheetId="13">#REF!</definedName>
    <definedName name="AS" localSheetId="4">#REF!</definedName>
    <definedName name="AS" localSheetId="14">#REF!</definedName>
    <definedName name="AS" localSheetId="5">#REF!</definedName>
    <definedName name="AS" localSheetId="15">#REF!</definedName>
    <definedName name="AS" localSheetId="8">#REF!</definedName>
    <definedName name="AS">#REF!</definedName>
    <definedName name="ASAD" localSheetId="11" hidden="1">{#N/A,#N/A,FALSE,"AFR-ELC"}</definedName>
    <definedName name="ASAD" localSheetId="12" hidden="1">{#N/A,#N/A,FALSE,"AFR-ELC"}</definedName>
    <definedName name="ASAD" localSheetId="3" hidden="1">{#N/A,#N/A,FALSE,"AFR-ELC"}</definedName>
    <definedName name="ASAD" localSheetId="2" hidden="1">{#N/A,#N/A,FALSE,"AFR-ELC"}</definedName>
    <definedName name="ASAD" localSheetId="7" hidden="1">{#N/A,#N/A,FALSE,"AFR-ELC"}</definedName>
    <definedName name="ASAD" localSheetId="9" hidden="1">{#N/A,#N/A,FALSE,"AFR-ELC"}</definedName>
    <definedName name="ASAD" localSheetId="6" hidden="1">{#N/A,#N/A,FALSE,"AFR-ELC"}</definedName>
    <definedName name="ASAD" localSheetId="4" hidden="1">{#N/A,#N/A,FALSE,"AFR-ELC"}</definedName>
    <definedName name="ASAD" localSheetId="14" hidden="1">{#N/A,#N/A,FALSE,"AFR-ELC"}</definedName>
    <definedName name="ASAD" localSheetId="15" hidden="1">{#N/A,#N/A,FALSE,"AFR-ELC"}</definedName>
    <definedName name="ASAD" localSheetId="8" hidden="1">{#N/A,#N/A,FALSE,"AFR-ELC"}</definedName>
    <definedName name="ASAD" hidden="1">{#N/A,#N/A,FALSE,"AFR-ELC"}</definedName>
    <definedName name="aseda" localSheetId="11" hidden="1">{#N/A,#N/A,FALSE,"AFR-ELC"}</definedName>
    <definedName name="aseda" localSheetId="12" hidden="1">{#N/A,#N/A,FALSE,"AFR-ELC"}</definedName>
    <definedName name="aseda" localSheetId="3" hidden="1">{#N/A,#N/A,FALSE,"AFR-ELC"}</definedName>
    <definedName name="aseda" localSheetId="2" hidden="1">{#N/A,#N/A,FALSE,"AFR-ELC"}</definedName>
    <definedName name="aseda" localSheetId="7" hidden="1">{#N/A,#N/A,FALSE,"AFR-ELC"}</definedName>
    <definedName name="aseda" localSheetId="9" hidden="1">{#N/A,#N/A,FALSE,"AFR-ELC"}</definedName>
    <definedName name="aseda" localSheetId="6" hidden="1">{#N/A,#N/A,FALSE,"AFR-ELC"}</definedName>
    <definedName name="aseda" localSheetId="4" hidden="1">{#N/A,#N/A,FALSE,"AFR-ELC"}</definedName>
    <definedName name="aseda" localSheetId="14" hidden="1">{#N/A,#N/A,FALSE,"AFR-ELC"}</definedName>
    <definedName name="aseda" localSheetId="15" hidden="1">{#N/A,#N/A,FALSE,"AFR-ELC"}</definedName>
    <definedName name="aseda" localSheetId="8" hidden="1">{#N/A,#N/A,FALSE,"AFR-ELC"}</definedName>
    <definedName name="aseda" hidden="1">{#N/A,#N/A,FALSE,"AFR-ELC"}</definedName>
    <definedName name="AT" localSheetId="1">#REF!</definedName>
    <definedName name="AT" localSheetId="11">#REF!</definedName>
    <definedName name="AT" localSheetId="12">#REF!</definedName>
    <definedName name="AT" localSheetId="3">#REF!</definedName>
    <definedName name="AT" localSheetId="2">#REF!</definedName>
    <definedName name="AT" localSheetId="7">#REF!</definedName>
    <definedName name="AT" localSheetId="9">#REF!</definedName>
    <definedName name="AT" localSheetId="6">#REF!</definedName>
    <definedName name="AT" localSheetId="13">#REF!</definedName>
    <definedName name="AT" localSheetId="4">#REF!</definedName>
    <definedName name="AT" localSheetId="14">#REF!</definedName>
    <definedName name="AT" localSheetId="5">#REF!</definedName>
    <definedName name="AT" localSheetId="15">#REF!</definedName>
    <definedName name="AT" localSheetId="8">#REF!</definedName>
    <definedName name="AT">#REF!</definedName>
    <definedName name="AU" localSheetId="1">#REF!</definedName>
    <definedName name="AU" localSheetId="11">#REF!</definedName>
    <definedName name="AU" localSheetId="12">#REF!</definedName>
    <definedName name="AU" localSheetId="3">#REF!</definedName>
    <definedName name="AU" localSheetId="2">#REF!</definedName>
    <definedName name="AU" localSheetId="7">#REF!</definedName>
    <definedName name="AU" localSheetId="9">#REF!</definedName>
    <definedName name="AU" localSheetId="6">#REF!</definedName>
    <definedName name="AU" localSheetId="13">#REF!</definedName>
    <definedName name="AU" localSheetId="4">#REF!</definedName>
    <definedName name="AU" localSheetId="14">#REF!</definedName>
    <definedName name="AU" localSheetId="5">#REF!</definedName>
    <definedName name="AU" localSheetId="15">#REF!</definedName>
    <definedName name="AU" localSheetId="8">#REF!</definedName>
    <definedName name="AU">#REF!</definedName>
    <definedName name="AV" localSheetId="1">#REF!</definedName>
    <definedName name="AV" localSheetId="11">#REF!</definedName>
    <definedName name="AV" localSheetId="12">#REF!</definedName>
    <definedName name="AV" localSheetId="3">#REF!</definedName>
    <definedName name="AV" localSheetId="2">#REF!</definedName>
    <definedName name="AV" localSheetId="7">#REF!</definedName>
    <definedName name="AV" localSheetId="9">#REF!</definedName>
    <definedName name="AV" localSheetId="6">#REF!</definedName>
    <definedName name="AV" localSheetId="13">#REF!</definedName>
    <definedName name="AV" localSheetId="4">#REF!</definedName>
    <definedName name="AV" localSheetId="14">#REF!</definedName>
    <definedName name="AV" localSheetId="5">#REF!</definedName>
    <definedName name="AV" localSheetId="15">#REF!</definedName>
    <definedName name="AV" localSheetId="8">#REF!</definedName>
    <definedName name="AV">#REF!</definedName>
    <definedName name="AW" localSheetId="1">#REF!</definedName>
    <definedName name="AW" localSheetId="12">#REF!</definedName>
    <definedName name="AW" localSheetId="3">#REF!</definedName>
    <definedName name="AW" localSheetId="2">#REF!</definedName>
    <definedName name="AW" localSheetId="7">#REF!</definedName>
    <definedName name="AW" localSheetId="9">#REF!</definedName>
    <definedName name="AW" localSheetId="6">#REF!</definedName>
    <definedName name="AW" localSheetId="13">#REF!</definedName>
    <definedName name="AW" localSheetId="4">#REF!</definedName>
    <definedName name="AW" localSheetId="14">#REF!</definedName>
    <definedName name="AW" localSheetId="5">#REF!</definedName>
    <definedName name="AW" localSheetId="15">#REF!</definedName>
    <definedName name="AW" localSheetId="8">#REF!</definedName>
    <definedName name="AW">#REF!</definedName>
    <definedName name="AX" localSheetId="1">#REF!</definedName>
    <definedName name="AX" localSheetId="12">#REF!</definedName>
    <definedName name="AX" localSheetId="3">#REF!</definedName>
    <definedName name="AX" localSheetId="2">#REF!</definedName>
    <definedName name="AX" localSheetId="7">#REF!</definedName>
    <definedName name="AX" localSheetId="9">#REF!</definedName>
    <definedName name="AX" localSheetId="6">#REF!</definedName>
    <definedName name="AX" localSheetId="13">#REF!</definedName>
    <definedName name="AX" localSheetId="4">#REF!</definedName>
    <definedName name="AX" localSheetId="14">#REF!</definedName>
    <definedName name="AX" localSheetId="5">#REF!</definedName>
    <definedName name="AX" localSheetId="15">#REF!</definedName>
    <definedName name="AX" localSheetId="8">#REF!</definedName>
    <definedName name="AX">#REF!</definedName>
    <definedName name="AY" localSheetId="1">#REF!</definedName>
    <definedName name="AY" localSheetId="12">#REF!</definedName>
    <definedName name="AY" localSheetId="3">#REF!</definedName>
    <definedName name="AY" localSheetId="2">#REF!</definedName>
    <definedName name="AY" localSheetId="7">#REF!</definedName>
    <definedName name="AY" localSheetId="9">#REF!</definedName>
    <definedName name="AY" localSheetId="6">#REF!</definedName>
    <definedName name="AY" localSheetId="13">#REF!</definedName>
    <definedName name="AY" localSheetId="4">#REF!</definedName>
    <definedName name="AY" localSheetId="14">#REF!</definedName>
    <definedName name="AY" localSheetId="5">#REF!</definedName>
    <definedName name="AY" localSheetId="15">#REF!</definedName>
    <definedName name="AY" localSheetId="8">#REF!</definedName>
    <definedName name="AY">#REF!</definedName>
    <definedName name="AZ" localSheetId="1">#REF!</definedName>
    <definedName name="AZ" localSheetId="12">#REF!</definedName>
    <definedName name="AZ" localSheetId="3">#REF!</definedName>
    <definedName name="AZ" localSheetId="2">#REF!</definedName>
    <definedName name="AZ" localSheetId="7">#REF!</definedName>
    <definedName name="AZ" localSheetId="9">#REF!</definedName>
    <definedName name="AZ" localSheetId="6">#REF!</definedName>
    <definedName name="AZ" localSheetId="13">#REF!</definedName>
    <definedName name="AZ" localSheetId="4">#REF!</definedName>
    <definedName name="AZ" localSheetId="14">#REF!</definedName>
    <definedName name="AZ" localSheetId="5">#REF!</definedName>
    <definedName name="AZ" localSheetId="15">#REF!</definedName>
    <definedName name="AZ" localSheetId="8">#REF!</definedName>
    <definedName name="AZ">#REF!</definedName>
    <definedName name="B" localSheetId="1">#REF!</definedName>
    <definedName name="B" localSheetId="12">#REF!</definedName>
    <definedName name="B" localSheetId="3">#REF!</definedName>
    <definedName name="B" localSheetId="2">#REF!</definedName>
    <definedName name="B" localSheetId="7">#REF!</definedName>
    <definedName name="B" localSheetId="9">#REF!</definedName>
    <definedName name="B" localSheetId="6">#REF!</definedName>
    <definedName name="B" localSheetId="13">#REF!</definedName>
    <definedName name="B" localSheetId="4">#REF!</definedName>
    <definedName name="B" localSheetId="14">#REF!</definedName>
    <definedName name="B" localSheetId="5">#REF!</definedName>
    <definedName name="B" localSheetId="15">#REF!</definedName>
    <definedName name="B" localSheetId="8">#REF!</definedName>
    <definedName name="B">#REF!</definedName>
    <definedName name="BA" localSheetId="1">#REF!</definedName>
    <definedName name="BA" localSheetId="12">#REF!</definedName>
    <definedName name="BA" localSheetId="3">#REF!</definedName>
    <definedName name="BA" localSheetId="2">#REF!</definedName>
    <definedName name="BA" localSheetId="7">#REF!</definedName>
    <definedName name="BA" localSheetId="9">#REF!</definedName>
    <definedName name="BA" localSheetId="6">#REF!</definedName>
    <definedName name="BA" localSheetId="13">#REF!</definedName>
    <definedName name="BA" localSheetId="4">#REF!</definedName>
    <definedName name="BA" localSheetId="14">#REF!</definedName>
    <definedName name="BA" localSheetId="5">#REF!</definedName>
    <definedName name="BA" localSheetId="15">#REF!</definedName>
    <definedName name="BA" localSheetId="8">#REF!</definedName>
    <definedName name="BA">#REF!</definedName>
    <definedName name="badagary" localSheetId="11" hidden="1">{#N/A,#N/A,FALSE,"AFR-ELC"}</definedName>
    <definedName name="badagary" localSheetId="12" hidden="1">{#N/A,#N/A,FALSE,"AFR-ELC"}</definedName>
    <definedName name="badagary" localSheetId="3" hidden="1">{#N/A,#N/A,FALSE,"AFR-ELC"}</definedName>
    <definedName name="badagary" localSheetId="2" hidden="1">{#N/A,#N/A,FALSE,"AFR-ELC"}</definedName>
    <definedName name="badagary" localSheetId="7" hidden="1">{#N/A,#N/A,FALSE,"AFR-ELC"}</definedName>
    <definedName name="badagary" localSheetId="9" hidden="1">{#N/A,#N/A,FALSE,"AFR-ELC"}</definedName>
    <definedName name="badagary" localSheetId="6" hidden="1">{#N/A,#N/A,FALSE,"AFR-ELC"}</definedName>
    <definedName name="badagary" localSheetId="4" hidden="1">{#N/A,#N/A,FALSE,"AFR-ELC"}</definedName>
    <definedName name="badagary" localSheetId="14" hidden="1">{#N/A,#N/A,FALSE,"AFR-ELC"}</definedName>
    <definedName name="badagary" localSheetId="15" hidden="1">{#N/A,#N/A,FALSE,"AFR-ELC"}</definedName>
    <definedName name="badagary" localSheetId="8" hidden="1">{#N/A,#N/A,FALSE,"AFR-ELC"}</definedName>
    <definedName name="badagary" hidden="1">{#N/A,#N/A,FALSE,"AFR-ELC"}</definedName>
    <definedName name="Barracks" localSheetId="11" hidden="1">{#N/A,#N/A,FALSE,"AFR-ELC"}</definedName>
    <definedName name="Barracks" localSheetId="12" hidden="1">{#N/A,#N/A,FALSE,"AFR-ELC"}</definedName>
    <definedName name="Barracks" localSheetId="3" hidden="1">{#N/A,#N/A,FALSE,"AFR-ELC"}</definedName>
    <definedName name="Barracks" localSheetId="2" hidden="1">{#N/A,#N/A,FALSE,"AFR-ELC"}</definedName>
    <definedName name="Barracks" localSheetId="7" hidden="1">{#N/A,#N/A,FALSE,"AFR-ELC"}</definedName>
    <definedName name="Barracks" localSheetId="9" hidden="1">{#N/A,#N/A,FALSE,"AFR-ELC"}</definedName>
    <definedName name="Barracks" localSheetId="6" hidden="1">{#N/A,#N/A,FALSE,"AFR-ELC"}</definedName>
    <definedName name="Barracks" localSheetId="4" hidden="1">{#N/A,#N/A,FALSE,"AFR-ELC"}</definedName>
    <definedName name="Barracks" localSheetId="14" hidden="1">{#N/A,#N/A,FALSE,"AFR-ELC"}</definedName>
    <definedName name="Barracks" localSheetId="15" hidden="1">{#N/A,#N/A,FALSE,"AFR-ELC"}</definedName>
    <definedName name="Barracks" localSheetId="8" hidden="1">{#N/A,#N/A,FALSE,"AFR-ELC"}</definedName>
    <definedName name="Barracks" hidden="1">{#N/A,#N/A,FALSE,"AFR-ELC"}</definedName>
    <definedName name="BASEDM" localSheetId="1">#REF!</definedName>
    <definedName name="BASEDM" localSheetId="11">#REF!</definedName>
    <definedName name="BASEDM" localSheetId="12">#REF!</definedName>
    <definedName name="BASEDM" localSheetId="3">#REF!</definedName>
    <definedName name="BASEDM" localSheetId="2">#REF!</definedName>
    <definedName name="BASEDM" localSheetId="7">#REF!</definedName>
    <definedName name="BASEDM" localSheetId="9">#REF!</definedName>
    <definedName name="BASEDM" localSheetId="6">#REF!</definedName>
    <definedName name="BASEDM" localSheetId="13">#REF!</definedName>
    <definedName name="BASEDM" localSheetId="4">#REF!</definedName>
    <definedName name="BASEDM" localSheetId="14">#REF!</definedName>
    <definedName name="BASEDM" localSheetId="5">#REF!</definedName>
    <definedName name="BASEDM" localSheetId="15">#REF!</definedName>
    <definedName name="BASEDM" localSheetId="8">#REF!</definedName>
    <definedName name="BASEDM">#REF!</definedName>
    <definedName name="BASENGN" localSheetId="1">#REF!</definedName>
    <definedName name="BASENGN" localSheetId="11">#REF!</definedName>
    <definedName name="BASENGN" localSheetId="12">#REF!</definedName>
    <definedName name="BASENGN" localSheetId="3">#REF!</definedName>
    <definedName name="BASENGN" localSheetId="2">#REF!</definedName>
    <definedName name="BASENGN" localSheetId="7">#REF!</definedName>
    <definedName name="BASENGN" localSheetId="9">#REF!</definedName>
    <definedName name="BASENGN" localSheetId="6">#REF!</definedName>
    <definedName name="BASENGN" localSheetId="13">#REF!</definedName>
    <definedName name="BASENGN" localSheetId="4">#REF!</definedName>
    <definedName name="BASENGN" localSheetId="14">#REF!</definedName>
    <definedName name="BASENGN" localSheetId="5">#REF!</definedName>
    <definedName name="BASENGN" localSheetId="15">#REF!</definedName>
    <definedName name="BASENGN" localSheetId="8">#REF!</definedName>
    <definedName name="BASENGN">#REF!</definedName>
    <definedName name="BASICRATECOMPARE1">'[1]C.5085A BENIN BYPASS 1(FINAL)'!$A$221:$P$240</definedName>
    <definedName name="BASICRATESCOMPARE" localSheetId="1">#REF!</definedName>
    <definedName name="BASICRATESCOMPARE" localSheetId="11">#REF!</definedName>
    <definedName name="BASICRATESCOMPARE" localSheetId="12">#REF!</definedName>
    <definedName name="BASICRATESCOMPARE" localSheetId="3">#REF!</definedName>
    <definedName name="BASICRATESCOMPARE" localSheetId="2">#REF!</definedName>
    <definedName name="BASICRATESCOMPARE" localSheetId="7">#REF!</definedName>
    <definedName name="BASICRATESCOMPARE" localSheetId="9">#REF!</definedName>
    <definedName name="BASICRATESCOMPARE" localSheetId="6">#REF!</definedName>
    <definedName name="BASICRATESCOMPARE" localSheetId="13">#REF!</definedName>
    <definedName name="BASICRATESCOMPARE" localSheetId="4">#REF!</definedName>
    <definedName name="BASICRATESCOMPARE" localSheetId="14">#REF!</definedName>
    <definedName name="BASICRATESCOMPARE" localSheetId="5">#REF!</definedName>
    <definedName name="BASICRATESCOMPARE" localSheetId="15">#REF!</definedName>
    <definedName name="BASICRATESCOMPARE" localSheetId="8">#REF!</definedName>
    <definedName name="BASICRATESCOMPARE">#REF!</definedName>
    <definedName name="BB" localSheetId="1">#REF!</definedName>
    <definedName name="BB" localSheetId="11">#REF!</definedName>
    <definedName name="BB" localSheetId="12">#REF!</definedName>
    <definedName name="BB" localSheetId="3">#REF!</definedName>
    <definedName name="BB" localSheetId="2">#REF!</definedName>
    <definedName name="BB" localSheetId="7">#REF!</definedName>
    <definedName name="BB" localSheetId="9">#REF!</definedName>
    <definedName name="BB" localSheetId="6">#REF!</definedName>
    <definedName name="BB" localSheetId="13">#REF!</definedName>
    <definedName name="BB" localSheetId="4">#REF!</definedName>
    <definedName name="BB" localSheetId="14">#REF!</definedName>
    <definedName name="BB" localSheetId="5">#REF!</definedName>
    <definedName name="BB" localSheetId="15">#REF!</definedName>
    <definedName name="BB" localSheetId="8">#REF!</definedName>
    <definedName name="BB">#REF!</definedName>
    <definedName name="bbb" localSheetId="11" hidden="1">{#N/A,#N/A,FALSE,"AFR-ELC"}</definedName>
    <definedName name="bbb" localSheetId="12" hidden="1">{#N/A,#N/A,FALSE,"AFR-ELC"}</definedName>
    <definedName name="bbb" localSheetId="3" hidden="1">{#N/A,#N/A,FALSE,"AFR-ELC"}</definedName>
    <definedName name="bbb" localSheetId="2" hidden="1">{#N/A,#N/A,FALSE,"AFR-ELC"}</definedName>
    <definedName name="bbb" localSheetId="7" hidden="1">{#N/A,#N/A,FALSE,"AFR-ELC"}</definedName>
    <definedName name="bbb" localSheetId="9" hidden="1">{#N/A,#N/A,FALSE,"AFR-ELC"}</definedName>
    <definedName name="bbb" localSheetId="6" hidden="1">{#N/A,#N/A,FALSE,"AFR-ELC"}</definedName>
    <definedName name="bbb" localSheetId="4" hidden="1">{#N/A,#N/A,FALSE,"AFR-ELC"}</definedName>
    <definedName name="bbb" localSheetId="14" hidden="1">{#N/A,#N/A,FALSE,"AFR-ELC"}</definedName>
    <definedName name="bbb" localSheetId="15" hidden="1">{#N/A,#N/A,FALSE,"AFR-ELC"}</definedName>
    <definedName name="bbb" localSheetId="8" hidden="1">{#N/A,#N/A,FALSE,"AFR-ELC"}</definedName>
    <definedName name="bbb" hidden="1">{#N/A,#N/A,FALSE,"AFR-ELC"}</definedName>
    <definedName name="BC" localSheetId="1">#REF!</definedName>
    <definedName name="BC" localSheetId="11">#REF!</definedName>
    <definedName name="BC" localSheetId="12">#REF!</definedName>
    <definedName name="BC" localSheetId="3">#REF!</definedName>
    <definedName name="BC" localSheetId="2">#REF!</definedName>
    <definedName name="BC" localSheetId="7">#REF!</definedName>
    <definedName name="BC" localSheetId="9">#REF!</definedName>
    <definedName name="BC" localSheetId="6">#REF!</definedName>
    <definedName name="BC" localSheetId="13">#REF!</definedName>
    <definedName name="BC" localSheetId="4">#REF!</definedName>
    <definedName name="BC" localSheetId="14">#REF!</definedName>
    <definedName name="BC" localSheetId="5">#REF!</definedName>
    <definedName name="BC" localSheetId="15">#REF!</definedName>
    <definedName name="BC" localSheetId="8">#REF!</definedName>
    <definedName name="BC">#REF!</definedName>
    <definedName name="BD" localSheetId="1">#REF!</definedName>
    <definedName name="BD" localSheetId="11">#REF!</definedName>
    <definedName name="BD" localSheetId="12">#REF!</definedName>
    <definedName name="BD" localSheetId="3">#REF!</definedName>
    <definedName name="BD" localSheetId="2">#REF!</definedName>
    <definedName name="BD" localSheetId="7">#REF!</definedName>
    <definedName name="BD" localSheetId="9">#REF!</definedName>
    <definedName name="BD" localSheetId="6">#REF!</definedName>
    <definedName name="BD" localSheetId="13">#REF!</definedName>
    <definedName name="BD" localSheetId="4">#REF!</definedName>
    <definedName name="BD" localSheetId="14">#REF!</definedName>
    <definedName name="BD" localSheetId="5">#REF!</definedName>
    <definedName name="BD" localSheetId="15">#REF!</definedName>
    <definedName name="BD" localSheetId="8">#REF!</definedName>
    <definedName name="BD">#REF!</definedName>
    <definedName name="BE" localSheetId="1">#REF!</definedName>
    <definedName name="BE" localSheetId="11">#REF!</definedName>
    <definedName name="BE" localSheetId="12">#REF!</definedName>
    <definedName name="BE" localSheetId="3">#REF!</definedName>
    <definedName name="BE" localSheetId="2">#REF!</definedName>
    <definedName name="BE" localSheetId="7">#REF!</definedName>
    <definedName name="BE" localSheetId="9">#REF!</definedName>
    <definedName name="BE" localSheetId="6">#REF!</definedName>
    <definedName name="BE" localSheetId="13">#REF!</definedName>
    <definedName name="BE" localSheetId="4">#REF!</definedName>
    <definedName name="BE" localSheetId="14">#REF!</definedName>
    <definedName name="BE" localSheetId="5">#REF!</definedName>
    <definedName name="BE" localSheetId="15">#REF!</definedName>
    <definedName name="BE" localSheetId="8">#REF!</definedName>
    <definedName name="BE">#REF!</definedName>
    <definedName name="BF" localSheetId="1">#REF!</definedName>
    <definedName name="BF" localSheetId="12">#REF!</definedName>
    <definedName name="BF" localSheetId="3">#REF!</definedName>
    <definedName name="BF" localSheetId="2">#REF!</definedName>
    <definedName name="BF" localSheetId="7">#REF!</definedName>
    <definedName name="BF" localSheetId="9">#REF!</definedName>
    <definedName name="BF" localSheetId="6">#REF!</definedName>
    <definedName name="BF" localSheetId="13">#REF!</definedName>
    <definedName name="BF" localSheetId="4">#REF!</definedName>
    <definedName name="BF" localSheetId="14">#REF!</definedName>
    <definedName name="BF" localSheetId="5">#REF!</definedName>
    <definedName name="BF" localSheetId="15">#REF!</definedName>
    <definedName name="BF" localSheetId="8">#REF!</definedName>
    <definedName name="BF">#REF!</definedName>
    <definedName name="BG" localSheetId="1">#REF!</definedName>
    <definedName name="BG" localSheetId="12">#REF!</definedName>
    <definedName name="BG" localSheetId="3">#REF!</definedName>
    <definedName name="BG" localSheetId="2">#REF!</definedName>
    <definedName name="BG" localSheetId="7">#REF!</definedName>
    <definedName name="BG" localSheetId="9">#REF!</definedName>
    <definedName name="BG" localSheetId="6">#REF!</definedName>
    <definedName name="BG" localSheetId="13">#REF!</definedName>
    <definedName name="BG" localSheetId="4">#REF!</definedName>
    <definedName name="BG" localSheetId="14">#REF!</definedName>
    <definedName name="BG" localSheetId="5">#REF!</definedName>
    <definedName name="BG" localSheetId="15">#REF!</definedName>
    <definedName name="BG" localSheetId="8">#REF!</definedName>
    <definedName name="BG">#REF!</definedName>
    <definedName name="BH" localSheetId="1">#REF!</definedName>
    <definedName name="BH" localSheetId="12">#REF!</definedName>
    <definedName name="BH" localSheetId="3">#REF!</definedName>
    <definedName name="BH" localSheetId="2">#REF!</definedName>
    <definedName name="BH" localSheetId="7">#REF!</definedName>
    <definedName name="BH" localSheetId="9">#REF!</definedName>
    <definedName name="BH" localSheetId="6">#REF!</definedName>
    <definedName name="BH" localSheetId="13">#REF!</definedName>
    <definedName name="BH" localSheetId="4">#REF!</definedName>
    <definedName name="BH" localSheetId="14">#REF!</definedName>
    <definedName name="BH" localSheetId="5">#REF!</definedName>
    <definedName name="BH" localSheetId="15">#REF!</definedName>
    <definedName name="BH" localSheetId="8">#REF!</definedName>
    <definedName name="BH">#REF!</definedName>
    <definedName name="BI" localSheetId="1">#REF!</definedName>
    <definedName name="BI" localSheetId="12">#REF!</definedName>
    <definedName name="BI" localSheetId="3">#REF!</definedName>
    <definedName name="BI" localSheetId="2">#REF!</definedName>
    <definedName name="BI" localSheetId="7">#REF!</definedName>
    <definedName name="BI" localSheetId="9">#REF!</definedName>
    <definedName name="BI" localSheetId="6">#REF!</definedName>
    <definedName name="BI" localSheetId="13">#REF!</definedName>
    <definedName name="BI" localSheetId="4">#REF!</definedName>
    <definedName name="BI" localSheetId="14">#REF!</definedName>
    <definedName name="BI" localSheetId="5">#REF!</definedName>
    <definedName name="BI" localSheetId="15">#REF!</definedName>
    <definedName name="BI" localSheetId="8">#REF!</definedName>
    <definedName name="BI">#REF!</definedName>
    <definedName name="BILL_ITEM" localSheetId="1">#REF!</definedName>
    <definedName name="BILL_ITEM" localSheetId="12">#REF!</definedName>
    <definedName name="BILL_ITEM" localSheetId="3">#REF!</definedName>
    <definedName name="BILL_ITEM" localSheetId="2">#REF!</definedName>
    <definedName name="BILL_ITEM" localSheetId="7">#REF!</definedName>
    <definedName name="BILL_ITEM" localSheetId="9">#REF!</definedName>
    <definedName name="BILL_ITEM" localSheetId="6">#REF!</definedName>
    <definedName name="BILL_ITEM" localSheetId="13">#REF!</definedName>
    <definedName name="BILL_ITEM" localSheetId="4">#REF!</definedName>
    <definedName name="BILL_ITEM" localSheetId="14">#REF!</definedName>
    <definedName name="BILL_ITEM" localSheetId="5">#REF!</definedName>
    <definedName name="BILL_ITEM" localSheetId="15">#REF!</definedName>
    <definedName name="BILL_ITEM" localSheetId="8">#REF!</definedName>
    <definedName name="BILL_ITEM">#REF!</definedName>
    <definedName name="BINDDM" localSheetId="1">#REF!</definedName>
    <definedName name="BINDDM" localSheetId="12">#REF!</definedName>
    <definedName name="BINDDM" localSheetId="3">#REF!</definedName>
    <definedName name="BINDDM" localSheetId="2">#REF!</definedName>
    <definedName name="BINDDM" localSheetId="7">#REF!</definedName>
    <definedName name="BINDDM" localSheetId="9">#REF!</definedName>
    <definedName name="BINDDM" localSheetId="6">#REF!</definedName>
    <definedName name="BINDDM" localSheetId="13">#REF!</definedName>
    <definedName name="BINDDM" localSheetId="4">#REF!</definedName>
    <definedName name="BINDDM" localSheetId="14">#REF!</definedName>
    <definedName name="BINDDM" localSheetId="5">#REF!</definedName>
    <definedName name="BINDDM" localSheetId="15">#REF!</definedName>
    <definedName name="BINDDM" localSheetId="8">#REF!</definedName>
    <definedName name="BINDDM">#REF!</definedName>
    <definedName name="BINDNGN" localSheetId="1">#REF!</definedName>
    <definedName name="BINDNGN" localSheetId="12">#REF!</definedName>
    <definedName name="BINDNGN" localSheetId="3">#REF!</definedName>
    <definedName name="BINDNGN" localSheetId="2">#REF!</definedName>
    <definedName name="BINDNGN" localSheetId="7">#REF!</definedName>
    <definedName name="BINDNGN" localSheetId="9">#REF!</definedName>
    <definedName name="BINDNGN" localSheetId="6">#REF!</definedName>
    <definedName name="BINDNGN" localSheetId="13">#REF!</definedName>
    <definedName name="BINDNGN" localSheetId="4">#REF!</definedName>
    <definedName name="BINDNGN" localSheetId="14">#REF!</definedName>
    <definedName name="BINDNGN" localSheetId="5">#REF!</definedName>
    <definedName name="BINDNGN" localSheetId="15">#REF!</definedName>
    <definedName name="BINDNGN" localSheetId="8">#REF!</definedName>
    <definedName name="BINDNGN">#REF!</definedName>
    <definedName name="BITU" localSheetId="1">#REF!</definedName>
    <definedName name="BITU" localSheetId="12">#REF!</definedName>
    <definedName name="BITU" localSheetId="3">#REF!</definedName>
    <definedName name="BITU" localSheetId="2">#REF!</definedName>
    <definedName name="BITU" localSheetId="7">#REF!</definedName>
    <definedName name="BITU" localSheetId="9">#REF!</definedName>
    <definedName name="BITU" localSheetId="6">#REF!</definedName>
    <definedName name="BITU" localSheetId="13">#REF!</definedName>
    <definedName name="BITU" localSheetId="4">#REF!</definedName>
    <definedName name="BITU" localSheetId="14">#REF!</definedName>
    <definedName name="BITU" localSheetId="5">#REF!</definedName>
    <definedName name="BITU" localSheetId="15">#REF!</definedName>
    <definedName name="BITU" localSheetId="8">#REF!</definedName>
    <definedName name="BITU">#REF!</definedName>
    <definedName name="BJ" localSheetId="1">#REF!</definedName>
    <definedName name="BJ" localSheetId="12">#REF!</definedName>
    <definedName name="BJ" localSheetId="3">#REF!</definedName>
    <definedName name="BJ" localSheetId="2">#REF!</definedName>
    <definedName name="BJ" localSheetId="7">#REF!</definedName>
    <definedName name="BJ" localSheetId="9">#REF!</definedName>
    <definedName name="BJ" localSheetId="6">#REF!</definedName>
    <definedName name="BJ" localSheetId="13">#REF!</definedName>
    <definedName name="BJ" localSheetId="4">#REF!</definedName>
    <definedName name="BJ" localSheetId="14">#REF!</definedName>
    <definedName name="BJ" localSheetId="5">#REF!</definedName>
    <definedName name="BJ" localSheetId="15">#REF!</definedName>
    <definedName name="BJ" localSheetId="8">#REF!</definedName>
    <definedName name="BJ">#REF!</definedName>
    <definedName name="BK" localSheetId="1">#REF!</definedName>
    <definedName name="BK" localSheetId="12">#REF!</definedName>
    <definedName name="BK" localSheetId="3">#REF!</definedName>
    <definedName name="BK" localSheetId="2">#REF!</definedName>
    <definedName name="BK" localSheetId="7">#REF!</definedName>
    <definedName name="BK" localSheetId="9">#REF!</definedName>
    <definedName name="BK" localSheetId="6">#REF!</definedName>
    <definedName name="BK" localSheetId="13">#REF!</definedName>
    <definedName name="BK" localSheetId="4">#REF!</definedName>
    <definedName name="BK" localSheetId="14">#REF!</definedName>
    <definedName name="BK" localSheetId="5">#REF!</definedName>
    <definedName name="BK" localSheetId="15">#REF!</definedName>
    <definedName name="BK" localSheetId="8">#REF!</definedName>
    <definedName name="BK">#REF!</definedName>
    <definedName name="BL" localSheetId="1">#REF!</definedName>
    <definedName name="BL" localSheetId="12">#REF!</definedName>
    <definedName name="BL" localSheetId="3">#REF!</definedName>
    <definedName name="BL" localSheetId="2">#REF!</definedName>
    <definedName name="BL" localSheetId="7">#REF!</definedName>
    <definedName name="BL" localSheetId="9">#REF!</definedName>
    <definedName name="BL" localSheetId="6">#REF!</definedName>
    <definedName name="BL" localSheetId="13">#REF!</definedName>
    <definedName name="BL" localSheetId="4">#REF!</definedName>
    <definedName name="BL" localSheetId="14">#REF!</definedName>
    <definedName name="BL" localSheetId="5">#REF!</definedName>
    <definedName name="BL" localSheetId="15">#REF!</definedName>
    <definedName name="BL" localSheetId="8">#REF!</definedName>
    <definedName name="BL">#REF!</definedName>
    <definedName name="BM" localSheetId="1">#REF!</definedName>
    <definedName name="BM" localSheetId="12">#REF!</definedName>
    <definedName name="BM" localSheetId="3">#REF!</definedName>
    <definedName name="BM" localSheetId="2">#REF!</definedName>
    <definedName name="BM" localSheetId="7">#REF!</definedName>
    <definedName name="BM" localSheetId="9">#REF!</definedName>
    <definedName name="BM" localSheetId="6">#REF!</definedName>
    <definedName name="BM" localSheetId="13">#REF!</definedName>
    <definedName name="BM" localSheetId="4">#REF!</definedName>
    <definedName name="BM" localSheetId="14">#REF!</definedName>
    <definedName name="BM" localSheetId="5">#REF!</definedName>
    <definedName name="BM" localSheetId="15">#REF!</definedName>
    <definedName name="BM" localSheetId="8">#REF!</definedName>
    <definedName name="BM">#REF!</definedName>
    <definedName name="BN" localSheetId="1">#REF!</definedName>
    <definedName name="BN" localSheetId="12">#REF!</definedName>
    <definedName name="BN" localSheetId="3">#REF!</definedName>
    <definedName name="BN" localSheetId="2">#REF!</definedName>
    <definedName name="BN" localSheetId="7">#REF!</definedName>
    <definedName name="BN" localSheetId="9">#REF!</definedName>
    <definedName name="BN" localSheetId="6">#REF!</definedName>
    <definedName name="BN" localSheetId="13">#REF!</definedName>
    <definedName name="BN" localSheetId="4">#REF!</definedName>
    <definedName name="BN" localSheetId="14">#REF!</definedName>
    <definedName name="BN" localSheetId="5">#REF!</definedName>
    <definedName name="BN" localSheetId="15">#REF!</definedName>
    <definedName name="BN" localSheetId="8">#REF!</definedName>
    <definedName name="BN">#REF!</definedName>
    <definedName name="BO" localSheetId="1">#REF!</definedName>
    <definedName name="BO" localSheetId="12">#REF!</definedName>
    <definedName name="BO" localSheetId="3">#REF!</definedName>
    <definedName name="BO" localSheetId="2">#REF!</definedName>
    <definedName name="BO" localSheetId="7">#REF!</definedName>
    <definedName name="BO" localSheetId="9">#REF!</definedName>
    <definedName name="BO" localSheetId="6">#REF!</definedName>
    <definedName name="BO" localSheetId="13">#REF!</definedName>
    <definedName name="BO" localSheetId="4">#REF!</definedName>
    <definedName name="BO" localSheetId="14">#REF!</definedName>
    <definedName name="BO" localSheetId="5">#REF!</definedName>
    <definedName name="BO" localSheetId="15">#REF!</definedName>
    <definedName name="BO" localSheetId="8">#REF!</definedName>
    <definedName name="BO">#REF!</definedName>
    <definedName name="boq" localSheetId="11" hidden="1">{#N/A,#N/A,FALSE,"AFR-ELC"}</definedName>
    <definedName name="boq" localSheetId="12" hidden="1">{#N/A,#N/A,FALSE,"AFR-ELC"}</definedName>
    <definedName name="boq" localSheetId="3" hidden="1">{#N/A,#N/A,FALSE,"AFR-ELC"}</definedName>
    <definedName name="boq" localSheetId="2" hidden="1">{#N/A,#N/A,FALSE,"AFR-ELC"}</definedName>
    <definedName name="boq" localSheetId="7" hidden="1">{#N/A,#N/A,FALSE,"AFR-ELC"}</definedName>
    <definedName name="boq" localSheetId="9" hidden="1">{#N/A,#N/A,FALSE,"AFR-ELC"}</definedName>
    <definedName name="boq" localSheetId="6" hidden="1">{#N/A,#N/A,FALSE,"AFR-ELC"}</definedName>
    <definedName name="boq" localSheetId="4" hidden="1">{#N/A,#N/A,FALSE,"AFR-ELC"}</definedName>
    <definedName name="boq" localSheetId="14" hidden="1">{#N/A,#N/A,FALSE,"AFR-ELC"}</definedName>
    <definedName name="boq" localSheetId="15" hidden="1">{#N/A,#N/A,FALSE,"AFR-ELC"}</definedName>
    <definedName name="boq" localSheetId="8" hidden="1">{#N/A,#N/A,FALSE,"AFR-ELC"}</definedName>
    <definedName name="boq" hidden="1">{#N/A,#N/A,FALSE,"AFR-ELC"}</definedName>
    <definedName name="BP" localSheetId="1">#REF!</definedName>
    <definedName name="BP" localSheetId="11">#REF!</definedName>
    <definedName name="BP" localSheetId="12">#REF!</definedName>
    <definedName name="BP" localSheetId="3">#REF!</definedName>
    <definedName name="BP" localSheetId="2">#REF!</definedName>
    <definedName name="BP" localSheetId="7">#REF!</definedName>
    <definedName name="BP" localSheetId="9">#REF!</definedName>
    <definedName name="BP" localSheetId="6">#REF!</definedName>
    <definedName name="BP" localSheetId="13">#REF!</definedName>
    <definedName name="BP" localSheetId="4">#REF!</definedName>
    <definedName name="BP" localSheetId="14">#REF!</definedName>
    <definedName name="BP" localSheetId="5">#REF!</definedName>
    <definedName name="BP" localSheetId="15">#REF!</definedName>
    <definedName name="BP" localSheetId="8">#REF!</definedName>
    <definedName name="BP">#REF!</definedName>
    <definedName name="BQ" localSheetId="1">#REF!</definedName>
    <definedName name="BQ" localSheetId="11">#REF!</definedName>
    <definedName name="BQ" localSheetId="12">#REF!</definedName>
    <definedName name="BQ" localSheetId="3">#REF!</definedName>
    <definedName name="BQ" localSheetId="2">#REF!</definedName>
    <definedName name="BQ" localSheetId="7">#REF!</definedName>
    <definedName name="BQ" localSheetId="9">#REF!</definedName>
    <definedName name="BQ" localSheetId="6">#REF!</definedName>
    <definedName name="BQ" localSheetId="13">#REF!</definedName>
    <definedName name="BQ" localSheetId="4">#REF!</definedName>
    <definedName name="BQ" localSheetId="14">#REF!</definedName>
    <definedName name="BQ" localSheetId="5">#REF!</definedName>
    <definedName name="BQ" localSheetId="15">#REF!</definedName>
    <definedName name="BQ" localSheetId="8">#REF!</definedName>
    <definedName name="BQ">#REF!</definedName>
    <definedName name="BR" localSheetId="1">#REF!</definedName>
    <definedName name="BR" localSheetId="11">#REF!</definedName>
    <definedName name="BR" localSheetId="12">#REF!</definedName>
    <definedName name="BR" localSheetId="3">#REF!</definedName>
    <definedName name="BR" localSheetId="2">#REF!</definedName>
    <definedName name="BR" localSheetId="7">#REF!</definedName>
    <definedName name="BR" localSheetId="9">#REF!</definedName>
    <definedName name="BR" localSheetId="6">#REF!</definedName>
    <definedName name="BR" localSheetId="13">#REF!</definedName>
    <definedName name="BR" localSheetId="4">#REF!</definedName>
    <definedName name="BR" localSheetId="14">#REF!</definedName>
    <definedName name="BR" localSheetId="5">#REF!</definedName>
    <definedName name="BR" localSheetId="15">#REF!</definedName>
    <definedName name="BR" localSheetId="8">#REF!</definedName>
    <definedName name="BR">#REF!</definedName>
    <definedName name="BS" localSheetId="1">#REF!</definedName>
    <definedName name="BS" localSheetId="12">#REF!</definedName>
    <definedName name="BS" localSheetId="3">#REF!</definedName>
    <definedName name="BS" localSheetId="2">#REF!</definedName>
    <definedName name="BS" localSheetId="7">#REF!</definedName>
    <definedName name="BS" localSheetId="9">#REF!</definedName>
    <definedName name="BS" localSheetId="6">#REF!</definedName>
    <definedName name="BS" localSheetId="13">#REF!</definedName>
    <definedName name="BS" localSheetId="4">#REF!</definedName>
    <definedName name="BS" localSheetId="14">#REF!</definedName>
    <definedName name="BS" localSheetId="5">#REF!</definedName>
    <definedName name="BS" localSheetId="15">#REF!</definedName>
    <definedName name="BS" localSheetId="8">#REF!</definedName>
    <definedName name="BS">#REF!</definedName>
    <definedName name="BT" localSheetId="1">#REF!</definedName>
    <definedName name="BT" localSheetId="12">#REF!</definedName>
    <definedName name="BT" localSheetId="3">#REF!</definedName>
    <definedName name="BT" localSheetId="2">#REF!</definedName>
    <definedName name="BT" localSheetId="7">#REF!</definedName>
    <definedName name="BT" localSheetId="9">#REF!</definedName>
    <definedName name="BT" localSheetId="6">#REF!</definedName>
    <definedName name="BT" localSheetId="13">#REF!</definedName>
    <definedName name="BT" localSheetId="4">#REF!</definedName>
    <definedName name="BT" localSheetId="14">#REF!</definedName>
    <definedName name="BT" localSheetId="5">#REF!</definedName>
    <definedName name="BT" localSheetId="15">#REF!</definedName>
    <definedName name="BT" localSheetId="8">#REF!</definedName>
    <definedName name="BT">#REF!</definedName>
    <definedName name="BU" localSheetId="1">#REF!</definedName>
    <definedName name="BU" localSheetId="12">#REF!</definedName>
    <definedName name="BU" localSheetId="3">#REF!</definedName>
    <definedName name="BU" localSheetId="2">#REF!</definedName>
    <definedName name="BU" localSheetId="7">#REF!</definedName>
    <definedName name="BU" localSheetId="9">#REF!</definedName>
    <definedName name="BU" localSheetId="6">#REF!</definedName>
    <definedName name="BU" localSheetId="13">#REF!</definedName>
    <definedName name="BU" localSheetId="4">#REF!</definedName>
    <definedName name="BU" localSheetId="14">#REF!</definedName>
    <definedName name="BU" localSheetId="5">#REF!</definedName>
    <definedName name="BU" localSheetId="15">#REF!</definedName>
    <definedName name="BU" localSheetId="8">#REF!</definedName>
    <definedName name="BU">#REF!</definedName>
    <definedName name="BuiltIn_Print_Area" localSheetId="1">#REF!</definedName>
    <definedName name="BuiltIn_Print_Area" localSheetId="12">#REF!</definedName>
    <definedName name="BuiltIn_Print_Area" localSheetId="3">#REF!</definedName>
    <definedName name="BuiltIn_Print_Area" localSheetId="2">#REF!</definedName>
    <definedName name="BuiltIn_Print_Area" localSheetId="7">#REF!</definedName>
    <definedName name="BuiltIn_Print_Area" localSheetId="9">#REF!</definedName>
    <definedName name="BuiltIn_Print_Area" localSheetId="6">#REF!</definedName>
    <definedName name="BuiltIn_Print_Area" localSheetId="13">#REF!</definedName>
    <definedName name="BuiltIn_Print_Area" localSheetId="4">#REF!</definedName>
    <definedName name="BuiltIn_Print_Area" localSheetId="14">#REF!</definedName>
    <definedName name="BuiltIn_Print_Area" localSheetId="5">#REF!</definedName>
    <definedName name="BuiltIn_Print_Area" localSheetId="15">#REF!</definedName>
    <definedName name="BuiltIn_Print_Area" localSheetId="8">#REF!</definedName>
    <definedName name="BuiltIn_Print_Area">#REF!</definedName>
    <definedName name="BuiltIn_Print_Titles" localSheetId="1">#REF!</definedName>
    <definedName name="BuiltIn_Print_Titles" localSheetId="12">#REF!</definedName>
    <definedName name="BuiltIn_Print_Titles" localSheetId="3">#REF!</definedName>
    <definedName name="BuiltIn_Print_Titles" localSheetId="2">#REF!</definedName>
    <definedName name="BuiltIn_Print_Titles" localSheetId="7">#REF!</definedName>
    <definedName name="BuiltIn_Print_Titles" localSheetId="9">#REF!</definedName>
    <definedName name="BuiltIn_Print_Titles" localSheetId="6">#REF!</definedName>
    <definedName name="BuiltIn_Print_Titles" localSheetId="13">#REF!</definedName>
    <definedName name="BuiltIn_Print_Titles" localSheetId="4">#REF!</definedName>
    <definedName name="BuiltIn_Print_Titles" localSheetId="14">#REF!</definedName>
    <definedName name="BuiltIn_Print_Titles" localSheetId="5">#REF!</definedName>
    <definedName name="BuiltIn_Print_Titles" localSheetId="15">#REF!</definedName>
    <definedName name="BuiltIn_Print_Titles" localSheetId="8">#REF!</definedName>
    <definedName name="BuiltIn_Print_Titles">#REF!</definedName>
    <definedName name="BuiltIn_Print_Titles___0" localSheetId="1">#REF!</definedName>
    <definedName name="BuiltIn_Print_Titles___0" localSheetId="12">#REF!</definedName>
    <definedName name="BuiltIn_Print_Titles___0" localSheetId="3">#REF!</definedName>
    <definedName name="BuiltIn_Print_Titles___0" localSheetId="2">#REF!</definedName>
    <definedName name="BuiltIn_Print_Titles___0" localSheetId="7">#REF!</definedName>
    <definedName name="BuiltIn_Print_Titles___0" localSheetId="9">#REF!</definedName>
    <definedName name="BuiltIn_Print_Titles___0" localSheetId="6">#REF!</definedName>
    <definedName name="BuiltIn_Print_Titles___0" localSheetId="13">#REF!</definedName>
    <definedName name="BuiltIn_Print_Titles___0" localSheetId="4">#REF!</definedName>
    <definedName name="BuiltIn_Print_Titles___0" localSheetId="14">#REF!</definedName>
    <definedName name="BuiltIn_Print_Titles___0" localSheetId="5">#REF!</definedName>
    <definedName name="BuiltIn_Print_Titles___0" localSheetId="15">#REF!</definedName>
    <definedName name="BuiltIn_Print_Titles___0" localSheetId="8">#REF!</definedName>
    <definedName name="BuiltIn_Print_Titles___0">#REF!</definedName>
    <definedName name="BV" localSheetId="1">#REF!</definedName>
    <definedName name="BV" localSheetId="12">#REF!</definedName>
    <definedName name="BV" localSheetId="3">#REF!</definedName>
    <definedName name="BV" localSheetId="2">#REF!</definedName>
    <definedName name="BV" localSheetId="7">#REF!</definedName>
    <definedName name="BV" localSheetId="9">#REF!</definedName>
    <definedName name="BV" localSheetId="6">#REF!</definedName>
    <definedName name="BV" localSheetId="13">#REF!</definedName>
    <definedName name="BV" localSheetId="4">#REF!</definedName>
    <definedName name="BV" localSheetId="14">#REF!</definedName>
    <definedName name="BV" localSheetId="5">#REF!</definedName>
    <definedName name="BV" localSheetId="15">#REF!</definedName>
    <definedName name="BV" localSheetId="8">#REF!</definedName>
    <definedName name="BV">#REF!</definedName>
    <definedName name="BW" localSheetId="1">#REF!</definedName>
    <definedName name="BW" localSheetId="12">#REF!</definedName>
    <definedName name="BW" localSheetId="3">#REF!</definedName>
    <definedName name="BW" localSheetId="2">#REF!</definedName>
    <definedName name="BW" localSheetId="7">#REF!</definedName>
    <definedName name="BW" localSheetId="9">#REF!</definedName>
    <definedName name="BW" localSheetId="6">#REF!</definedName>
    <definedName name="BW" localSheetId="13">#REF!</definedName>
    <definedName name="BW" localSheetId="4">#REF!</definedName>
    <definedName name="BW" localSheetId="14">#REF!</definedName>
    <definedName name="BW" localSheetId="5">#REF!</definedName>
    <definedName name="BW" localSheetId="15">#REF!</definedName>
    <definedName name="BW" localSheetId="8">#REF!</definedName>
    <definedName name="BW">#REF!</definedName>
    <definedName name="BX" localSheetId="1">#REF!</definedName>
    <definedName name="BX" localSheetId="12">#REF!</definedName>
    <definedName name="BX" localSheetId="3">#REF!</definedName>
    <definedName name="BX" localSheetId="2">#REF!</definedName>
    <definedName name="BX" localSheetId="7">#REF!</definedName>
    <definedName name="BX" localSheetId="9">#REF!</definedName>
    <definedName name="BX" localSheetId="6">#REF!</definedName>
    <definedName name="BX" localSheetId="13">#REF!</definedName>
    <definedName name="BX" localSheetId="4">#REF!</definedName>
    <definedName name="BX" localSheetId="14">#REF!</definedName>
    <definedName name="BX" localSheetId="5">#REF!</definedName>
    <definedName name="BX" localSheetId="15">#REF!</definedName>
    <definedName name="BX" localSheetId="8">#REF!</definedName>
    <definedName name="BX">#REF!</definedName>
    <definedName name="BY" localSheetId="1">#REF!</definedName>
    <definedName name="BY" localSheetId="12">#REF!</definedName>
    <definedName name="BY" localSheetId="3">#REF!</definedName>
    <definedName name="BY" localSheetId="2">#REF!</definedName>
    <definedName name="BY" localSheetId="7">#REF!</definedName>
    <definedName name="BY" localSheetId="9">#REF!</definedName>
    <definedName name="BY" localSheetId="6">#REF!</definedName>
    <definedName name="BY" localSheetId="13">#REF!</definedName>
    <definedName name="BY" localSheetId="4">#REF!</definedName>
    <definedName name="BY" localSheetId="14">#REF!</definedName>
    <definedName name="BY" localSheetId="5">#REF!</definedName>
    <definedName name="BY" localSheetId="15">#REF!</definedName>
    <definedName name="BY" localSheetId="8">#REF!</definedName>
    <definedName name="BY">#REF!</definedName>
    <definedName name="BZ" localSheetId="1">#REF!</definedName>
    <definedName name="BZ" localSheetId="12">#REF!</definedName>
    <definedName name="BZ" localSheetId="3">#REF!</definedName>
    <definedName name="BZ" localSheetId="2">#REF!</definedName>
    <definedName name="BZ" localSheetId="7">#REF!</definedName>
    <definedName name="BZ" localSheetId="9">#REF!</definedName>
    <definedName name="BZ" localSheetId="6">#REF!</definedName>
    <definedName name="BZ" localSheetId="13">#REF!</definedName>
    <definedName name="BZ" localSheetId="4">#REF!</definedName>
    <definedName name="BZ" localSheetId="14">#REF!</definedName>
    <definedName name="BZ" localSheetId="5">#REF!</definedName>
    <definedName name="BZ" localSheetId="15">#REF!</definedName>
    <definedName name="BZ" localSheetId="8">#REF!</definedName>
    <definedName name="BZ">#REF!</definedName>
    <definedName name="C_" localSheetId="1">#REF!</definedName>
    <definedName name="C_" localSheetId="12">#REF!</definedName>
    <definedName name="C_" localSheetId="3">#REF!</definedName>
    <definedName name="C_" localSheetId="2">#REF!</definedName>
    <definedName name="C_" localSheetId="7">#REF!</definedName>
    <definedName name="C_" localSheetId="9">#REF!</definedName>
    <definedName name="C_" localSheetId="6">#REF!</definedName>
    <definedName name="C_" localSheetId="13">#REF!</definedName>
    <definedName name="C_" localSheetId="4">#REF!</definedName>
    <definedName name="C_" localSheetId="14">#REF!</definedName>
    <definedName name="C_" localSheetId="5">#REF!</definedName>
    <definedName name="C_" localSheetId="15">#REF!</definedName>
    <definedName name="C_" localSheetId="8">#REF!</definedName>
    <definedName name="C_">#REF!</definedName>
    <definedName name="cala" localSheetId="11" hidden="1">{#N/A,#N/A,FALSE,"AFR-ELC"}</definedName>
    <definedName name="cala" localSheetId="12" hidden="1">{#N/A,#N/A,FALSE,"AFR-ELC"}</definedName>
    <definedName name="cala" localSheetId="3" hidden="1">{#N/A,#N/A,FALSE,"AFR-ELC"}</definedName>
    <definedName name="cala" localSheetId="2" hidden="1">{#N/A,#N/A,FALSE,"AFR-ELC"}</definedName>
    <definedName name="cala" localSheetId="7" hidden="1">{#N/A,#N/A,FALSE,"AFR-ELC"}</definedName>
    <definedName name="cala" localSheetId="9" hidden="1">{#N/A,#N/A,FALSE,"AFR-ELC"}</definedName>
    <definedName name="cala" localSheetId="6" hidden="1">{#N/A,#N/A,FALSE,"AFR-ELC"}</definedName>
    <definedName name="cala" localSheetId="4" hidden="1">{#N/A,#N/A,FALSE,"AFR-ELC"}</definedName>
    <definedName name="cala" localSheetId="14" hidden="1">{#N/A,#N/A,FALSE,"AFR-ELC"}</definedName>
    <definedName name="cala" localSheetId="15" hidden="1">{#N/A,#N/A,FALSE,"AFR-ELC"}</definedName>
    <definedName name="cala" localSheetId="8" hidden="1">{#N/A,#N/A,FALSE,"AFR-ELC"}</definedName>
    <definedName name="cala" hidden="1">{#N/A,#N/A,FALSE,"AFR-ELC"}</definedName>
    <definedName name="calaba" localSheetId="11" hidden="1">{#N/A,#N/A,FALSE,"AFR-ELC"}</definedName>
    <definedName name="calaba" localSheetId="12" hidden="1">{#N/A,#N/A,FALSE,"AFR-ELC"}</definedName>
    <definedName name="calaba" localSheetId="3" hidden="1">{#N/A,#N/A,FALSE,"AFR-ELC"}</definedName>
    <definedName name="calaba" localSheetId="2" hidden="1">{#N/A,#N/A,FALSE,"AFR-ELC"}</definedName>
    <definedName name="calaba" localSheetId="7" hidden="1">{#N/A,#N/A,FALSE,"AFR-ELC"}</definedName>
    <definedName name="calaba" localSheetId="9" hidden="1">{#N/A,#N/A,FALSE,"AFR-ELC"}</definedName>
    <definedName name="calaba" localSheetId="6" hidden="1">{#N/A,#N/A,FALSE,"AFR-ELC"}</definedName>
    <definedName name="calaba" localSheetId="4" hidden="1">{#N/A,#N/A,FALSE,"AFR-ELC"}</definedName>
    <definedName name="calaba" localSheetId="14" hidden="1">{#N/A,#N/A,FALSE,"AFR-ELC"}</definedName>
    <definedName name="calaba" localSheetId="15" hidden="1">{#N/A,#N/A,FALSE,"AFR-ELC"}</definedName>
    <definedName name="calaba" localSheetId="8" hidden="1">{#N/A,#N/A,FALSE,"AFR-ELC"}</definedName>
    <definedName name="calaba" hidden="1">{#N/A,#N/A,FALSE,"AFR-ELC"}</definedName>
    <definedName name="CALABAR" localSheetId="11" hidden="1">{#N/A,#N/A,FALSE,"AFR-ELC"}</definedName>
    <definedName name="CALABAR" localSheetId="12" hidden="1">{#N/A,#N/A,FALSE,"AFR-ELC"}</definedName>
    <definedName name="CALABAR" localSheetId="3" hidden="1">{#N/A,#N/A,FALSE,"AFR-ELC"}</definedName>
    <definedName name="CALABAR" localSheetId="2" hidden="1">{#N/A,#N/A,FALSE,"AFR-ELC"}</definedName>
    <definedName name="CALABAR" localSheetId="7" hidden="1">{#N/A,#N/A,FALSE,"AFR-ELC"}</definedName>
    <definedName name="CALABAR" localSheetId="9" hidden="1">{#N/A,#N/A,FALSE,"AFR-ELC"}</definedName>
    <definedName name="CALABAR" localSheetId="6" hidden="1">{#N/A,#N/A,FALSE,"AFR-ELC"}</definedName>
    <definedName name="CALABAR" localSheetId="4" hidden="1">{#N/A,#N/A,FALSE,"AFR-ELC"}</definedName>
    <definedName name="CALABAR" localSheetId="14" hidden="1">{#N/A,#N/A,FALSE,"AFR-ELC"}</definedName>
    <definedName name="CALABAR" localSheetId="15" hidden="1">{#N/A,#N/A,FALSE,"AFR-ELC"}</definedName>
    <definedName name="CALABAR" localSheetId="8" hidden="1">{#N/A,#N/A,FALSE,"AFR-ELC"}</definedName>
    <definedName name="CALABAR" hidden="1">{#N/A,#N/A,FALSE,"AFR-ELC"}</definedName>
    <definedName name="calabar1" localSheetId="11" hidden="1">{#N/A,#N/A,FALSE,"AFR-ELC"}</definedName>
    <definedName name="calabar1" localSheetId="12" hidden="1">{#N/A,#N/A,FALSE,"AFR-ELC"}</definedName>
    <definedName name="calabar1" localSheetId="3" hidden="1">{#N/A,#N/A,FALSE,"AFR-ELC"}</definedName>
    <definedName name="calabar1" localSheetId="2" hidden="1">{#N/A,#N/A,FALSE,"AFR-ELC"}</definedName>
    <definedName name="calabar1" localSheetId="7" hidden="1">{#N/A,#N/A,FALSE,"AFR-ELC"}</definedName>
    <definedName name="calabar1" localSheetId="9" hidden="1">{#N/A,#N/A,FALSE,"AFR-ELC"}</definedName>
    <definedName name="calabar1" localSheetId="6" hidden="1">{#N/A,#N/A,FALSE,"AFR-ELC"}</definedName>
    <definedName name="calabar1" localSheetId="4" hidden="1">{#N/A,#N/A,FALSE,"AFR-ELC"}</definedName>
    <definedName name="calabar1" localSheetId="14" hidden="1">{#N/A,#N/A,FALSE,"AFR-ELC"}</definedName>
    <definedName name="calabar1" localSheetId="15" hidden="1">{#N/A,#N/A,FALSE,"AFR-ELC"}</definedName>
    <definedName name="calabar1" localSheetId="8" hidden="1">{#N/A,#N/A,FALSE,"AFR-ELC"}</definedName>
    <definedName name="calabar1" hidden="1">{#N/A,#N/A,FALSE,"AFR-ELC"}</definedName>
    <definedName name="ccc" localSheetId="11" hidden="1">{#N/A,#N/A,FALSE,"AFR-ELC"}</definedName>
    <definedName name="ccc" localSheetId="12" hidden="1">{#N/A,#N/A,FALSE,"AFR-ELC"}</definedName>
    <definedName name="ccc" localSheetId="3" hidden="1">{#N/A,#N/A,FALSE,"AFR-ELC"}</definedName>
    <definedName name="ccc" localSheetId="2" hidden="1">{#N/A,#N/A,FALSE,"AFR-ELC"}</definedName>
    <definedName name="ccc" localSheetId="7" hidden="1">{#N/A,#N/A,FALSE,"AFR-ELC"}</definedName>
    <definedName name="ccc" localSheetId="9" hidden="1">{#N/A,#N/A,FALSE,"AFR-ELC"}</definedName>
    <definedName name="ccc" localSheetId="6" hidden="1">{#N/A,#N/A,FALSE,"AFR-ELC"}</definedName>
    <definedName name="ccc" localSheetId="4" hidden="1">{#N/A,#N/A,FALSE,"AFR-ELC"}</definedName>
    <definedName name="ccc" localSheetId="14" hidden="1">{#N/A,#N/A,FALSE,"AFR-ELC"}</definedName>
    <definedName name="ccc" localSheetId="15" hidden="1">{#N/A,#N/A,FALSE,"AFR-ELC"}</definedName>
    <definedName name="ccc" localSheetId="8" hidden="1">{#N/A,#N/A,FALSE,"AFR-ELC"}</definedName>
    <definedName name="ccc" hidden="1">{#N/A,#N/A,FALSE,"AFR-ELC"}</definedName>
    <definedName name="CEM" localSheetId="1">#REF!</definedName>
    <definedName name="CEM" localSheetId="11">#REF!</definedName>
    <definedName name="CEM" localSheetId="12">#REF!</definedName>
    <definedName name="CEM" localSheetId="3">#REF!</definedName>
    <definedName name="CEM" localSheetId="2">#REF!</definedName>
    <definedName name="CEM" localSheetId="7">#REF!</definedName>
    <definedName name="CEM" localSheetId="9">#REF!</definedName>
    <definedName name="CEM" localSheetId="6">#REF!</definedName>
    <definedName name="CEM" localSheetId="13">#REF!</definedName>
    <definedName name="CEM" localSheetId="4">#REF!</definedName>
    <definedName name="CEM" localSheetId="14">#REF!</definedName>
    <definedName name="CEM" localSheetId="5">#REF!</definedName>
    <definedName name="CEM" localSheetId="15">#REF!</definedName>
    <definedName name="CEM" localSheetId="8">#REF!</definedName>
    <definedName name="CEM">#REF!</definedName>
    <definedName name="chiff2" localSheetId="1">#REF!</definedName>
    <definedName name="chiff2" localSheetId="11">#REF!</definedName>
    <definedName name="chiff2" localSheetId="12">#REF!</definedName>
    <definedName name="chiff2" localSheetId="3">#REF!</definedName>
    <definedName name="chiff2" localSheetId="2">#REF!</definedName>
    <definedName name="chiff2" localSheetId="7">#REF!</definedName>
    <definedName name="chiff2" localSheetId="9">#REF!</definedName>
    <definedName name="chiff2" localSheetId="6">#REF!</definedName>
    <definedName name="chiff2" localSheetId="13">#REF!</definedName>
    <definedName name="chiff2" localSheetId="4">#REF!</definedName>
    <definedName name="chiff2" localSheetId="14">#REF!</definedName>
    <definedName name="chiff2" localSheetId="5">#REF!</definedName>
    <definedName name="chiff2" localSheetId="15">#REF!</definedName>
    <definedName name="chiff2" localSheetId="8">#REF!</definedName>
    <definedName name="chiff2">#REF!</definedName>
    <definedName name="CHIFFRE" localSheetId="1">#REF!</definedName>
    <definedName name="CHIFFRE" localSheetId="12">#REF!</definedName>
    <definedName name="CHIFFRE" localSheetId="3">#REF!</definedName>
    <definedName name="CHIFFRE" localSheetId="2">#REF!</definedName>
    <definedName name="CHIFFRE" localSheetId="7">#REF!</definedName>
    <definedName name="CHIFFRE" localSheetId="9">#REF!</definedName>
    <definedName name="CHIFFRE" localSheetId="6">#REF!</definedName>
    <definedName name="CHIFFRE" localSheetId="13">#REF!</definedName>
    <definedName name="CHIFFRE" localSheetId="4">#REF!</definedName>
    <definedName name="CHIFFRE" localSheetId="14">#REF!</definedName>
    <definedName name="CHIFFRE" localSheetId="5">#REF!</definedName>
    <definedName name="CHIFFRE" localSheetId="15">#REF!</definedName>
    <definedName name="CHIFFRE" localSheetId="8">#REF!</definedName>
    <definedName name="CHIFFRE">#REF!</definedName>
    <definedName name="CHIFFRE1" localSheetId="1">#REF!</definedName>
    <definedName name="CHIFFRE1" localSheetId="12">#REF!</definedName>
    <definedName name="CHIFFRE1" localSheetId="3">#REF!</definedName>
    <definedName name="CHIFFRE1" localSheetId="2">#REF!</definedName>
    <definedName name="CHIFFRE1" localSheetId="7">#REF!</definedName>
    <definedName name="CHIFFRE1" localSheetId="9">#REF!</definedName>
    <definedName name="CHIFFRE1" localSheetId="6">#REF!</definedName>
    <definedName name="CHIFFRE1" localSheetId="13">#REF!</definedName>
    <definedName name="CHIFFRE1" localSheetId="4">#REF!</definedName>
    <definedName name="CHIFFRE1" localSheetId="14">#REF!</definedName>
    <definedName name="CHIFFRE1" localSheetId="5">#REF!</definedName>
    <definedName name="CHIFFRE1" localSheetId="15">#REF!</definedName>
    <definedName name="CHIFFRE1" localSheetId="8">#REF!</definedName>
    <definedName name="CHIFFRE1">#REF!</definedName>
    <definedName name="chiffre2" localSheetId="1">#REF!</definedName>
    <definedName name="chiffre2" localSheetId="12">#REF!</definedName>
    <definedName name="chiffre2" localSheetId="3">#REF!</definedName>
    <definedName name="chiffre2" localSheetId="2">#REF!</definedName>
    <definedName name="chiffre2" localSheetId="7">#REF!</definedName>
    <definedName name="chiffre2" localSheetId="9">#REF!</definedName>
    <definedName name="chiffre2" localSheetId="6">#REF!</definedName>
    <definedName name="chiffre2" localSheetId="13">#REF!</definedName>
    <definedName name="chiffre2" localSheetId="4">#REF!</definedName>
    <definedName name="chiffre2" localSheetId="14">#REF!</definedName>
    <definedName name="chiffre2" localSheetId="5">#REF!</definedName>
    <definedName name="chiffre2" localSheetId="15">#REF!</definedName>
    <definedName name="chiffre2" localSheetId="8">#REF!</definedName>
    <definedName name="chiffre2">#REF!</definedName>
    <definedName name="cis" localSheetId="1">#REF!</definedName>
    <definedName name="cis" localSheetId="12">#REF!</definedName>
    <definedName name="cis" localSheetId="3">#REF!</definedName>
    <definedName name="cis" localSheetId="2">#REF!</definedName>
    <definedName name="cis" localSheetId="7">#REF!</definedName>
    <definedName name="cis" localSheetId="9">#REF!</definedName>
    <definedName name="cis" localSheetId="6">#REF!</definedName>
    <definedName name="cis" localSheetId="13">#REF!</definedName>
    <definedName name="cis" localSheetId="4">#REF!</definedName>
    <definedName name="cis" localSheetId="14">#REF!</definedName>
    <definedName name="cis" localSheetId="5">#REF!</definedName>
    <definedName name="cis" localSheetId="15">#REF!</definedName>
    <definedName name="cis" localSheetId="8">#REF!</definedName>
    <definedName name="cis">#REF!</definedName>
    <definedName name="CIVIL" localSheetId="1">[2]equipements!#REF!</definedName>
    <definedName name="CIVIL" localSheetId="12">[2]equipements!#REF!</definedName>
    <definedName name="CIVIL" localSheetId="3">[2]equipements!#REF!</definedName>
    <definedName name="CIVIL" localSheetId="2">[2]equipements!#REF!</definedName>
    <definedName name="CIVIL" localSheetId="7">[2]equipements!#REF!</definedName>
    <definedName name="CIVIL" localSheetId="9">[2]equipements!#REF!</definedName>
    <definedName name="CIVIL" localSheetId="6">[2]equipements!#REF!</definedName>
    <definedName name="CIVIL" localSheetId="13">[2]equipements!#REF!</definedName>
    <definedName name="CIVIL" localSheetId="4">[2]equipements!#REF!</definedName>
    <definedName name="CIVIL" localSheetId="14">[2]equipements!#REF!</definedName>
    <definedName name="CIVIL" localSheetId="5">[2]equipements!#REF!</definedName>
    <definedName name="CIVIL" localSheetId="15">[2]equipements!#REF!</definedName>
    <definedName name="CIVIL" localSheetId="8">[2]equipements!#REF!</definedName>
    <definedName name="CIVIL">[2]equipements!#REF!</definedName>
    <definedName name="cm" localSheetId="11" hidden="1">{#N/A,#N/A,FALSE,"AFR-ELC"}</definedName>
    <definedName name="cm" localSheetId="12" hidden="1">{#N/A,#N/A,FALSE,"AFR-ELC"}</definedName>
    <definedName name="cm" localSheetId="3" hidden="1">{#N/A,#N/A,FALSE,"AFR-ELC"}</definedName>
    <definedName name="cm" localSheetId="2" hidden="1">{#N/A,#N/A,FALSE,"AFR-ELC"}</definedName>
    <definedName name="cm" localSheetId="7" hidden="1">{#N/A,#N/A,FALSE,"AFR-ELC"}</definedName>
    <definedName name="cm" localSheetId="9" hidden="1">{#N/A,#N/A,FALSE,"AFR-ELC"}</definedName>
    <definedName name="cm" localSheetId="6" hidden="1">{#N/A,#N/A,FALSE,"AFR-ELC"}</definedName>
    <definedName name="cm" localSheetId="4" hidden="1">{#N/A,#N/A,FALSE,"AFR-ELC"}</definedName>
    <definedName name="cm" localSheetId="14" hidden="1">{#N/A,#N/A,FALSE,"AFR-ELC"}</definedName>
    <definedName name="cm" localSheetId="15" hidden="1">{#N/A,#N/A,FALSE,"AFR-ELC"}</definedName>
    <definedName name="cm" localSheetId="8" hidden="1">{#N/A,#N/A,FALSE,"AFR-ELC"}</definedName>
    <definedName name="cm" hidden="1">{#N/A,#N/A,FALSE,"AFR-ELC"}</definedName>
    <definedName name="co" localSheetId="11" hidden="1">{#N/A,#N/A,FALSE,"AFR-ELC"}</definedName>
    <definedName name="co" localSheetId="12" hidden="1">{#N/A,#N/A,FALSE,"AFR-ELC"}</definedName>
    <definedName name="co" localSheetId="3" hidden="1">{#N/A,#N/A,FALSE,"AFR-ELC"}</definedName>
    <definedName name="co" localSheetId="2" hidden="1">{#N/A,#N/A,FALSE,"AFR-ELC"}</definedName>
    <definedName name="co" localSheetId="7" hidden="1">{#N/A,#N/A,FALSE,"AFR-ELC"}</definedName>
    <definedName name="co" localSheetId="9" hidden="1">{#N/A,#N/A,FALSE,"AFR-ELC"}</definedName>
    <definedName name="co" localSheetId="6" hidden="1">{#N/A,#N/A,FALSE,"AFR-ELC"}</definedName>
    <definedName name="co" localSheetId="4" hidden="1">{#N/A,#N/A,FALSE,"AFR-ELC"}</definedName>
    <definedName name="co" localSheetId="14" hidden="1">{#N/A,#N/A,FALSE,"AFR-ELC"}</definedName>
    <definedName name="co" localSheetId="15" hidden="1">{#N/A,#N/A,FALSE,"AFR-ELC"}</definedName>
    <definedName name="co" localSheetId="8" hidden="1">{#N/A,#N/A,FALSE,"AFR-ELC"}</definedName>
    <definedName name="co" hidden="1">{#N/A,#N/A,FALSE,"AFR-ELC"}</definedName>
    <definedName name="co1ff" localSheetId="1">#REF!</definedName>
    <definedName name="co1ff" localSheetId="11">#REF!</definedName>
    <definedName name="co1ff" localSheetId="12">#REF!</definedName>
    <definedName name="co1ff" localSheetId="3">#REF!</definedName>
    <definedName name="co1ff" localSheetId="2">#REF!</definedName>
    <definedName name="co1ff" localSheetId="7">#REF!</definedName>
    <definedName name="co1ff" localSheetId="9">#REF!</definedName>
    <definedName name="co1ff" localSheetId="6">#REF!</definedName>
    <definedName name="co1ff" localSheetId="13">#REF!</definedName>
    <definedName name="co1ff" localSheetId="4">#REF!</definedName>
    <definedName name="co1ff" localSheetId="14">#REF!</definedName>
    <definedName name="co1ff" localSheetId="5">#REF!</definedName>
    <definedName name="co1ff" localSheetId="15">#REF!</definedName>
    <definedName name="co1ff" localSheetId="8">#REF!</definedName>
    <definedName name="co1ff">#REF!</definedName>
    <definedName name="co2f" localSheetId="1">#REF!</definedName>
    <definedName name="co2f" localSheetId="12">#REF!</definedName>
    <definedName name="co2f" localSheetId="3">#REF!</definedName>
    <definedName name="co2f" localSheetId="2">#REF!</definedName>
    <definedName name="co2f" localSheetId="7">#REF!</definedName>
    <definedName name="co2f" localSheetId="9">#REF!</definedName>
    <definedName name="co2f" localSheetId="6">#REF!</definedName>
    <definedName name="co2f" localSheetId="13">#REF!</definedName>
    <definedName name="co2f" localSheetId="4">#REF!</definedName>
    <definedName name="co2f" localSheetId="14">#REF!</definedName>
    <definedName name="co2f" localSheetId="5">#REF!</definedName>
    <definedName name="co2f" localSheetId="15">#REF!</definedName>
    <definedName name="co2f" localSheetId="8">#REF!</definedName>
    <definedName name="co2f">#REF!</definedName>
    <definedName name="coflict3" localSheetId="11" hidden="1">{#N/A,#N/A,FALSE,"AFR-ELC"}</definedName>
    <definedName name="coflict3" localSheetId="12" hidden="1">{#N/A,#N/A,FALSE,"AFR-ELC"}</definedName>
    <definedName name="coflict3" localSheetId="3" hidden="1">{#N/A,#N/A,FALSE,"AFR-ELC"}</definedName>
    <definedName name="coflict3" localSheetId="2" hidden="1">{#N/A,#N/A,FALSE,"AFR-ELC"}</definedName>
    <definedName name="coflict3" localSheetId="7" hidden="1">{#N/A,#N/A,FALSE,"AFR-ELC"}</definedName>
    <definedName name="coflict3" localSheetId="9" hidden="1">{#N/A,#N/A,FALSE,"AFR-ELC"}</definedName>
    <definedName name="coflict3" localSheetId="6" hidden="1">{#N/A,#N/A,FALSE,"AFR-ELC"}</definedName>
    <definedName name="coflict3" localSheetId="4" hidden="1">{#N/A,#N/A,FALSE,"AFR-ELC"}</definedName>
    <definedName name="coflict3" localSheetId="14" hidden="1">{#N/A,#N/A,FALSE,"AFR-ELC"}</definedName>
    <definedName name="coflict3" localSheetId="15" hidden="1">{#N/A,#N/A,FALSE,"AFR-ELC"}</definedName>
    <definedName name="coflict3" localSheetId="8" hidden="1">{#N/A,#N/A,FALSE,"AFR-ELC"}</definedName>
    <definedName name="coflict3" hidden="1">{#N/A,#N/A,FALSE,"AFR-ELC"}</definedName>
    <definedName name="COLA" localSheetId="1">#REF!</definedName>
    <definedName name="COLA" localSheetId="11">#REF!</definedName>
    <definedName name="COLA" localSheetId="12">#REF!</definedName>
    <definedName name="COLA" localSheetId="3">#REF!</definedName>
    <definedName name="COLA" localSheetId="2">#REF!</definedName>
    <definedName name="COLA" localSheetId="7">#REF!</definedName>
    <definedName name="COLA" localSheetId="9">#REF!</definedName>
    <definedName name="COLA" localSheetId="6">#REF!</definedName>
    <definedName name="COLA" localSheetId="13">#REF!</definedName>
    <definedName name="COLA" localSheetId="4">#REF!</definedName>
    <definedName name="COLA" localSheetId="14">#REF!</definedName>
    <definedName name="COLA" localSheetId="5">#REF!</definedName>
    <definedName name="COLA" localSheetId="15">#REF!</definedName>
    <definedName name="COLA" localSheetId="8">#REF!</definedName>
    <definedName name="COLA">#REF!</definedName>
    <definedName name="COMPAREKEYRATES" localSheetId="1">#REF!</definedName>
    <definedName name="COMPAREKEYRATES" localSheetId="11">#REF!</definedName>
    <definedName name="COMPAREKEYRATES" localSheetId="12">#REF!</definedName>
    <definedName name="COMPAREKEYRATES" localSheetId="3">#REF!</definedName>
    <definedName name="COMPAREKEYRATES" localSheetId="2">#REF!</definedName>
    <definedName name="COMPAREKEYRATES" localSheetId="7">#REF!</definedName>
    <definedName name="COMPAREKEYRATES" localSheetId="9">#REF!</definedName>
    <definedName name="COMPAREKEYRATES" localSheetId="6">#REF!</definedName>
    <definedName name="COMPAREKEYRATES" localSheetId="13">#REF!</definedName>
    <definedName name="COMPAREKEYRATES" localSheetId="4">#REF!</definedName>
    <definedName name="COMPAREKEYRATES" localSheetId="14">#REF!</definedName>
    <definedName name="COMPAREKEYRATES" localSheetId="5">#REF!</definedName>
    <definedName name="COMPAREKEYRATES" localSheetId="15">#REF!</definedName>
    <definedName name="COMPAREKEYRATES" localSheetId="8">#REF!</definedName>
    <definedName name="COMPAREKEYRATES">#REF!</definedName>
    <definedName name="CON" localSheetId="1">#REF!</definedName>
    <definedName name="CON" localSheetId="12">#REF!</definedName>
    <definedName name="CON" localSheetId="3">#REF!</definedName>
    <definedName name="CON" localSheetId="2">#REF!</definedName>
    <definedName name="CON" localSheetId="7">#REF!</definedName>
    <definedName name="CON" localSheetId="9">#REF!</definedName>
    <definedName name="CON" localSheetId="6">#REF!</definedName>
    <definedName name="CON" localSheetId="13">#REF!</definedName>
    <definedName name="CON" localSheetId="4">#REF!</definedName>
    <definedName name="CON" localSheetId="14">#REF!</definedName>
    <definedName name="CON" localSheetId="5">#REF!</definedName>
    <definedName name="CON" localSheetId="15">#REF!</definedName>
    <definedName name="CON" localSheetId="8">#REF!</definedName>
    <definedName name="CON">#REF!</definedName>
    <definedName name="Conflict" localSheetId="11" hidden="1">{#N/A,#N/A,FALSE,"AFR-ELC"}</definedName>
    <definedName name="Conflict" localSheetId="12" hidden="1">{#N/A,#N/A,FALSE,"AFR-ELC"}</definedName>
    <definedName name="Conflict" localSheetId="3" hidden="1">{#N/A,#N/A,FALSE,"AFR-ELC"}</definedName>
    <definedName name="Conflict" localSheetId="2" hidden="1">{#N/A,#N/A,FALSE,"AFR-ELC"}</definedName>
    <definedName name="Conflict" localSheetId="7" hidden="1">{#N/A,#N/A,FALSE,"AFR-ELC"}</definedName>
    <definedName name="Conflict" localSheetId="9" hidden="1">{#N/A,#N/A,FALSE,"AFR-ELC"}</definedName>
    <definedName name="Conflict" localSheetId="6" hidden="1">{#N/A,#N/A,FALSE,"AFR-ELC"}</definedName>
    <definedName name="Conflict" localSheetId="4" hidden="1">{#N/A,#N/A,FALSE,"AFR-ELC"}</definedName>
    <definedName name="Conflict" localSheetId="14" hidden="1">{#N/A,#N/A,FALSE,"AFR-ELC"}</definedName>
    <definedName name="Conflict" localSheetId="15" hidden="1">{#N/A,#N/A,FALSE,"AFR-ELC"}</definedName>
    <definedName name="Conflict" localSheetId="8" hidden="1">{#N/A,#N/A,FALSE,"AFR-ELC"}</definedName>
    <definedName name="Conflict" hidden="1">{#N/A,#N/A,FALSE,"AFR-ELC"}</definedName>
    <definedName name="Conflict1" localSheetId="11" hidden="1">{#N/A,#N/A,FALSE,"AFR-ELC"}</definedName>
    <definedName name="Conflict1" localSheetId="12" hidden="1">{#N/A,#N/A,FALSE,"AFR-ELC"}</definedName>
    <definedName name="Conflict1" localSheetId="3" hidden="1">{#N/A,#N/A,FALSE,"AFR-ELC"}</definedName>
    <definedName name="Conflict1" localSheetId="2" hidden="1">{#N/A,#N/A,FALSE,"AFR-ELC"}</definedName>
    <definedName name="Conflict1" localSheetId="7" hidden="1">{#N/A,#N/A,FALSE,"AFR-ELC"}</definedName>
    <definedName name="Conflict1" localSheetId="9" hidden="1">{#N/A,#N/A,FALSE,"AFR-ELC"}</definedName>
    <definedName name="Conflict1" localSheetId="6" hidden="1">{#N/A,#N/A,FALSE,"AFR-ELC"}</definedName>
    <definedName name="Conflict1" localSheetId="4" hidden="1">{#N/A,#N/A,FALSE,"AFR-ELC"}</definedName>
    <definedName name="Conflict1" localSheetId="14" hidden="1">{#N/A,#N/A,FALSE,"AFR-ELC"}</definedName>
    <definedName name="Conflict1" localSheetId="15" hidden="1">{#N/A,#N/A,FALSE,"AFR-ELC"}</definedName>
    <definedName name="Conflict1" localSheetId="8" hidden="1">{#N/A,#N/A,FALSE,"AFR-ELC"}</definedName>
    <definedName name="Conflict1" hidden="1">{#N/A,#N/A,FALSE,"AFR-ELC"}</definedName>
    <definedName name="conflict2" localSheetId="11" hidden="1">{#N/A,#N/A,FALSE,"AFR-ELC"}</definedName>
    <definedName name="conflict2" localSheetId="12" hidden="1">{#N/A,#N/A,FALSE,"AFR-ELC"}</definedName>
    <definedName name="conflict2" localSheetId="3" hidden="1">{#N/A,#N/A,FALSE,"AFR-ELC"}</definedName>
    <definedName name="conflict2" localSheetId="2" hidden="1">{#N/A,#N/A,FALSE,"AFR-ELC"}</definedName>
    <definedName name="conflict2" localSheetId="7" hidden="1">{#N/A,#N/A,FALSE,"AFR-ELC"}</definedName>
    <definedName name="conflict2" localSheetId="9" hidden="1">{#N/A,#N/A,FALSE,"AFR-ELC"}</definedName>
    <definedName name="conflict2" localSheetId="6" hidden="1">{#N/A,#N/A,FALSE,"AFR-ELC"}</definedName>
    <definedName name="conflict2" localSheetId="4" hidden="1">{#N/A,#N/A,FALSE,"AFR-ELC"}</definedName>
    <definedName name="conflict2" localSheetId="14" hidden="1">{#N/A,#N/A,FALSE,"AFR-ELC"}</definedName>
    <definedName name="conflict2" localSheetId="15" hidden="1">{#N/A,#N/A,FALSE,"AFR-ELC"}</definedName>
    <definedName name="conflict2" localSheetId="8" hidden="1">{#N/A,#N/A,FALSE,"AFR-ELC"}</definedName>
    <definedName name="conflict2" hidden="1">{#N/A,#N/A,FALSE,"AFR-ELC"}</definedName>
    <definedName name="conflict4" localSheetId="11" hidden="1">{#N/A,#N/A,FALSE,"AFR-ELC"}</definedName>
    <definedName name="conflict4" localSheetId="12" hidden="1">{#N/A,#N/A,FALSE,"AFR-ELC"}</definedName>
    <definedName name="conflict4" localSheetId="3" hidden="1">{#N/A,#N/A,FALSE,"AFR-ELC"}</definedName>
    <definedName name="conflict4" localSheetId="2" hidden="1">{#N/A,#N/A,FALSE,"AFR-ELC"}</definedName>
    <definedName name="conflict4" localSheetId="7" hidden="1">{#N/A,#N/A,FALSE,"AFR-ELC"}</definedName>
    <definedName name="conflict4" localSheetId="9" hidden="1">{#N/A,#N/A,FALSE,"AFR-ELC"}</definedName>
    <definedName name="conflict4" localSheetId="6" hidden="1">{#N/A,#N/A,FALSE,"AFR-ELC"}</definedName>
    <definedName name="conflict4" localSheetId="4" hidden="1">{#N/A,#N/A,FALSE,"AFR-ELC"}</definedName>
    <definedName name="conflict4" localSheetId="14" hidden="1">{#N/A,#N/A,FALSE,"AFR-ELC"}</definedName>
    <definedName name="conflict4" localSheetId="15" hidden="1">{#N/A,#N/A,FALSE,"AFR-ELC"}</definedName>
    <definedName name="conflict4" localSheetId="8" hidden="1">{#N/A,#N/A,FALSE,"AFR-ELC"}</definedName>
    <definedName name="conflict4" hidden="1">{#N/A,#N/A,FALSE,"AFR-ELC"}</definedName>
    <definedName name="conflict5" localSheetId="11" hidden="1">{#N/A,#N/A,FALSE,"AFR-ELC"}</definedName>
    <definedName name="conflict5" localSheetId="12" hidden="1">{#N/A,#N/A,FALSE,"AFR-ELC"}</definedName>
    <definedName name="conflict5" localSheetId="3" hidden="1">{#N/A,#N/A,FALSE,"AFR-ELC"}</definedName>
    <definedName name="conflict5" localSheetId="2" hidden="1">{#N/A,#N/A,FALSE,"AFR-ELC"}</definedName>
    <definedName name="conflict5" localSheetId="7" hidden="1">{#N/A,#N/A,FALSE,"AFR-ELC"}</definedName>
    <definedName name="conflict5" localSheetId="9" hidden="1">{#N/A,#N/A,FALSE,"AFR-ELC"}</definedName>
    <definedName name="conflict5" localSheetId="6" hidden="1">{#N/A,#N/A,FALSE,"AFR-ELC"}</definedName>
    <definedName name="conflict5" localSheetId="4" hidden="1">{#N/A,#N/A,FALSE,"AFR-ELC"}</definedName>
    <definedName name="conflict5" localSheetId="14" hidden="1">{#N/A,#N/A,FALSE,"AFR-ELC"}</definedName>
    <definedName name="conflict5" localSheetId="15" hidden="1">{#N/A,#N/A,FALSE,"AFR-ELC"}</definedName>
    <definedName name="conflict5" localSheetId="8" hidden="1">{#N/A,#N/A,FALSE,"AFR-ELC"}</definedName>
    <definedName name="conflict5" hidden="1">{#N/A,#N/A,FALSE,"AFR-ELC"}</definedName>
    <definedName name="conlict6" localSheetId="11" hidden="1">{#N/A,#N/A,FALSE,"AFR-ELC"}</definedName>
    <definedName name="conlict6" localSheetId="12" hidden="1">{#N/A,#N/A,FALSE,"AFR-ELC"}</definedName>
    <definedName name="conlict6" localSheetId="3" hidden="1">{#N/A,#N/A,FALSE,"AFR-ELC"}</definedName>
    <definedName name="conlict6" localSheetId="2" hidden="1">{#N/A,#N/A,FALSE,"AFR-ELC"}</definedName>
    <definedName name="conlict6" localSheetId="7" hidden="1">{#N/A,#N/A,FALSE,"AFR-ELC"}</definedName>
    <definedName name="conlict6" localSheetId="9" hidden="1">{#N/A,#N/A,FALSE,"AFR-ELC"}</definedName>
    <definedName name="conlict6" localSheetId="6" hidden="1">{#N/A,#N/A,FALSE,"AFR-ELC"}</definedName>
    <definedName name="conlict6" localSheetId="4" hidden="1">{#N/A,#N/A,FALSE,"AFR-ELC"}</definedName>
    <definedName name="conlict6" localSheetId="14" hidden="1">{#N/A,#N/A,FALSE,"AFR-ELC"}</definedName>
    <definedName name="conlict6" localSheetId="15" hidden="1">{#N/A,#N/A,FALSE,"AFR-ELC"}</definedName>
    <definedName name="conlict6" localSheetId="8" hidden="1">{#N/A,#N/A,FALSE,"AFR-ELC"}</definedName>
    <definedName name="conlict6" hidden="1">{#N/A,#N/A,FALSE,"AFR-ELC"}</definedName>
    <definedName name="cvxbk" localSheetId="1">#REF!</definedName>
    <definedName name="cvxbk" localSheetId="11">#REF!</definedName>
    <definedName name="cvxbk" localSheetId="12">#REF!</definedName>
    <definedName name="cvxbk" localSheetId="3">#REF!</definedName>
    <definedName name="cvxbk" localSheetId="2">#REF!</definedName>
    <definedName name="cvxbk" localSheetId="7">#REF!</definedName>
    <definedName name="cvxbk" localSheetId="9">#REF!</definedName>
    <definedName name="cvxbk" localSheetId="6">#REF!</definedName>
    <definedName name="cvxbk" localSheetId="13">#REF!</definedName>
    <definedName name="cvxbk" localSheetId="4">#REF!</definedName>
    <definedName name="cvxbk" localSheetId="14">#REF!</definedName>
    <definedName name="cvxbk" localSheetId="5">#REF!</definedName>
    <definedName name="cvxbk" localSheetId="15">#REF!</definedName>
    <definedName name="cvxbk" localSheetId="8">#REF!</definedName>
    <definedName name="cvxbk">#REF!</definedName>
    <definedName name="D" localSheetId="1">#REF!</definedName>
    <definedName name="D" localSheetId="11">#REF!</definedName>
    <definedName name="D" localSheetId="12">#REF!</definedName>
    <definedName name="D" localSheetId="3">#REF!</definedName>
    <definedName name="D" localSheetId="2">#REF!</definedName>
    <definedName name="D" localSheetId="7">#REF!</definedName>
    <definedName name="D" localSheetId="9">#REF!</definedName>
    <definedName name="D" localSheetId="6">#REF!</definedName>
    <definedName name="D" localSheetId="13">#REF!</definedName>
    <definedName name="D" localSheetId="4">#REF!</definedName>
    <definedName name="D" localSheetId="14">#REF!</definedName>
    <definedName name="D" localSheetId="5">#REF!</definedName>
    <definedName name="D" localSheetId="15">#REF!</definedName>
    <definedName name="D" localSheetId="8">#REF!</definedName>
    <definedName name="D">#REF!</definedName>
    <definedName name="dd" localSheetId="11" hidden="1">{#N/A,#N/A,FALSE,"AFR-ELC"}</definedName>
    <definedName name="dd" localSheetId="12" hidden="1">{#N/A,#N/A,FALSE,"AFR-ELC"}</definedName>
    <definedName name="dd" localSheetId="3" hidden="1">{#N/A,#N/A,FALSE,"AFR-ELC"}</definedName>
    <definedName name="dd" localSheetId="2" hidden="1">{#N/A,#N/A,FALSE,"AFR-ELC"}</definedName>
    <definedName name="dd" localSheetId="7" hidden="1">{#N/A,#N/A,FALSE,"AFR-ELC"}</definedName>
    <definedName name="dd" localSheetId="9" hidden="1">{#N/A,#N/A,FALSE,"AFR-ELC"}</definedName>
    <definedName name="dd" localSheetId="6" hidden="1">{#N/A,#N/A,FALSE,"AFR-ELC"}</definedName>
    <definedName name="dd" localSheetId="4" hidden="1">{#N/A,#N/A,FALSE,"AFR-ELC"}</definedName>
    <definedName name="dd" localSheetId="14" hidden="1">{#N/A,#N/A,FALSE,"AFR-ELC"}</definedName>
    <definedName name="dd" localSheetId="15" hidden="1">{#N/A,#N/A,FALSE,"AFR-ELC"}</definedName>
    <definedName name="dd" localSheetId="8" hidden="1">{#N/A,#N/A,FALSE,"AFR-ELC"}</definedName>
    <definedName name="dd" hidden="1">{#N/A,#N/A,FALSE,"AFR-ELC"}</definedName>
    <definedName name="ddd" localSheetId="11" hidden="1">{#N/A,#N/A,FALSE,"AFR-ELC"}</definedName>
    <definedName name="ddd" localSheetId="12" hidden="1">{#N/A,#N/A,FALSE,"AFR-ELC"}</definedName>
    <definedName name="ddd" localSheetId="3" hidden="1">{#N/A,#N/A,FALSE,"AFR-ELC"}</definedName>
    <definedName name="ddd" localSheetId="2" hidden="1">{#N/A,#N/A,FALSE,"AFR-ELC"}</definedName>
    <definedName name="ddd" localSheetId="7" hidden="1">{#N/A,#N/A,FALSE,"AFR-ELC"}</definedName>
    <definedName name="ddd" localSheetId="9" hidden="1">{#N/A,#N/A,FALSE,"AFR-ELC"}</definedName>
    <definedName name="ddd" localSheetId="6" hidden="1">{#N/A,#N/A,FALSE,"AFR-ELC"}</definedName>
    <definedName name="ddd" localSheetId="4" hidden="1">{#N/A,#N/A,FALSE,"AFR-ELC"}</definedName>
    <definedName name="ddd" localSheetId="14" hidden="1">{#N/A,#N/A,FALSE,"AFR-ELC"}</definedName>
    <definedName name="ddd" localSheetId="15" hidden="1">{#N/A,#N/A,FALSE,"AFR-ELC"}</definedName>
    <definedName name="ddd" localSheetId="8" hidden="1">{#N/A,#N/A,FALSE,"AFR-ELC"}</definedName>
    <definedName name="ddd" hidden="1">{#N/A,#N/A,FALSE,"AFR-ELC"}</definedName>
    <definedName name="DEP" localSheetId="1">#REF!</definedName>
    <definedName name="DEP" localSheetId="11">#REF!</definedName>
    <definedName name="DEP" localSheetId="12">#REF!</definedName>
    <definedName name="DEP" localSheetId="3">#REF!</definedName>
    <definedName name="DEP" localSheetId="2">#REF!</definedName>
    <definedName name="DEP" localSheetId="7">#REF!</definedName>
    <definedName name="DEP" localSheetId="9">#REF!</definedName>
    <definedName name="DEP" localSheetId="6">#REF!</definedName>
    <definedName name="DEP" localSheetId="13">#REF!</definedName>
    <definedName name="DEP" localSheetId="4">#REF!</definedName>
    <definedName name="DEP" localSheetId="14">#REF!</definedName>
    <definedName name="DEP" localSheetId="5">#REF!</definedName>
    <definedName name="DEP" localSheetId="15">#REF!</definedName>
    <definedName name="DEP" localSheetId="8">#REF!</definedName>
    <definedName name="DEP">#REF!</definedName>
    <definedName name="df" localSheetId="11" hidden="1">{#N/A,#N/A,FALSE,"AFR-ELC"}</definedName>
    <definedName name="df" localSheetId="12" hidden="1">{#N/A,#N/A,FALSE,"AFR-ELC"}</definedName>
    <definedName name="df" localSheetId="3" hidden="1">{#N/A,#N/A,FALSE,"AFR-ELC"}</definedName>
    <definedName name="df" localSheetId="2" hidden="1">{#N/A,#N/A,FALSE,"AFR-ELC"}</definedName>
    <definedName name="df" localSheetId="7" hidden="1">{#N/A,#N/A,FALSE,"AFR-ELC"}</definedName>
    <definedName name="df" localSheetId="9" hidden="1">{#N/A,#N/A,FALSE,"AFR-ELC"}</definedName>
    <definedName name="df" localSheetId="6" hidden="1">{#N/A,#N/A,FALSE,"AFR-ELC"}</definedName>
    <definedName name="df" localSheetId="4" hidden="1">{#N/A,#N/A,FALSE,"AFR-ELC"}</definedName>
    <definedName name="df" localSheetId="14" hidden="1">{#N/A,#N/A,FALSE,"AFR-ELC"}</definedName>
    <definedName name="df" localSheetId="15" hidden="1">{#N/A,#N/A,FALSE,"AFR-ELC"}</definedName>
    <definedName name="df" localSheetId="8" hidden="1">{#N/A,#N/A,FALSE,"AFR-ELC"}</definedName>
    <definedName name="df" hidden="1">{#N/A,#N/A,FALSE,"AFR-ELC"}</definedName>
    <definedName name="dfDF" localSheetId="11" hidden="1">{#N/A,#N/A,FALSE,"AFR-ELC"}</definedName>
    <definedName name="dfDF" localSheetId="12" hidden="1">{#N/A,#N/A,FALSE,"AFR-ELC"}</definedName>
    <definedName name="dfDF" localSheetId="3" hidden="1">{#N/A,#N/A,FALSE,"AFR-ELC"}</definedName>
    <definedName name="dfDF" localSheetId="2" hidden="1">{#N/A,#N/A,FALSE,"AFR-ELC"}</definedName>
    <definedName name="dfDF" localSheetId="7" hidden="1">{#N/A,#N/A,FALSE,"AFR-ELC"}</definedName>
    <definedName name="dfDF" localSheetId="9" hidden="1">{#N/A,#N/A,FALSE,"AFR-ELC"}</definedName>
    <definedName name="dfDF" localSheetId="6" hidden="1">{#N/A,#N/A,FALSE,"AFR-ELC"}</definedName>
    <definedName name="dfDF" localSheetId="4" hidden="1">{#N/A,#N/A,FALSE,"AFR-ELC"}</definedName>
    <definedName name="dfDF" localSheetId="14" hidden="1">{#N/A,#N/A,FALSE,"AFR-ELC"}</definedName>
    <definedName name="dfDF" localSheetId="15" hidden="1">{#N/A,#N/A,FALSE,"AFR-ELC"}</definedName>
    <definedName name="dfDF" localSheetId="8" hidden="1">{#N/A,#N/A,FALSE,"AFR-ELC"}</definedName>
    <definedName name="dfDF" hidden="1">{#N/A,#N/A,FALSE,"AFR-ELC"}</definedName>
    <definedName name="DISTRICT_ROADS" localSheetId="1">#REF!</definedName>
    <definedName name="DISTRICT_ROADS" localSheetId="11">#REF!</definedName>
    <definedName name="DISTRICT_ROADS" localSheetId="12">#REF!</definedName>
    <definedName name="DISTRICT_ROADS" localSheetId="3">#REF!</definedName>
    <definedName name="DISTRICT_ROADS" localSheetId="2">#REF!</definedName>
    <definedName name="DISTRICT_ROADS" localSheetId="7">#REF!</definedName>
    <definedName name="DISTRICT_ROADS" localSheetId="9">#REF!</definedName>
    <definedName name="DISTRICT_ROADS" localSheetId="6">#REF!</definedName>
    <definedName name="DISTRICT_ROADS" localSheetId="13">#REF!</definedName>
    <definedName name="DISTRICT_ROADS" localSheetId="4">#REF!</definedName>
    <definedName name="DISTRICT_ROADS" localSheetId="14">#REF!</definedName>
    <definedName name="DISTRICT_ROADS" localSheetId="5">#REF!</definedName>
    <definedName name="DISTRICT_ROADS" localSheetId="15">#REF!</definedName>
    <definedName name="DISTRICT_ROADS" localSheetId="8">#REF!</definedName>
    <definedName name="DISTRICT_ROADS">#REF!</definedName>
    <definedName name="DUSTDM" localSheetId="1">#REF!</definedName>
    <definedName name="DUSTDM" localSheetId="11">#REF!</definedName>
    <definedName name="DUSTDM" localSheetId="12">#REF!</definedName>
    <definedName name="DUSTDM" localSheetId="3">#REF!</definedName>
    <definedName name="DUSTDM" localSheetId="2">#REF!</definedName>
    <definedName name="DUSTDM" localSheetId="7">#REF!</definedName>
    <definedName name="DUSTDM" localSheetId="9">#REF!</definedName>
    <definedName name="DUSTDM" localSheetId="6">#REF!</definedName>
    <definedName name="DUSTDM" localSheetId="13">#REF!</definedName>
    <definedName name="DUSTDM" localSheetId="4">#REF!</definedName>
    <definedName name="DUSTDM" localSheetId="14">#REF!</definedName>
    <definedName name="DUSTDM" localSheetId="5">#REF!</definedName>
    <definedName name="DUSTDM" localSheetId="15">#REF!</definedName>
    <definedName name="DUSTDM" localSheetId="8">#REF!</definedName>
    <definedName name="DUSTDM">#REF!</definedName>
    <definedName name="DUSTNGN" localSheetId="1">#REF!</definedName>
    <definedName name="DUSTNGN" localSheetId="12">#REF!</definedName>
    <definedName name="DUSTNGN" localSheetId="3">#REF!</definedName>
    <definedName name="DUSTNGN" localSheetId="2">#REF!</definedName>
    <definedName name="DUSTNGN" localSheetId="7">#REF!</definedName>
    <definedName name="DUSTNGN" localSheetId="9">#REF!</definedName>
    <definedName name="DUSTNGN" localSheetId="6">#REF!</definedName>
    <definedName name="DUSTNGN" localSheetId="13">#REF!</definedName>
    <definedName name="DUSTNGN" localSheetId="4">#REF!</definedName>
    <definedName name="DUSTNGN" localSheetId="14">#REF!</definedName>
    <definedName name="DUSTNGN" localSheetId="5">#REF!</definedName>
    <definedName name="DUSTNGN" localSheetId="15">#REF!</definedName>
    <definedName name="DUSTNGN" localSheetId="8">#REF!</definedName>
    <definedName name="DUSTNGN">#REF!</definedName>
    <definedName name="e" localSheetId="11" hidden="1">{#N/A,#N/A,FALSE,"AFR-ELC"}</definedName>
    <definedName name="e" localSheetId="12" hidden="1">{#N/A,#N/A,FALSE,"AFR-ELC"}</definedName>
    <definedName name="e" localSheetId="3" hidden="1">{#N/A,#N/A,FALSE,"AFR-ELC"}</definedName>
    <definedName name="e" localSheetId="2" hidden="1">{#N/A,#N/A,FALSE,"AFR-ELC"}</definedName>
    <definedName name="e" localSheetId="7" hidden="1">{#N/A,#N/A,FALSE,"AFR-ELC"}</definedName>
    <definedName name="e" localSheetId="9" hidden="1">{#N/A,#N/A,FALSE,"AFR-ELC"}</definedName>
    <definedName name="e" localSheetId="6" hidden="1">{#N/A,#N/A,FALSE,"AFR-ELC"}</definedName>
    <definedName name="e" localSheetId="4" hidden="1">{#N/A,#N/A,FALSE,"AFR-ELC"}</definedName>
    <definedName name="e" localSheetId="14" hidden="1">{#N/A,#N/A,FALSE,"AFR-ELC"}</definedName>
    <definedName name="e" localSheetId="15" hidden="1">{#N/A,#N/A,FALSE,"AFR-ELC"}</definedName>
    <definedName name="e" localSheetId="8" hidden="1">{#N/A,#N/A,FALSE,"AFR-ELC"}</definedName>
    <definedName name="e" hidden="1">{#N/A,#N/A,FALSE,"AFR-ELC"}</definedName>
    <definedName name="EE" localSheetId="11" hidden="1">{#N/A,#N/A,FALSE,"AFR-ELC"}</definedName>
    <definedName name="EE" localSheetId="12" hidden="1">{#N/A,#N/A,FALSE,"AFR-ELC"}</definedName>
    <definedName name="EE" localSheetId="3" hidden="1">{#N/A,#N/A,FALSE,"AFR-ELC"}</definedName>
    <definedName name="EE" localSheetId="2" hidden="1">{#N/A,#N/A,FALSE,"AFR-ELC"}</definedName>
    <definedName name="EE" localSheetId="7" hidden="1">{#N/A,#N/A,FALSE,"AFR-ELC"}</definedName>
    <definedName name="EE" localSheetId="9" hidden="1">{#N/A,#N/A,FALSE,"AFR-ELC"}</definedName>
    <definedName name="EE" localSheetId="6" hidden="1">{#N/A,#N/A,FALSE,"AFR-ELC"}</definedName>
    <definedName name="EE" localSheetId="4" hidden="1">{#N/A,#N/A,FALSE,"AFR-ELC"}</definedName>
    <definedName name="EE" localSheetId="14" hidden="1">{#N/A,#N/A,FALSE,"AFR-ELC"}</definedName>
    <definedName name="EE" localSheetId="15" hidden="1">{#N/A,#N/A,FALSE,"AFR-ELC"}</definedName>
    <definedName name="EE" localSheetId="8" hidden="1">{#N/A,#N/A,FALSE,"AFR-ELC"}</definedName>
    <definedName name="EE" hidden="1">{#N/A,#N/A,FALSE,"AFR-ELC"}</definedName>
    <definedName name="eee" localSheetId="11" hidden="1">{#N/A,#N/A,FALSE,"AFR-ELC"}</definedName>
    <definedName name="eee" localSheetId="12" hidden="1">{#N/A,#N/A,FALSE,"AFR-ELC"}</definedName>
    <definedName name="eee" localSheetId="3" hidden="1">{#N/A,#N/A,FALSE,"AFR-ELC"}</definedName>
    <definedName name="eee" localSheetId="2" hidden="1">{#N/A,#N/A,FALSE,"AFR-ELC"}</definedName>
    <definedName name="eee" localSheetId="7" hidden="1">{#N/A,#N/A,FALSE,"AFR-ELC"}</definedName>
    <definedName name="eee" localSheetId="9" hidden="1">{#N/A,#N/A,FALSE,"AFR-ELC"}</definedName>
    <definedName name="eee" localSheetId="6" hidden="1">{#N/A,#N/A,FALSE,"AFR-ELC"}</definedName>
    <definedName name="eee" localSheetId="4" hidden="1">{#N/A,#N/A,FALSE,"AFR-ELC"}</definedName>
    <definedName name="eee" localSheetId="14" hidden="1">{#N/A,#N/A,FALSE,"AFR-ELC"}</definedName>
    <definedName name="eee" localSheetId="15" hidden="1">{#N/A,#N/A,FALSE,"AFR-ELC"}</definedName>
    <definedName name="eee" localSheetId="8" hidden="1">{#N/A,#N/A,FALSE,"AFR-ELC"}</definedName>
    <definedName name="eee" hidden="1">{#N/A,#N/A,FALSE,"AFR-ELC"}</definedName>
    <definedName name="EFFIONG" localSheetId="11" hidden="1">{#N/A,#N/A,FALSE,"AFR-ELC"}</definedName>
    <definedName name="EFFIONG" localSheetId="12" hidden="1">{#N/A,#N/A,FALSE,"AFR-ELC"}</definedName>
    <definedName name="EFFIONG" localSheetId="3" hidden="1">{#N/A,#N/A,FALSE,"AFR-ELC"}</definedName>
    <definedName name="EFFIONG" localSheetId="2" hidden="1">{#N/A,#N/A,FALSE,"AFR-ELC"}</definedName>
    <definedName name="EFFIONG" localSheetId="7" hidden="1">{#N/A,#N/A,FALSE,"AFR-ELC"}</definedName>
    <definedName name="EFFIONG" localSheetId="9" hidden="1">{#N/A,#N/A,FALSE,"AFR-ELC"}</definedName>
    <definedName name="EFFIONG" localSheetId="6" hidden="1">{#N/A,#N/A,FALSE,"AFR-ELC"}</definedName>
    <definedName name="EFFIONG" localSheetId="4" hidden="1">{#N/A,#N/A,FALSE,"AFR-ELC"}</definedName>
    <definedName name="EFFIONG" localSheetId="14" hidden="1">{#N/A,#N/A,FALSE,"AFR-ELC"}</definedName>
    <definedName name="EFFIONG" localSheetId="15" hidden="1">{#N/A,#N/A,FALSE,"AFR-ELC"}</definedName>
    <definedName name="EFFIONG" localSheetId="8" hidden="1">{#N/A,#N/A,FALSE,"AFR-ELC"}</definedName>
    <definedName name="EFFIONG" hidden="1">{#N/A,#N/A,FALSE,"AFR-ELC"}</definedName>
    <definedName name="ELE" localSheetId="11" hidden="1">{#N/A,#N/A,FALSE,"AFR-ELC"}</definedName>
    <definedName name="ELE" localSheetId="12" hidden="1">{#N/A,#N/A,FALSE,"AFR-ELC"}</definedName>
    <definedName name="ELE" localSheetId="3" hidden="1">{#N/A,#N/A,FALSE,"AFR-ELC"}</definedName>
    <definedName name="ELE" localSheetId="2" hidden="1">{#N/A,#N/A,FALSE,"AFR-ELC"}</definedName>
    <definedName name="ELE" localSheetId="7" hidden="1">{#N/A,#N/A,FALSE,"AFR-ELC"}</definedName>
    <definedName name="ELE" localSheetId="9" hidden="1">{#N/A,#N/A,FALSE,"AFR-ELC"}</definedName>
    <definedName name="ELE" localSheetId="6" hidden="1">{#N/A,#N/A,FALSE,"AFR-ELC"}</definedName>
    <definedName name="ELE" localSheetId="4" hidden="1">{#N/A,#N/A,FALSE,"AFR-ELC"}</definedName>
    <definedName name="ELE" localSheetId="14" hidden="1">{#N/A,#N/A,FALSE,"AFR-ELC"}</definedName>
    <definedName name="ELE" localSheetId="15" hidden="1">{#N/A,#N/A,FALSE,"AFR-ELC"}</definedName>
    <definedName name="ELE" localSheetId="8" hidden="1">{#N/A,#N/A,FALSE,"AFR-ELC"}</definedName>
    <definedName name="ELE" hidden="1">{#N/A,#N/A,FALSE,"AFR-ELC"}</definedName>
    <definedName name="ELECTRICAL" localSheetId="1">#REF!</definedName>
    <definedName name="ELECTRICAL" localSheetId="11">#REF!</definedName>
    <definedName name="ELECTRICAL" localSheetId="12">#REF!</definedName>
    <definedName name="ELECTRICAL" localSheetId="3">#REF!</definedName>
    <definedName name="ELECTRICAL" localSheetId="2">#REF!</definedName>
    <definedName name="ELECTRICAL" localSheetId="7">#REF!</definedName>
    <definedName name="ELECTRICAL" localSheetId="9">#REF!</definedName>
    <definedName name="ELECTRICAL" localSheetId="6">#REF!</definedName>
    <definedName name="ELECTRICAL" localSheetId="13">#REF!</definedName>
    <definedName name="ELECTRICAL" localSheetId="4">#REF!</definedName>
    <definedName name="ELECTRICAL" localSheetId="14">#REF!</definedName>
    <definedName name="ELECTRICAL" localSheetId="5">#REF!</definedName>
    <definedName name="ELECTRICAL" localSheetId="15">#REF!</definedName>
    <definedName name="ELECTRICAL" localSheetId="8">#REF!</definedName>
    <definedName name="ELECTRICAL">#REF!</definedName>
    <definedName name="ELEVATOR" localSheetId="1">#REF!</definedName>
    <definedName name="ELEVATOR" localSheetId="11">#REF!</definedName>
    <definedName name="ELEVATOR" localSheetId="12">#REF!</definedName>
    <definedName name="ELEVATOR" localSheetId="3">#REF!</definedName>
    <definedName name="ELEVATOR" localSheetId="2">#REF!</definedName>
    <definedName name="ELEVATOR" localSheetId="7">#REF!</definedName>
    <definedName name="ELEVATOR" localSheetId="9">#REF!</definedName>
    <definedName name="ELEVATOR" localSheetId="6">#REF!</definedName>
    <definedName name="ELEVATOR" localSheetId="13">#REF!</definedName>
    <definedName name="ELEVATOR" localSheetId="4">#REF!</definedName>
    <definedName name="ELEVATOR" localSheetId="14">#REF!</definedName>
    <definedName name="ELEVATOR" localSheetId="5">#REF!</definedName>
    <definedName name="ELEVATOR" localSheetId="15">#REF!</definedName>
    <definedName name="ELEVATOR" localSheetId="8">#REF!</definedName>
    <definedName name="ELEVATOR">#REF!</definedName>
    <definedName name="EM" localSheetId="1">#REF!</definedName>
    <definedName name="EM" localSheetId="11">#REF!</definedName>
    <definedName name="EM" localSheetId="12">#REF!</definedName>
    <definedName name="EM" localSheetId="3">#REF!</definedName>
    <definedName name="EM" localSheetId="2">#REF!</definedName>
    <definedName name="EM" localSheetId="7">#REF!</definedName>
    <definedName name="EM" localSheetId="9">#REF!</definedName>
    <definedName name="EM" localSheetId="6">#REF!</definedName>
    <definedName name="EM" localSheetId="13">#REF!</definedName>
    <definedName name="EM" localSheetId="4">#REF!</definedName>
    <definedName name="EM" localSheetId="14">#REF!</definedName>
    <definedName name="EM" localSheetId="5">#REF!</definedName>
    <definedName name="EM" localSheetId="15">#REF!</definedName>
    <definedName name="EM" localSheetId="8">#REF!</definedName>
    <definedName name="EM">#REF!</definedName>
    <definedName name="equip" localSheetId="1">[2]equipements!#REF!</definedName>
    <definedName name="equip" localSheetId="11">[2]equipements!#REF!</definedName>
    <definedName name="equip" localSheetId="12">[2]equipements!#REF!</definedName>
    <definedName name="equip" localSheetId="3">[2]equipements!#REF!</definedName>
    <definedName name="equip" localSheetId="2">[2]equipements!#REF!</definedName>
    <definedName name="equip" localSheetId="7">[2]equipements!#REF!</definedName>
    <definedName name="equip" localSheetId="9">[2]equipements!#REF!</definedName>
    <definedName name="equip" localSheetId="6">[2]equipements!#REF!</definedName>
    <definedName name="equip" localSheetId="13">[2]equipements!#REF!</definedName>
    <definedName name="equip" localSheetId="4">[2]equipements!#REF!</definedName>
    <definedName name="equip" localSheetId="14">[2]equipements!#REF!</definedName>
    <definedName name="equip" localSheetId="5">[2]equipements!#REF!</definedName>
    <definedName name="equip" localSheetId="15">[2]equipements!#REF!</definedName>
    <definedName name="equip" localSheetId="8">[2]equipements!#REF!</definedName>
    <definedName name="equip">[2]equipements!#REF!</definedName>
    <definedName name="EQUIPM" localSheetId="1">#REF!</definedName>
    <definedName name="EQUIPM" localSheetId="11">#REF!</definedName>
    <definedName name="EQUIPM" localSheetId="12">#REF!</definedName>
    <definedName name="EQUIPM" localSheetId="3">#REF!</definedName>
    <definedName name="EQUIPM" localSheetId="2">#REF!</definedName>
    <definedName name="EQUIPM" localSheetId="7">#REF!</definedName>
    <definedName name="EQUIPM" localSheetId="9">#REF!</definedName>
    <definedName name="EQUIPM" localSheetId="6">#REF!</definedName>
    <definedName name="EQUIPM" localSheetId="13">#REF!</definedName>
    <definedName name="EQUIPM" localSheetId="4">#REF!</definedName>
    <definedName name="EQUIPM" localSheetId="14">#REF!</definedName>
    <definedName name="EQUIPM" localSheetId="5">#REF!</definedName>
    <definedName name="EQUIPM" localSheetId="15">#REF!</definedName>
    <definedName name="EQUIPM" localSheetId="8">#REF!</definedName>
    <definedName name="EQUIPM">#REF!</definedName>
    <definedName name="equipments" localSheetId="1">[2]equipements!#REF!</definedName>
    <definedName name="equipments" localSheetId="11">[2]equipements!#REF!</definedName>
    <definedName name="equipments" localSheetId="12">[2]equipements!#REF!</definedName>
    <definedName name="equipments" localSheetId="3">[2]equipements!#REF!</definedName>
    <definedName name="equipments" localSheetId="2">[2]equipements!#REF!</definedName>
    <definedName name="equipments" localSheetId="7">[2]equipements!#REF!</definedName>
    <definedName name="equipments" localSheetId="9">[2]equipements!#REF!</definedName>
    <definedName name="equipments" localSheetId="6">[2]equipements!#REF!</definedName>
    <definedName name="equipments" localSheetId="13">[2]equipements!#REF!</definedName>
    <definedName name="equipments" localSheetId="4">[2]equipements!#REF!</definedName>
    <definedName name="equipments" localSheetId="14">[2]equipements!#REF!</definedName>
    <definedName name="equipments" localSheetId="5">[2]equipements!#REF!</definedName>
    <definedName name="equipments" localSheetId="15">[2]equipements!#REF!</definedName>
    <definedName name="equipments" localSheetId="8">[2]equipements!#REF!</definedName>
    <definedName name="equipments">[2]equipements!#REF!</definedName>
    <definedName name="er" localSheetId="11" hidden="1">{#N/A,#N/A,FALSE,"AFR-ELC"}</definedName>
    <definedName name="er" localSheetId="12" hidden="1">{#N/A,#N/A,FALSE,"AFR-ELC"}</definedName>
    <definedName name="er" localSheetId="3" hidden="1">{#N/A,#N/A,FALSE,"AFR-ELC"}</definedName>
    <definedName name="er" localSheetId="2" hidden="1">{#N/A,#N/A,FALSE,"AFR-ELC"}</definedName>
    <definedName name="er" localSheetId="7" hidden="1">{#N/A,#N/A,FALSE,"AFR-ELC"}</definedName>
    <definedName name="er" localSheetId="9" hidden="1">{#N/A,#N/A,FALSE,"AFR-ELC"}</definedName>
    <definedName name="er" localSheetId="6" hidden="1">{#N/A,#N/A,FALSE,"AFR-ELC"}</definedName>
    <definedName name="er" localSheetId="4" hidden="1">{#N/A,#N/A,FALSE,"AFR-ELC"}</definedName>
    <definedName name="er" localSheetId="14" hidden="1">{#N/A,#N/A,FALSE,"AFR-ELC"}</definedName>
    <definedName name="er" localSheetId="15" hidden="1">{#N/A,#N/A,FALSE,"AFR-ELC"}</definedName>
    <definedName name="er" localSheetId="8" hidden="1">{#N/A,#N/A,FALSE,"AFR-ELC"}</definedName>
    <definedName name="er" hidden="1">{#N/A,#N/A,FALSE,"AFR-ELC"}</definedName>
    <definedName name="Excel_BuiltIn_Print_Area_1_1" localSheetId="1">#REF!</definedName>
    <definedName name="Excel_BuiltIn_Print_Area_1_1" localSheetId="11">#REF!</definedName>
    <definedName name="Excel_BuiltIn_Print_Area_1_1" localSheetId="12">#REF!</definedName>
    <definedName name="Excel_BuiltIn_Print_Area_1_1" localSheetId="3">#REF!</definedName>
    <definedName name="Excel_BuiltIn_Print_Area_1_1" localSheetId="2">#REF!</definedName>
    <definedName name="Excel_BuiltIn_Print_Area_1_1" localSheetId="7">#REF!</definedName>
    <definedName name="Excel_BuiltIn_Print_Area_1_1" localSheetId="9">#REF!</definedName>
    <definedName name="Excel_BuiltIn_Print_Area_1_1" localSheetId="6">#REF!</definedName>
    <definedName name="Excel_BuiltIn_Print_Area_1_1" localSheetId="13">#REF!</definedName>
    <definedName name="Excel_BuiltIn_Print_Area_1_1" localSheetId="4">#REF!</definedName>
    <definedName name="Excel_BuiltIn_Print_Area_1_1" localSheetId="14">#REF!</definedName>
    <definedName name="Excel_BuiltIn_Print_Area_1_1" localSheetId="5">#REF!</definedName>
    <definedName name="Excel_BuiltIn_Print_Area_1_1" localSheetId="15">#REF!</definedName>
    <definedName name="Excel_BuiltIn_Print_Area_1_1" localSheetId="8">#REF!</definedName>
    <definedName name="Excel_BuiltIn_Print_Area_1_1">#REF!</definedName>
    <definedName name="Excel_BuiltIn_Print_Area_4" localSheetId="1">#REF!</definedName>
    <definedName name="Excel_BuiltIn_Print_Area_4" localSheetId="11">#REF!</definedName>
    <definedName name="Excel_BuiltIn_Print_Area_4" localSheetId="12">#REF!</definedName>
    <definedName name="Excel_BuiltIn_Print_Area_4" localSheetId="3">#REF!</definedName>
    <definedName name="Excel_BuiltIn_Print_Area_4" localSheetId="2">#REF!</definedName>
    <definedName name="Excel_BuiltIn_Print_Area_4" localSheetId="7">#REF!</definedName>
    <definedName name="Excel_BuiltIn_Print_Area_4" localSheetId="9">#REF!</definedName>
    <definedName name="Excel_BuiltIn_Print_Area_4" localSheetId="6">#REF!</definedName>
    <definedName name="Excel_BuiltIn_Print_Area_4" localSheetId="13">#REF!</definedName>
    <definedName name="Excel_BuiltIn_Print_Area_4" localSheetId="4">#REF!</definedName>
    <definedName name="Excel_BuiltIn_Print_Area_4" localSheetId="14">#REF!</definedName>
    <definedName name="Excel_BuiltIn_Print_Area_4" localSheetId="5">#REF!</definedName>
    <definedName name="Excel_BuiltIn_Print_Area_4" localSheetId="15">#REF!</definedName>
    <definedName name="Excel_BuiltIn_Print_Area_4" localSheetId="8">#REF!</definedName>
    <definedName name="Excel_BuiltIn_Print_Area_4">#REF!</definedName>
    <definedName name="Excel_BuiltIn_Print_Area_5" localSheetId="1">#REF!</definedName>
    <definedName name="Excel_BuiltIn_Print_Area_5" localSheetId="11">#REF!</definedName>
    <definedName name="Excel_BuiltIn_Print_Area_5" localSheetId="12">#REF!</definedName>
    <definedName name="Excel_BuiltIn_Print_Area_5" localSheetId="3">#REF!</definedName>
    <definedName name="Excel_BuiltIn_Print_Area_5" localSheetId="2">#REF!</definedName>
    <definedName name="Excel_BuiltIn_Print_Area_5" localSheetId="7">#REF!</definedName>
    <definedName name="Excel_BuiltIn_Print_Area_5" localSheetId="9">#REF!</definedName>
    <definedName name="Excel_BuiltIn_Print_Area_5" localSheetId="6">#REF!</definedName>
    <definedName name="Excel_BuiltIn_Print_Area_5" localSheetId="13">#REF!</definedName>
    <definedName name="Excel_BuiltIn_Print_Area_5" localSheetId="4">#REF!</definedName>
    <definedName name="Excel_BuiltIn_Print_Area_5" localSheetId="14">#REF!</definedName>
    <definedName name="Excel_BuiltIn_Print_Area_5" localSheetId="5">#REF!</definedName>
    <definedName name="Excel_BuiltIn_Print_Area_5" localSheetId="15">#REF!</definedName>
    <definedName name="Excel_BuiltIn_Print_Area_5" localSheetId="8">#REF!</definedName>
    <definedName name="Excel_BuiltIn_Print_Area_5">#REF!</definedName>
    <definedName name="EXRATE" localSheetId="1">#REF!</definedName>
    <definedName name="EXRATE" localSheetId="12">#REF!</definedName>
    <definedName name="EXRATE" localSheetId="3">#REF!</definedName>
    <definedName name="EXRATE" localSheetId="2">#REF!</definedName>
    <definedName name="EXRATE" localSheetId="7">#REF!</definedName>
    <definedName name="EXRATE" localSheetId="9">#REF!</definedName>
    <definedName name="EXRATE" localSheetId="6">#REF!</definedName>
    <definedName name="EXRATE" localSheetId="13">#REF!</definedName>
    <definedName name="EXRATE" localSheetId="4">#REF!</definedName>
    <definedName name="EXRATE" localSheetId="14">#REF!</definedName>
    <definedName name="EXRATE" localSheetId="5">#REF!</definedName>
    <definedName name="EXRATE" localSheetId="15">#REF!</definedName>
    <definedName name="EXRATE" localSheetId="8">#REF!</definedName>
    <definedName name="EXRATE">#REF!</definedName>
    <definedName name="F" localSheetId="1">#REF!</definedName>
    <definedName name="F" localSheetId="12">#REF!</definedName>
    <definedName name="F" localSheetId="3">#REF!</definedName>
    <definedName name="F" localSheetId="2">#REF!</definedName>
    <definedName name="F" localSheetId="7">#REF!</definedName>
    <definedName name="F" localSheetId="9">#REF!</definedName>
    <definedName name="F" localSheetId="6">#REF!</definedName>
    <definedName name="F" localSheetId="13">#REF!</definedName>
    <definedName name="F" localSheetId="4">#REF!</definedName>
    <definedName name="F" localSheetId="14">#REF!</definedName>
    <definedName name="F" localSheetId="5">#REF!</definedName>
    <definedName name="F" localSheetId="15">#REF!</definedName>
    <definedName name="F" localSheetId="8">#REF!</definedName>
    <definedName name="F">#REF!</definedName>
    <definedName name="fac" localSheetId="1">#REF!</definedName>
    <definedName name="fac" localSheetId="12">#REF!</definedName>
    <definedName name="fac" localSheetId="3">#REF!</definedName>
    <definedName name="fac" localSheetId="2">#REF!</definedName>
    <definedName name="fac" localSheetId="7">#REF!</definedName>
    <definedName name="fac" localSheetId="9">#REF!</definedName>
    <definedName name="fac" localSheetId="6">#REF!</definedName>
    <definedName name="fac" localSheetId="13">#REF!</definedName>
    <definedName name="fac" localSheetId="4">#REF!</definedName>
    <definedName name="fac" localSheetId="14">#REF!</definedName>
    <definedName name="fac" localSheetId="5">#REF!</definedName>
    <definedName name="fac" localSheetId="15">#REF!</definedName>
    <definedName name="fac" localSheetId="8">#REF!</definedName>
    <definedName name="fac">#REF!</definedName>
    <definedName name="factor">[3]Placeholder!$K$46</definedName>
    <definedName name="FFF" localSheetId="11" hidden="1">{#N/A,#N/A,FALSE,"AFR-ELC"}</definedName>
    <definedName name="FFF" localSheetId="12" hidden="1">{#N/A,#N/A,FALSE,"AFR-ELC"}</definedName>
    <definedName name="FFF" localSheetId="3" hidden="1">{#N/A,#N/A,FALSE,"AFR-ELC"}</definedName>
    <definedName name="FFF" localSheetId="2" hidden="1">{#N/A,#N/A,FALSE,"AFR-ELC"}</definedName>
    <definedName name="FFF" localSheetId="7" hidden="1">{#N/A,#N/A,FALSE,"AFR-ELC"}</definedName>
    <definedName name="FFF" localSheetId="9" hidden="1">{#N/A,#N/A,FALSE,"AFR-ELC"}</definedName>
    <definedName name="FFF" localSheetId="6" hidden="1">{#N/A,#N/A,FALSE,"AFR-ELC"}</definedName>
    <definedName name="FFF" localSheetId="4" hidden="1">{#N/A,#N/A,FALSE,"AFR-ELC"}</definedName>
    <definedName name="FFF" localSheetId="14" hidden="1">{#N/A,#N/A,FALSE,"AFR-ELC"}</definedName>
    <definedName name="FFF" localSheetId="15" hidden="1">{#N/A,#N/A,FALSE,"AFR-ELC"}</definedName>
    <definedName name="FFF" localSheetId="8" hidden="1">{#N/A,#N/A,FALSE,"AFR-ELC"}</definedName>
    <definedName name="FFF" hidden="1">{#N/A,#N/A,FALSE,"AFR-ELC"}</definedName>
    <definedName name="FFFFFF" localSheetId="1">#REF!</definedName>
    <definedName name="FFFFFF" localSheetId="11">#REF!</definedName>
    <definedName name="FFFFFF" localSheetId="12">#REF!</definedName>
    <definedName name="FFFFFF" localSheetId="3">#REF!</definedName>
    <definedName name="FFFFFF" localSheetId="2">#REF!</definedName>
    <definedName name="FFFFFF" localSheetId="7">#REF!</definedName>
    <definedName name="FFFFFF" localSheetId="9">#REF!</definedName>
    <definedName name="FFFFFF" localSheetId="6">#REF!</definedName>
    <definedName name="FFFFFF" localSheetId="13">#REF!</definedName>
    <definedName name="FFFFFF" localSheetId="4">#REF!</definedName>
    <definedName name="FFFFFF" localSheetId="14">#REF!</definedName>
    <definedName name="FFFFFF" localSheetId="5">#REF!</definedName>
    <definedName name="FFFFFF" localSheetId="15">#REF!</definedName>
    <definedName name="FFFFFF" localSheetId="8">#REF!</definedName>
    <definedName name="FFFFFF">#REF!</definedName>
    <definedName name="fg" localSheetId="11" hidden="1">{#N/A,#N/A,FALSE,"AFR-ELC"}</definedName>
    <definedName name="fg" localSheetId="12" hidden="1">{#N/A,#N/A,FALSE,"AFR-ELC"}</definedName>
    <definedName name="fg" localSheetId="3" hidden="1">{#N/A,#N/A,FALSE,"AFR-ELC"}</definedName>
    <definedName name="fg" localSheetId="2" hidden="1">{#N/A,#N/A,FALSE,"AFR-ELC"}</definedName>
    <definedName name="fg" localSheetId="7" hidden="1">{#N/A,#N/A,FALSE,"AFR-ELC"}</definedName>
    <definedName name="fg" localSheetId="9" hidden="1">{#N/A,#N/A,FALSE,"AFR-ELC"}</definedName>
    <definedName name="fg" localSheetId="6" hidden="1">{#N/A,#N/A,FALSE,"AFR-ELC"}</definedName>
    <definedName name="fg" localSheetId="4" hidden="1">{#N/A,#N/A,FALSE,"AFR-ELC"}</definedName>
    <definedName name="fg" localSheetId="14" hidden="1">{#N/A,#N/A,FALSE,"AFR-ELC"}</definedName>
    <definedName name="fg" localSheetId="15" hidden="1">{#N/A,#N/A,FALSE,"AFR-ELC"}</definedName>
    <definedName name="fg" localSheetId="8" hidden="1">{#N/A,#N/A,FALSE,"AFR-ELC"}</definedName>
    <definedName name="fg" hidden="1">{#N/A,#N/A,FALSE,"AFR-ELC"}</definedName>
    <definedName name="FILLERDM" localSheetId="1">#REF!</definedName>
    <definedName name="FILLERDM" localSheetId="11">#REF!</definedName>
    <definedName name="FILLERDM" localSheetId="12">#REF!</definedName>
    <definedName name="FILLERDM" localSheetId="3">#REF!</definedName>
    <definedName name="FILLERDM" localSheetId="2">#REF!</definedName>
    <definedName name="FILLERDM" localSheetId="7">#REF!</definedName>
    <definedName name="FILLERDM" localSheetId="9">#REF!</definedName>
    <definedName name="FILLERDM" localSheetId="6">#REF!</definedName>
    <definedName name="FILLERDM" localSheetId="13">#REF!</definedName>
    <definedName name="FILLERDM" localSheetId="4">#REF!</definedName>
    <definedName name="FILLERDM" localSheetId="14">#REF!</definedName>
    <definedName name="FILLERDM" localSheetId="5">#REF!</definedName>
    <definedName name="FILLERDM" localSheetId="15">#REF!</definedName>
    <definedName name="FILLERDM" localSheetId="8">#REF!</definedName>
    <definedName name="FILLERDM">#REF!</definedName>
    <definedName name="FILLERNGN" localSheetId="1">#REF!</definedName>
    <definedName name="FILLERNGN" localSheetId="11">#REF!</definedName>
    <definedName name="FILLERNGN" localSheetId="12">#REF!</definedName>
    <definedName name="FILLERNGN" localSheetId="3">#REF!</definedName>
    <definedName name="FILLERNGN" localSheetId="2">#REF!</definedName>
    <definedName name="FILLERNGN" localSheetId="7">#REF!</definedName>
    <definedName name="FILLERNGN" localSheetId="9">#REF!</definedName>
    <definedName name="FILLERNGN" localSheetId="6">#REF!</definedName>
    <definedName name="FILLERNGN" localSheetId="13">#REF!</definedName>
    <definedName name="FILLERNGN" localSheetId="4">#REF!</definedName>
    <definedName name="FILLERNGN" localSheetId="14">#REF!</definedName>
    <definedName name="FILLERNGN" localSheetId="5">#REF!</definedName>
    <definedName name="FILLERNGN" localSheetId="15">#REF!</definedName>
    <definedName name="FILLERNGN" localSheetId="8">#REF!</definedName>
    <definedName name="FILLERNGN">#REF!</definedName>
    <definedName name="final" localSheetId="11" hidden="1">{#N/A,#N/A,FALSE,"AFR-ELC"}</definedName>
    <definedName name="final" localSheetId="12" hidden="1">{#N/A,#N/A,FALSE,"AFR-ELC"}</definedName>
    <definedName name="final" localSheetId="3" hidden="1">{#N/A,#N/A,FALSE,"AFR-ELC"}</definedName>
    <definedName name="final" localSheetId="2" hidden="1">{#N/A,#N/A,FALSE,"AFR-ELC"}</definedName>
    <definedName name="final" localSheetId="7" hidden="1">{#N/A,#N/A,FALSE,"AFR-ELC"}</definedName>
    <definedName name="final" localSheetId="9" hidden="1">{#N/A,#N/A,FALSE,"AFR-ELC"}</definedName>
    <definedName name="final" localSheetId="6" hidden="1">{#N/A,#N/A,FALSE,"AFR-ELC"}</definedName>
    <definedName name="final" localSheetId="4" hidden="1">{#N/A,#N/A,FALSE,"AFR-ELC"}</definedName>
    <definedName name="final" localSheetId="14" hidden="1">{#N/A,#N/A,FALSE,"AFR-ELC"}</definedName>
    <definedName name="final" localSheetId="15" hidden="1">{#N/A,#N/A,FALSE,"AFR-ELC"}</definedName>
    <definedName name="final" localSheetId="8" hidden="1">{#N/A,#N/A,FALSE,"AFR-ELC"}</definedName>
    <definedName name="final" hidden="1">{#N/A,#N/A,FALSE,"AFR-ELC"}</definedName>
    <definedName name="fx" localSheetId="1">#REF!</definedName>
    <definedName name="fx" localSheetId="11">#REF!</definedName>
    <definedName name="fx" localSheetId="12">#REF!</definedName>
    <definedName name="fx" localSheetId="3">#REF!</definedName>
    <definedName name="fx" localSheetId="2">#REF!</definedName>
    <definedName name="fx" localSheetId="7">#REF!</definedName>
    <definedName name="fx" localSheetId="9">#REF!</definedName>
    <definedName name="fx" localSheetId="6">#REF!</definedName>
    <definedName name="fx" localSheetId="13">#REF!</definedName>
    <definedName name="fx" localSheetId="4">#REF!</definedName>
    <definedName name="fx" localSheetId="14">#REF!</definedName>
    <definedName name="fx" localSheetId="5">#REF!</definedName>
    <definedName name="fx" localSheetId="15">#REF!</definedName>
    <definedName name="fx" localSheetId="8">#REF!</definedName>
    <definedName name="fx">#REF!</definedName>
    <definedName name="G" localSheetId="1">#REF!</definedName>
    <definedName name="G" localSheetId="11">#REF!</definedName>
    <definedName name="G" localSheetId="12">#REF!</definedName>
    <definedName name="G" localSheetId="3">#REF!</definedName>
    <definedName name="G" localSheetId="2">#REF!</definedName>
    <definedName name="G" localSheetId="7">#REF!</definedName>
    <definedName name="G" localSheetId="9">#REF!</definedName>
    <definedName name="G" localSheetId="6">#REF!</definedName>
    <definedName name="G" localSheetId="13">#REF!</definedName>
    <definedName name="G" localSheetId="4">#REF!</definedName>
    <definedName name="G" localSheetId="14">#REF!</definedName>
    <definedName name="G" localSheetId="5">#REF!</definedName>
    <definedName name="G" localSheetId="15">#REF!</definedName>
    <definedName name="G" localSheetId="8">#REF!</definedName>
    <definedName name="G">#REF!</definedName>
    <definedName name="gfdlkjg" localSheetId="1">#REF!</definedName>
    <definedName name="gfdlkjg" localSheetId="11">#REF!</definedName>
    <definedName name="gfdlkjg" localSheetId="12">#REF!</definedName>
    <definedName name="gfdlkjg" localSheetId="3">#REF!</definedName>
    <definedName name="gfdlkjg" localSheetId="2">#REF!</definedName>
    <definedName name="gfdlkjg" localSheetId="7">#REF!</definedName>
    <definedName name="gfdlkjg" localSheetId="9">#REF!</definedName>
    <definedName name="gfdlkjg" localSheetId="6">#REF!</definedName>
    <definedName name="gfdlkjg" localSheetId="13">#REF!</definedName>
    <definedName name="gfdlkjg" localSheetId="4">#REF!</definedName>
    <definedName name="gfdlkjg" localSheetId="14">#REF!</definedName>
    <definedName name="gfdlkjg" localSheetId="5">#REF!</definedName>
    <definedName name="gfdlkjg" localSheetId="15">#REF!</definedName>
    <definedName name="gfdlkjg" localSheetId="8">#REF!</definedName>
    <definedName name="gfdlkjg">#REF!</definedName>
    <definedName name="gh" localSheetId="11" hidden="1">{#N/A,#N/A,FALSE,"AFR-ELC"}</definedName>
    <definedName name="gh" localSheetId="12" hidden="1">{#N/A,#N/A,FALSE,"AFR-ELC"}</definedName>
    <definedName name="gh" localSheetId="3" hidden="1">{#N/A,#N/A,FALSE,"AFR-ELC"}</definedName>
    <definedName name="gh" localSheetId="2" hidden="1">{#N/A,#N/A,FALSE,"AFR-ELC"}</definedName>
    <definedName name="gh" localSheetId="7" hidden="1">{#N/A,#N/A,FALSE,"AFR-ELC"}</definedName>
    <definedName name="gh" localSheetId="9" hidden="1">{#N/A,#N/A,FALSE,"AFR-ELC"}</definedName>
    <definedName name="gh" localSheetId="6" hidden="1">{#N/A,#N/A,FALSE,"AFR-ELC"}</definedName>
    <definedName name="gh" localSheetId="4" hidden="1">{#N/A,#N/A,FALSE,"AFR-ELC"}</definedName>
    <definedName name="gh" localSheetId="14" hidden="1">{#N/A,#N/A,FALSE,"AFR-ELC"}</definedName>
    <definedName name="gh" localSheetId="15" hidden="1">{#N/A,#N/A,FALSE,"AFR-ELC"}</definedName>
    <definedName name="gh" localSheetId="8" hidden="1">{#N/A,#N/A,FALSE,"AFR-ELC"}</definedName>
    <definedName name="gh" hidden="1">{#N/A,#N/A,FALSE,"AFR-ELC"}</definedName>
    <definedName name="gt" localSheetId="11" hidden="1">{#N/A,#N/A,FALSE,"AFR-ELC"}</definedName>
    <definedName name="gt" localSheetId="12" hidden="1">{#N/A,#N/A,FALSE,"AFR-ELC"}</definedName>
    <definedName name="gt" localSheetId="3" hidden="1">{#N/A,#N/A,FALSE,"AFR-ELC"}</definedName>
    <definedName name="gt" localSheetId="2" hidden="1">{#N/A,#N/A,FALSE,"AFR-ELC"}</definedName>
    <definedName name="gt" localSheetId="7" hidden="1">{#N/A,#N/A,FALSE,"AFR-ELC"}</definedName>
    <definedName name="gt" localSheetId="9" hidden="1">{#N/A,#N/A,FALSE,"AFR-ELC"}</definedName>
    <definedName name="gt" localSheetId="6" hidden="1">{#N/A,#N/A,FALSE,"AFR-ELC"}</definedName>
    <definedName name="gt" localSheetId="4" hidden="1">{#N/A,#N/A,FALSE,"AFR-ELC"}</definedName>
    <definedName name="gt" localSheetId="14" hidden="1">{#N/A,#N/A,FALSE,"AFR-ELC"}</definedName>
    <definedName name="gt" localSheetId="15" hidden="1">{#N/A,#N/A,FALSE,"AFR-ELC"}</definedName>
    <definedName name="gt" localSheetId="8" hidden="1">{#N/A,#N/A,FALSE,"AFR-ELC"}</definedName>
    <definedName name="gt" hidden="1">{#N/A,#N/A,FALSE,"AFR-ELC"}</definedName>
    <definedName name="H" localSheetId="1">#REF!</definedName>
    <definedName name="H" localSheetId="11">#REF!</definedName>
    <definedName name="H" localSheetId="12">#REF!</definedName>
    <definedName name="H" localSheetId="3">#REF!</definedName>
    <definedName name="H" localSheetId="2">#REF!</definedName>
    <definedName name="H" localSheetId="7">#REF!</definedName>
    <definedName name="H" localSheetId="9">#REF!</definedName>
    <definedName name="H" localSheetId="6">#REF!</definedName>
    <definedName name="H" localSheetId="13">#REF!</definedName>
    <definedName name="H" localSheetId="4">#REF!</definedName>
    <definedName name="H" localSheetId="14">#REF!</definedName>
    <definedName name="H" localSheetId="5">#REF!</definedName>
    <definedName name="H" localSheetId="15">#REF!</definedName>
    <definedName name="H" localSheetId="8">#REF!</definedName>
    <definedName name="H">#REF!</definedName>
    <definedName name="hddg" localSheetId="1">#REF!</definedName>
    <definedName name="hddg" localSheetId="11">#REF!</definedName>
    <definedName name="hddg" localSheetId="12">#REF!</definedName>
    <definedName name="hddg" localSheetId="3">#REF!</definedName>
    <definedName name="hddg" localSheetId="2">#REF!</definedName>
    <definedName name="hddg" localSheetId="7">#REF!</definedName>
    <definedName name="hddg" localSheetId="9">#REF!</definedName>
    <definedName name="hddg" localSheetId="6">#REF!</definedName>
    <definedName name="hddg" localSheetId="13">#REF!</definedName>
    <definedName name="hddg" localSheetId="4">#REF!</definedName>
    <definedName name="hddg" localSheetId="14">#REF!</definedName>
    <definedName name="hddg" localSheetId="5">#REF!</definedName>
    <definedName name="hddg" localSheetId="15">#REF!</definedName>
    <definedName name="hddg" localSheetId="8">#REF!</definedName>
    <definedName name="hddg">#REF!</definedName>
    <definedName name="hj" localSheetId="11" hidden="1">{#N/A,#N/A,FALSE,"AFR-ELC"}</definedName>
    <definedName name="hj" localSheetId="12" hidden="1">{#N/A,#N/A,FALSE,"AFR-ELC"}</definedName>
    <definedName name="hj" localSheetId="3" hidden="1">{#N/A,#N/A,FALSE,"AFR-ELC"}</definedName>
    <definedName name="hj" localSheetId="2" hidden="1">{#N/A,#N/A,FALSE,"AFR-ELC"}</definedName>
    <definedName name="hj" localSheetId="7" hidden="1">{#N/A,#N/A,FALSE,"AFR-ELC"}</definedName>
    <definedName name="hj" localSheetId="9" hidden="1">{#N/A,#N/A,FALSE,"AFR-ELC"}</definedName>
    <definedName name="hj" localSheetId="6" hidden="1">{#N/A,#N/A,FALSE,"AFR-ELC"}</definedName>
    <definedName name="hj" localSheetId="4" hidden="1">{#N/A,#N/A,FALSE,"AFR-ELC"}</definedName>
    <definedName name="hj" localSheetId="14" hidden="1">{#N/A,#N/A,FALSE,"AFR-ELC"}</definedName>
    <definedName name="hj" localSheetId="15" hidden="1">{#N/A,#N/A,FALSE,"AFR-ELC"}</definedName>
    <definedName name="hj" localSheetId="8" hidden="1">{#N/A,#N/A,FALSE,"AFR-ELC"}</definedName>
    <definedName name="hj" hidden="1">{#N/A,#N/A,FALSE,"AFR-ELC"}</definedName>
    <definedName name="HRS" localSheetId="1">#REF!</definedName>
    <definedName name="HRS" localSheetId="11">#REF!</definedName>
    <definedName name="HRS" localSheetId="12">#REF!</definedName>
    <definedName name="HRS" localSheetId="3">#REF!</definedName>
    <definedName name="HRS" localSheetId="2">#REF!</definedName>
    <definedName name="HRS" localSheetId="7">#REF!</definedName>
    <definedName name="HRS" localSheetId="9">#REF!</definedName>
    <definedName name="HRS" localSheetId="6">#REF!</definedName>
    <definedName name="HRS" localSheetId="13">#REF!</definedName>
    <definedName name="HRS" localSheetId="4">#REF!</definedName>
    <definedName name="HRS" localSheetId="14">#REF!</definedName>
    <definedName name="HRS" localSheetId="5">#REF!</definedName>
    <definedName name="HRS" localSheetId="15">#REF!</definedName>
    <definedName name="HRS" localSheetId="8">#REF!</definedName>
    <definedName name="HRS">#REF!</definedName>
    <definedName name="I" localSheetId="1">#REF!</definedName>
    <definedName name="I" localSheetId="11">#REF!</definedName>
    <definedName name="I" localSheetId="12">#REF!</definedName>
    <definedName name="I" localSheetId="3">#REF!</definedName>
    <definedName name="I" localSheetId="2">#REF!</definedName>
    <definedName name="I" localSheetId="7">#REF!</definedName>
    <definedName name="I" localSheetId="9">#REF!</definedName>
    <definedName name="I" localSheetId="6">#REF!</definedName>
    <definedName name="I" localSheetId="13">#REF!</definedName>
    <definedName name="I" localSheetId="4">#REF!</definedName>
    <definedName name="I" localSheetId="14">#REF!</definedName>
    <definedName name="I" localSheetId="5">#REF!</definedName>
    <definedName name="I" localSheetId="15">#REF!</definedName>
    <definedName name="I" localSheetId="8">#REF!</definedName>
    <definedName name="I">#REF!</definedName>
    <definedName name="io" localSheetId="11" hidden="1">{#N/A,#N/A,FALSE,"AFR-ELC"}</definedName>
    <definedName name="io" localSheetId="12" hidden="1">{#N/A,#N/A,FALSE,"AFR-ELC"}</definedName>
    <definedName name="io" localSheetId="3" hidden="1">{#N/A,#N/A,FALSE,"AFR-ELC"}</definedName>
    <definedName name="io" localSheetId="2" hidden="1">{#N/A,#N/A,FALSE,"AFR-ELC"}</definedName>
    <definedName name="io" localSheetId="7" hidden="1">{#N/A,#N/A,FALSE,"AFR-ELC"}</definedName>
    <definedName name="io" localSheetId="9" hidden="1">{#N/A,#N/A,FALSE,"AFR-ELC"}</definedName>
    <definedName name="io" localSheetId="6" hidden="1">{#N/A,#N/A,FALSE,"AFR-ELC"}</definedName>
    <definedName name="io" localSheetId="4" hidden="1">{#N/A,#N/A,FALSE,"AFR-ELC"}</definedName>
    <definedName name="io" localSheetId="14" hidden="1">{#N/A,#N/A,FALSE,"AFR-ELC"}</definedName>
    <definedName name="io" localSheetId="15" hidden="1">{#N/A,#N/A,FALSE,"AFR-ELC"}</definedName>
    <definedName name="io" localSheetId="8" hidden="1">{#N/A,#N/A,FALSE,"AFR-ELC"}</definedName>
    <definedName name="io" hidden="1">{#N/A,#N/A,FALSE,"AFR-ELC"}</definedName>
    <definedName name="item" localSheetId="1">#REF!</definedName>
    <definedName name="item" localSheetId="11">#REF!</definedName>
    <definedName name="item" localSheetId="12">#REF!</definedName>
    <definedName name="item" localSheetId="3">#REF!</definedName>
    <definedName name="item" localSheetId="2">#REF!</definedName>
    <definedName name="item" localSheetId="7">#REF!</definedName>
    <definedName name="item" localSheetId="9">#REF!</definedName>
    <definedName name="item" localSheetId="6">#REF!</definedName>
    <definedName name="item" localSheetId="13">#REF!</definedName>
    <definedName name="item" localSheetId="4">#REF!</definedName>
    <definedName name="item" localSheetId="14">#REF!</definedName>
    <definedName name="item" localSheetId="5">#REF!</definedName>
    <definedName name="item" localSheetId="15">#REF!</definedName>
    <definedName name="item" localSheetId="8">#REF!</definedName>
    <definedName name="item">#REF!</definedName>
    <definedName name="J" localSheetId="1">#REF!</definedName>
    <definedName name="J" localSheetId="11">#REF!</definedName>
    <definedName name="J" localSheetId="12">#REF!</definedName>
    <definedName name="J" localSheetId="3">#REF!</definedName>
    <definedName name="J" localSheetId="2">#REF!</definedName>
    <definedName name="J" localSheetId="7">#REF!</definedName>
    <definedName name="J" localSheetId="9">#REF!</definedName>
    <definedName name="J" localSheetId="6">#REF!</definedName>
    <definedName name="J" localSheetId="13">#REF!</definedName>
    <definedName name="J" localSheetId="4">#REF!</definedName>
    <definedName name="J" localSheetId="14">#REF!</definedName>
    <definedName name="J" localSheetId="5">#REF!</definedName>
    <definedName name="J" localSheetId="15">#REF!</definedName>
    <definedName name="J" localSheetId="8">#REF!</definedName>
    <definedName name="J">#REF!</definedName>
    <definedName name="jhfkj" localSheetId="11" hidden="1">{#N/A,#N/A,FALSE,"AFR-ELC"}</definedName>
    <definedName name="jhfkj" localSheetId="12" hidden="1">{#N/A,#N/A,FALSE,"AFR-ELC"}</definedName>
    <definedName name="jhfkj" localSheetId="3" hidden="1">{#N/A,#N/A,FALSE,"AFR-ELC"}</definedName>
    <definedName name="jhfkj" localSheetId="2" hidden="1">{#N/A,#N/A,FALSE,"AFR-ELC"}</definedName>
    <definedName name="jhfkj" localSheetId="7" hidden="1">{#N/A,#N/A,FALSE,"AFR-ELC"}</definedName>
    <definedName name="jhfkj" localSheetId="9" hidden="1">{#N/A,#N/A,FALSE,"AFR-ELC"}</definedName>
    <definedName name="jhfkj" localSheetId="6" hidden="1">{#N/A,#N/A,FALSE,"AFR-ELC"}</definedName>
    <definedName name="jhfkj" localSheetId="4" hidden="1">{#N/A,#N/A,FALSE,"AFR-ELC"}</definedName>
    <definedName name="jhfkj" localSheetId="14" hidden="1">{#N/A,#N/A,FALSE,"AFR-ELC"}</definedName>
    <definedName name="jhfkj" localSheetId="15" hidden="1">{#N/A,#N/A,FALSE,"AFR-ELC"}</definedName>
    <definedName name="jhfkj" localSheetId="8" hidden="1">{#N/A,#N/A,FALSE,"AFR-ELC"}</definedName>
    <definedName name="jhfkj" hidden="1">{#N/A,#N/A,FALSE,"AFR-ELC"}</definedName>
    <definedName name="jhs" localSheetId="1">#REF!</definedName>
    <definedName name="jhs" localSheetId="11">#REF!</definedName>
    <definedName name="jhs" localSheetId="12">#REF!</definedName>
    <definedName name="jhs" localSheetId="3">#REF!</definedName>
    <definedName name="jhs" localSheetId="2">#REF!</definedName>
    <definedName name="jhs" localSheetId="7">#REF!</definedName>
    <definedName name="jhs" localSheetId="9">#REF!</definedName>
    <definedName name="jhs" localSheetId="6">#REF!</definedName>
    <definedName name="jhs" localSheetId="13">#REF!</definedName>
    <definedName name="jhs" localSheetId="4">#REF!</definedName>
    <definedName name="jhs" localSheetId="14">#REF!</definedName>
    <definedName name="jhs" localSheetId="5">#REF!</definedName>
    <definedName name="jhs" localSheetId="15">#REF!</definedName>
    <definedName name="jhs" localSheetId="8">#REF!</definedName>
    <definedName name="jhs">#REF!</definedName>
    <definedName name="jkhg" localSheetId="1">#REF!</definedName>
    <definedName name="jkhg" localSheetId="11">#REF!</definedName>
    <definedName name="jkhg" localSheetId="12">#REF!</definedName>
    <definedName name="jkhg" localSheetId="3">#REF!</definedName>
    <definedName name="jkhg" localSheetId="2">#REF!</definedName>
    <definedName name="jkhg" localSheetId="7">#REF!</definedName>
    <definedName name="jkhg" localSheetId="9">#REF!</definedName>
    <definedName name="jkhg" localSheetId="6">#REF!</definedName>
    <definedName name="jkhg" localSheetId="13">#REF!</definedName>
    <definedName name="jkhg" localSheetId="4">#REF!</definedName>
    <definedName name="jkhg" localSheetId="14">#REF!</definedName>
    <definedName name="jkhg" localSheetId="5">#REF!</definedName>
    <definedName name="jkhg" localSheetId="15">#REF!</definedName>
    <definedName name="jkhg" localSheetId="8">#REF!</definedName>
    <definedName name="jkhg">#REF!</definedName>
    <definedName name="K" localSheetId="1">#REF!</definedName>
    <definedName name="K" localSheetId="11">#REF!</definedName>
    <definedName name="K" localSheetId="12">#REF!</definedName>
    <definedName name="K" localSheetId="3">#REF!</definedName>
    <definedName name="K" localSheetId="2">#REF!</definedName>
    <definedName name="K" localSheetId="7">#REF!</definedName>
    <definedName name="K" localSheetId="9">#REF!</definedName>
    <definedName name="K" localSheetId="6">#REF!</definedName>
    <definedName name="K" localSheetId="13">#REF!</definedName>
    <definedName name="K" localSheetId="4">#REF!</definedName>
    <definedName name="K" localSheetId="14">#REF!</definedName>
    <definedName name="K" localSheetId="5">#REF!</definedName>
    <definedName name="K" localSheetId="15">#REF!</definedName>
    <definedName name="K" localSheetId="8">#REF!</definedName>
    <definedName name="K">#REF!</definedName>
    <definedName name="KEYRATESCOMPARE" localSheetId="1">#REF!</definedName>
    <definedName name="KEYRATESCOMPARE" localSheetId="12">#REF!</definedName>
    <definedName name="KEYRATESCOMPARE" localSheetId="3">#REF!</definedName>
    <definedName name="KEYRATESCOMPARE" localSheetId="2">#REF!</definedName>
    <definedName name="KEYRATESCOMPARE" localSheetId="7">#REF!</definedName>
    <definedName name="KEYRATESCOMPARE" localSheetId="9">#REF!</definedName>
    <definedName name="KEYRATESCOMPARE" localSheetId="6">#REF!</definedName>
    <definedName name="KEYRATESCOMPARE" localSheetId="13">#REF!</definedName>
    <definedName name="KEYRATESCOMPARE" localSheetId="4">#REF!</definedName>
    <definedName name="KEYRATESCOMPARE" localSheetId="14">#REF!</definedName>
    <definedName name="KEYRATESCOMPARE" localSheetId="5">#REF!</definedName>
    <definedName name="KEYRATESCOMPARE" localSheetId="15">#REF!</definedName>
    <definedName name="KEYRATESCOMPARE" localSheetId="8">#REF!</definedName>
    <definedName name="KEYRATESCOMPARE">#REF!</definedName>
    <definedName name="KEYRATESCOMPARE2" localSheetId="1">'[1]C.5085A BENIN BYPASS 1(FINAL)'!#REF!</definedName>
    <definedName name="KEYRATESCOMPARE2" localSheetId="12">'[1]C.5085A BENIN BYPASS 1(FINAL)'!#REF!</definedName>
    <definedName name="KEYRATESCOMPARE2" localSheetId="3">'[1]C.5085A BENIN BYPASS 1(FINAL)'!#REF!</definedName>
    <definedName name="KEYRATESCOMPARE2" localSheetId="2">'[1]C.5085A BENIN BYPASS 1(FINAL)'!#REF!</definedName>
    <definedName name="KEYRATESCOMPARE2" localSheetId="7">'[1]C.5085A BENIN BYPASS 1(FINAL)'!#REF!</definedName>
    <definedName name="KEYRATESCOMPARE2" localSheetId="9">'[1]C.5085A BENIN BYPASS 1(FINAL)'!#REF!</definedName>
    <definedName name="KEYRATESCOMPARE2" localSheetId="6">'[1]C.5085A BENIN BYPASS 1(FINAL)'!#REF!</definedName>
    <definedName name="KEYRATESCOMPARE2" localSheetId="13">'[1]C.5085A BENIN BYPASS 1(FINAL)'!#REF!</definedName>
    <definedName name="KEYRATESCOMPARE2" localSheetId="4">'[1]C.5085A BENIN BYPASS 1(FINAL)'!#REF!</definedName>
    <definedName name="KEYRATESCOMPARE2" localSheetId="14">'[1]C.5085A BENIN BYPASS 1(FINAL)'!#REF!</definedName>
    <definedName name="KEYRATESCOMPARE2" localSheetId="5">'[1]C.5085A BENIN BYPASS 1(FINAL)'!#REF!</definedName>
    <definedName name="KEYRATESCOMPARE2" localSheetId="15">'[1]C.5085A BENIN BYPASS 1(FINAL)'!#REF!</definedName>
    <definedName name="KEYRATESCOMPARE2" localSheetId="8">'[1]C.5085A BENIN BYPASS 1(FINAL)'!#REF!</definedName>
    <definedName name="KEYRATESCOMPARE2">'[1]C.5085A BENIN BYPASS 1(FINAL)'!#REF!</definedName>
    <definedName name="KJI" localSheetId="11" hidden="1">{#N/A,#N/A,FALSE,"AFR-ELC"}</definedName>
    <definedName name="KJI" localSheetId="12" hidden="1">{#N/A,#N/A,FALSE,"AFR-ELC"}</definedName>
    <definedName name="KJI" localSheetId="3" hidden="1">{#N/A,#N/A,FALSE,"AFR-ELC"}</definedName>
    <definedName name="KJI" localSheetId="2" hidden="1">{#N/A,#N/A,FALSE,"AFR-ELC"}</definedName>
    <definedName name="KJI" localSheetId="7" hidden="1">{#N/A,#N/A,FALSE,"AFR-ELC"}</definedName>
    <definedName name="KJI" localSheetId="9" hidden="1">{#N/A,#N/A,FALSE,"AFR-ELC"}</definedName>
    <definedName name="KJI" localSheetId="6" hidden="1">{#N/A,#N/A,FALSE,"AFR-ELC"}</definedName>
    <definedName name="KJI" localSheetId="4" hidden="1">{#N/A,#N/A,FALSE,"AFR-ELC"}</definedName>
    <definedName name="KJI" localSheetId="14" hidden="1">{#N/A,#N/A,FALSE,"AFR-ELC"}</definedName>
    <definedName name="KJI" localSheetId="15" hidden="1">{#N/A,#N/A,FALSE,"AFR-ELC"}</definedName>
    <definedName name="KJI" localSheetId="8" hidden="1">{#N/A,#N/A,FALSE,"AFR-ELC"}</definedName>
    <definedName name="KJI" hidden="1">{#N/A,#N/A,FALSE,"AFR-ELC"}</definedName>
    <definedName name="kkk" localSheetId="11" hidden="1">{#N/A,#N/A,FALSE,"AFR-ELC"}</definedName>
    <definedName name="kkk" localSheetId="12" hidden="1">{#N/A,#N/A,FALSE,"AFR-ELC"}</definedName>
    <definedName name="kkk" localSheetId="3" hidden="1">{#N/A,#N/A,FALSE,"AFR-ELC"}</definedName>
    <definedName name="kkk" localSheetId="2" hidden="1">{#N/A,#N/A,FALSE,"AFR-ELC"}</definedName>
    <definedName name="kkk" localSheetId="7" hidden="1">{#N/A,#N/A,FALSE,"AFR-ELC"}</definedName>
    <definedName name="kkk" localSheetId="9" hidden="1">{#N/A,#N/A,FALSE,"AFR-ELC"}</definedName>
    <definedName name="kkk" localSheetId="6" hidden="1">{#N/A,#N/A,FALSE,"AFR-ELC"}</definedName>
    <definedName name="kkk" localSheetId="4" hidden="1">{#N/A,#N/A,FALSE,"AFR-ELC"}</definedName>
    <definedName name="kkk" localSheetId="14" hidden="1">{#N/A,#N/A,FALSE,"AFR-ELC"}</definedName>
    <definedName name="kkk" localSheetId="15" hidden="1">{#N/A,#N/A,FALSE,"AFR-ELC"}</definedName>
    <definedName name="kkk" localSheetId="8" hidden="1">{#N/A,#N/A,FALSE,"AFR-ELC"}</definedName>
    <definedName name="kkk" hidden="1">{#N/A,#N/A,FALSE,"AFR-ELC"}</definedName>
    <definedName name="kldfg" localSheetId="1">#REF!</definedName>
    <definedName name="kldfg" localSheetId="11">#REF!</definedName>
    <definedName name="kldfg" localSheetId="12">#REF!</definedName>
    <definedName name="kldfg" localSheetId="3">#REF!</definedName>
    <definedName name="kldfg" localSheetId="2">#REF!</definedName>
    <definedName name="kldfg" localSheetId="7">#REF!</definedName>
    <definedName name="kldfg" localSheetId="9">#REF!</definedName>
    <definedName name="kldfg" localSheetId="6">#REF!</definedName>
    <definedName name="kldfg" localSheetId="13">#REF!</definedName>
    <definedName name="kldfg" localSheetId="4">#REF!</definedName>
    <definedName name="kldfg" localSheetId="14">#REF!</definedName>
    <definedName name="kldfg" localSheetId="5">#REF!</definedName>
    <definedName name="kldfg" localSheetId="15">#REF!</definedName>
    <definedName name="kldfg" localSheetId="8">#REF!</definedName>
    <definedName name="kldfg">#REF!</definedName>
    <definedName name="klk" localSheetId="11" hidden="1">{#N/A,#N/A,FALSE,"AFR-ELC"}</definedName>
    <definedName name="klk" localSheetId="12" hidden="1">{#N/A,#N/A,FALSE,"AFR-ELC"}</definedName>
    <definedName name="klk" localSheetId="3" hidden="1">{#N/A,#N/A,FALSE,"AFR-ELC"}</definedName>
    <definedName name="klk" localSheetId="2" hidden="1">{#N/A,#N/A,FALSE,"AFR-ELC"}</definedName>
    <definedName name="klk" localSheetId="7" hidden="1">{#N/A,#N/A,FALSE,"AFR-ELC"}</definedName>
    <definedName name="klk" localSheetId="9" hidden="1">{#N/A,#N/A,FALSE,"AFR-ELC"}</definedName>
    <definedName name="klk" localSheetId="6" hidden="1">{#N/A,#N/A,FALSE,"AFR-ELC"}</definedName>
    <definedName name="klk" localSheetId="4" hidden="1">{#N/A,#N/A,FALSE,"AFR-ELC"}</definedName>
    <definedName name="klk" localSheetId="14" hidden="1">{#N/A,#N/A,FALSE,"AFR-ELC"}</definedName>
    <definedName name="klk" localSheetId="15" hidden="1">{#N/A,#N/A,FALSE,"AFR-ELC"}</definedName>
    <definedName name="klk" localSheetId="8" hidden="1">{#N/A,#N/A,FALSE,"AFR-ELC"}</definedName>
    <definedName name="klk" hidden="1">{#N/A,#N/A,FALSE,"AFR-ELC"}</definedName>
    <definedName name="L" localSheetId="1">#REF!</definedName>
    <definedName name="L" localSheetId="11">#REF!</definedName>
    <definedName name="L" localSheetId="12">#REF!</definedName>
    <definedName name="L" localSheetId="3">#REF!</definedName>
    <definedName name="L" localSheetId="2">#REF!</definedName>
    <definedName name="L" localSheetId="7">#REF!</definedName>
    <definedName name="L" localSheetId="9">#REF!</definedName>
    <definedName name="L" localSheetId="6">#REF!</definedName>
    <definedName name="L" localSheetId="13">#REF!</definedName>
    <definedName name="L" localSheetId="4">#REF!</definedName>
    <definedName name="L" localSheetId="14">#REF!</definedName>
    <definedName name="L" localSheetId="5">#REF!</definedName>
    <definedName name="L" localSheetId="15">#REF!</definedName>
    <definedName name="L" localSheetId="8">#REF!</definedName>
    <definedName name="L">#REF!</definedName>
    <definedName name="LAB" localSheetId="1">#REF!</definedName>
    <definedName name="LAB" localSheetId="11">#REF!</definedName>
    <definedName name="LAB" localSheetId="12">#REF!</definedName>
    <definedName name="LAB" localSheetId="3">#REF!</definedName>
    <definedName name="LAB" localSheetId="2">#REF!</definedName>
    <definedName name="LAB" localSheetId="7">#REF!</definedName>
    <definedName name="LAB" localSheetId="9">#REF!</definedName>
    <definedName name="LAB" localSheetId="6">#REF!</definedName>
    <definedName name="LAB" localSheetId="13">#REF!</definedName>
    <definedName name="LAB" localSheetId="4">#REF!</definedName>
    <definedName name="LAB" localSheetId="14">#REF!</definedName>
    <definedName name="LAB" localSheetId="5">#REF!</definedName>
    <definedName name="LAB" localSheetId="15">#REF!</definedName>
    <definedName name="LAB" localSheetId="8">#REF!</definedName>
    <definedName name="LAB">#REF!</definedName>
    <definedName name="LABH" localSheetId="1">#REF!</definedName>
    <definedName name="LABH" localSheetId="11">#REF!</definedName>
    <definedName name="LABH" localSheetId="12">#REF!</definedName>
    <definedName name="LABH" localSheetId="3">#REF!</definedName>
    <definedName name="LABH" localSheetId="2">#REF!</definedName>
    <definedName name="LABH" localSheetId="7">#REF!</definedName>
    <definedName name="LABH" localSheetId="9">#REF!</definedName>
    <definedName name="LABH" localSheetId="6">#REF!</definedName>
    <definedName name="LABH" localSheetId="13">#REF!</definedName>
    <definedName name="LABH" localSheetId="4">#REF!</definedName>
    <definedName name="LABH" localSheetId="14">#REF!</definedName>
    <definedName name="LABH" localSheetId="5">#REF!</definedName>
    <definedName name="LABH" localSheetId="15">#REF!</definedName>
    <definedName name="LABH" localSheetId="8">#REF!</definedName>
    <definedName name="LABH">#REF!</definedName>
    <definedName name="lcal2" localSheetId="1">#REF!</definedName>
    <definedName name="lcal2" localSheetId="12">#REF!</definedName>
    <definedName name="lcal2" localSheetId="3">#REF!</definedName>
    <definedName name="lcal2" localSheetId="2">#REF!</definedName>
    <definedName name="lcal2" localSheetId="7">#REF!</definedName>
    <definedName name="lcal2" localSheetId="9">#REF!</definedName>
    <definedName name="lcal2" localSheetId="6">#REF!</definedName>
    <definedName name="lcal2" localSheetId="13">#REF!</definedName>
    <definedName name="lcal2" localSheetId="4">#REF!</definedName>
    <definedName name="lcal2" localSheetId="14">#REF!</definedName>
    <definedName name="lcal2" localSheetId="5">#REF!</definedName>
    <definedName name="lcal2" localSheetId="15">#REF!</definedName>
    <definedName name="lcal2" localSheetId="8">#REF!</definedName>
    <definedName name="lcal2">#REF!</definedName>
    <definedName name="Lists" localSheetId="1">#REF!</definedName>
    <definedName name="Lists" localSheetId="12">#REF!</definedName>
    <definedName name="Lists" localSheetId="3">#REF!</definedName>
    <definedName name="Lists" localSheetId="2">#REF!</definedName>
    <definedName name="Lists" localSheetId="7">#REF!</definedName>
    <definedName name="Lists" localSheetId="9">#REF!</definedName>
    <definedName name="Lists" localSheetId="6">#REF!</definedName>
    <definedName name="Lists" localSheetId="13">#REF!</definedName>
    <definedName name="Lists" localSheetId="4">#REF!</definedName>
    <definedName name="Lists" localSheetId="14">#REF!</definedName>
    <definedName name="Lists" localSheetId="5">#REF!</definedName>
    <definedName name="Lists" localSheetId="15">#REF!</definedName>
    <definedName name="Lists" localSheetId="8">#REF!</definedName>
    <definedName name="Lists">#REF!</definedName>
    <definedName name="local" localSheetId="1">#REF!</definedName>
    <definedName name="local" localSheetId="12">#REF!</definedName>
    <definedName name="local" localSheetId="3">#REF!</definedName>
    <definedName name="local" localSheetId="2">#REF!</definedName>
    <definedName name="local" localSheetId="7">#REF!</definedName>
    <definedName name="local" localSheetId="9">#REF!</definedName>
    <definedName name="local" localSheetId="6">#REF!</definedName>
    <definedName name="local" localSheetId="13">#REF!</definedName>
    <definedName name="local" localSheetId="4">#REF!</definedName>
    <definedName name="local" localSheetId="14">#REF!</definedName>
    <definedName name="local" localSheetId="5">#REF!</definedName>
    <definedName name="local" localSheetId="15">#REF!</definedName>
    <definedName name="local" localSheetId="8">#REF!</definedName>
    <definedName name="local">#REF!</definedName>
    <definedName name="LUB" localSheetId="1">#REF!</definedName>
    <definedName name="LUB" localSheetId="12">#REF!</definedName>
    <definedName name="LUB" localSheetId="3">#REF!</definedName>
    <definedName name="LUB" localSheetId="2">#REF!</definedName>
    <definedName name="LUB" localSheetId="7">#REF!</definedName>
    <definedName name="LUB" localSheetId="9">#REF!</definedName>
    <definedName name="LUB" localSheetId="6">#REF!</definedName>
    <definedName name="LUB" localSheetId="13">#REF!</definedName>
    <definedName name="LUB" localSheetId="4">#REF!</definedName>
    <definedName name="LUB" localSheetId="14">#REF!</definedName>
    <definedName name="LUB" localSheetId="5">#REF!</definedName>
    <definedName name="LUB" localSheetId="15">#REF!</definedName>
    <definedName name="LUB" localSheetId="8">#REF!</definedName>
    <definedName name="LUB">#REF!</definedName>
    <definedName name="luc" localSheetId="1">#REF!</definedName>
    <definedName name="luc" localSheetId="12">#REF!</definedName>
    <definedName name="luc" localSheetId="3">#REF!</definedName>
    <definedName name="luc" localSheetId="2">#REF!</definedName>
    <definedName name="luc" localSheetId="7">#REF!</definedName>
    <definedName name="luc" localSheetId="9">#REF!</definedName>
    <definedName name="luc" localSheetId="6">#REF!</definedName>
    <definedName name="luc" localSheetId="13">#REF!</definedName>
    <definedName name="luc" localSheetId="4">#REF!</definedName>
    <definedName name="luc" localSheetId="14">#REF!</definedName>
    <definedName name="luc" localSheetId="5">#REF!</definedName>
    <definedName name="luc" localSheetId="15">#REF!</definedName>
    <definedName name="luc" localSheetId="8">#REF!</definedName>
    <definedName name="luc">#REF!</definedName>
    <definedName name="LUMPDM" localSheetId="1">#REF!</definedName>
    <definedName name="LUMPDM" localSheetId="12">#REF!</definedName>
    <definedName name="LUMPDM" localSheetId="3">#REF!</definedName>
    <definedName name="LUMPDM" localSheetId="2">#REF!</definedName>
    <definedName name="LUMPDM" localSheetId="7">#REF!</definedName>
    <definedName name="LUMPDM" localSheetId="9">#REF!</definedName>
    <definedName name="LUMPDM" localSheetId="6">#REF!</definedName>
    <definedName name="LUMPDM" localSheetId="13">#REF!</definedName>
    <definedName name="LUMPDM" localSheetId="4">#REF!</definedName>
    <definedName name="LUMPDM" localSheetId="14">#REF!</definedName>
    <definedName name="LUMPDM" localSheetId="5">#REF!</definedName>
    <definedName name="LUMPDM" localSheetId="15">#REF!</definedName>
    <definedName name="LUMPDM" localSheetId="8">#REF!</definedName>
    <definedName name="LUMPDM">#REF!</definedName>
    <definedName name="LUMPNGN" localSheetId="1">#REF!</definedName>
    <definedName name="LUMPNGN" localSheetId="12">#REF!</definedName>
    <definedName name="LUMPNGN" localSheetId="3">#REF!</definedName>
    <definedName name="LUMPNGN" localSheetId="2">#REF!</definedName>
    <definedName name="LUMPNGN" localSheetId="7">#REF!</definedName>
    <definedName name="LUMPNGN" localSheetId="9">#REF!</definedName>
    <definedName name="LUMPNGN" localSheetId="6">#REF!</definedName>
    <definedName name="LUMPNGN" localSheetId="13">#REF!</definedName>
    <definedName name="LUMPNGN" localSheetId="4">#REF!</definedName>
    <definedName name="LUMPNGN" localSheetId="14">#REF!</definedName>
    <definedName name="LUMPNGN" localSheetId="5">#REF!</definedName>
    <definedName name="LUMPNGN" localSheetId="15">#REF!</definedName>
    <definedName name="LUMPNGN" localSheetId="8">#REF!</definedName>
    <definedName name="LUMPNGN">#REF!</definedName>
    <definedName name="M" localSheetId="1">#REF!</definedName>
    <definedName name="M" localSheetId="12">#REF!</definedName>
    <definedName name="M" localSheetId="3">#REF!</definedName>
    <definedName name="M" localSheetId="2">#REF!</definedName>
    <definedName name="M" localSheetId="7">#REF!</definedName>
    <definedName name="M" localSheetId="9">#REF!</definedName>
    <definedName name="M" localSheetId="6">#REF!</definedName>
    <definedName name="M" localSheetId="13">#REF!</definedName>
    <definedName name="M" localSheetId="4">#REF!</definedName>
    <definedName name="M" localSheetId="14">#REF!</definedName>
    <definedName name="M" localSheetId="5">#REF!</definedName>
    <definedName name="M" localSheetId="15">#REF!</definedName>
    <definedName name="M" localSheetId="8">#REF!</definedName>
    <definedName name="M">#REF!</definedName>
    <definedName name="MATERIAUX" localSheetId="1">#REF!</definedName>
    <definedName name="MATERIAUX" localSheetId="12">#REF!</definedName>
    <definedName name="MATERIAUX" localSheetId="3">#REF!</definedName>
    <definedName name="MATERIAUX" localSheetId="2">#REF!</definedName>
    <definedName name="MATERIAUX" localSheetId="7">#REF!</definedName>
    <definedName name="MATERIAUX" localSheetId="9">#REF!</definedName>
    <definedName name="MATERIAUX" localSheetId="6">#REF!</definedName>
    <definedName name="MATERIAUX" localSheetId="13">#REF!</definedName>
    <definedName name="MATERIAUX" localSheetId="4">#REF!</definedName>
    <definedName name="MATERIAUX" localSheetId="14">#REF!</definedName>
    <definedName name="MATERIAUX" localSheetId="5">#REF!</definedName>
    <definedName name="MATERIAUX" localSheetId="15">#REF!</definedName>
    <definedName name="MATERIAUX" localSheetId="8">#REF!</definedName>
    <definedName name="MATERIAUX">#REF!</definedName>
    <definedName name="Max">'[4]Cell Operations'!$C$13</definedName>
    <definedName name="mm" localSheetId="11" hidden="1">{#N/A,#N/A,FALSE,"AFR-ELC"}</definedName>
    <definedName name="mm" localSheetId="12" hidden="1">{#N/A,#N/A,FALSE,"AFR-ELC"}</definedName>
    <definedName name="mm" localSheetId="3" hidden="1">{#N/A,#N/A,FALSE,"AFR-ELC"}</definedName>
    <definedName name="mm" localSheetId="2" hidden="1">{#N/A,#N/A,FALSE,"AFR-ELC"}</definedName>
    <definedName name="mm" localSheetId="7" hidden="1">{#N/A,#N/A,FALSE,"AFR-ELC"}</definedName>
    <definedName name="mm" localSheetId="9" hidden="1">{#N/A,#N/A,FALSE,"AFR-ELC"}</definedName>
    <definedName name="mm" localSheetId="6" hidden="1">{#N/A,#N/A,FALSE,"AFR-ELC"}</definedName>
    <definedName name="mm" localSheetId="4" hidden="1">{#N/A,#N/A,FALSE,"AFR-ELC"}</definedName>
    <definedName name="mm" localSheetId="14" hidden="1">{#N/A,#N/A,FALSE,"AFR-ELC"}</definedName>
    <definedName name="mm" localSheetId="15" hidden="1">{#N/A,#N/A,FALSE,"AFR-ELC"}</definedName>
    <definedName name="mm" localSheetId="8" hidden="1">{#N/A,#N/A,FALSE,"AFR-ELC"}</definedName>
    <definedName name="mm" hidden="1">{#N/A,#N/A,FALSE,"AFR-ELC"}</definedName>
    <definedName name="mmm" localSheetId="1">#REF!</definedName>
    <definedName name="mmm" localSheetId="11">#REF!</definedName>
    <definedName name="mmm" localSheetId="12">#REF!</definedName>
    <definedName name="mmm" localSheetId="3">#REF!</definedName>
    <definedName name="mmm" localSheetId="2">#REF!</definedName>
    <definedName name="mmm" localSheetId="7">#REF!</definedName>
    <definedName name="mmm" localSheetId="9">#REF!</definedName>
    <definedName name="mmm" localSheetId="6">#REF!</definedName>
    <definedName name="mmm" localSheetId="13">#REF!</definedName>
    <definedName name="mmm" localSheetId="4">#REF!</definedName>
    <definedName name="mmm" localSheetId="14">#REF!</definedName>
    <definedName name="mmm" localSheetId="5">#REF!</definedName>
    <definedName name="mmm" localSheetId="15">#REF!</definedName>
    <definedName name="mmm" localSheetId="8">#REF!</definedName>
    <definedName name="mmm">#REF!</definedName>
    <definedName name="mmmmm" localSheetId="1">[2]equipements!#REF!</definedName>
    <definedName name="mmmmm" localSheetId="12">[2]equipements!#REF!</definedName>
    <definedName name="mmmmm" localSheetId="3">[2]equipements!#REF!</definedName>
    <definedName name="mmmmm" localSheetId="2">[2]equipements!#REF!</definedName>
    <definedName name="mmmmm" localSheetId="7">[2]equipements!#REF!</definedName>
    <definedName name="mmmmm" localSheetId="9">[2]equipements!#REF!</definedName>
    <definedName name="mmmmm" localSheetId="6">[2]equipements!#REF!</definedName>
    <definedName name="mmmmm" localSheetId="13">[2]equipements!#REF!</definedName>
    <definedName name="mmmmm" localSheetId="4">[2]equipements!#REF!</definedName>
    <definedName name="mmmmm" localSheetId="14">[2]equipements!#REF!</definedName>
    <definedName name="mmmmm" localSheetId="5">[2]equipements!#REF!</definedName>
    <definedName name="mmmmm" localSheetId="15">[2]equipements!#REF!</definedName>
    <definedName name="mmmmm" localSheetId="8">[2]equipements!#REF!</definedName>
    <definedName name="mmmmm">[2]equipements!#REF!</definedName>
    <definedName name="MNT" localSheetId="1">#REF!</definedName>
    <definedName name="MNT" localSheetId="11">#REF!</definedName>
    <definedName name="MNT" localSheetId="12">#REF!</definedName>
    <definedName name="MNT" localSheetId="3">#REF!</definedName>
    <definedName name="MNT" localSheetId="2">#REF!</definedName>
    <definedName name="MNT" localSheetId="7">#REF!</definedName>
    <definedName name="MNT" localSheetId="9">#REF!</definedName>
    <definedName name="MNT" localSheetId="6">#REF!</definedName>
    <definedName name="MNT" localSheetId="13">#REF!</definedName>
    <definedName name="MNT" localSheetId="4">#REF!</definedName>
    <definedName name="MNT" localSheetId="14">#REF!</definedName>
    <definedName name="MNT" localSheetId="5">#REF!</definedName>
    <definedName name="MNT" localSheetId="15">#REF!</definedName>
    <definedName name="MNT" localSheetId="8">#REF!</definedName>
    <definedName name="MNT">#REF!</definedName>
    <definedName name="N" localSheetId="1">#REF!</definedName>
    <definedName name="N" localSheetId="11">#REF!</definedName>
    <definedName name="N" localSheetId="12">#REF!</definedName>
    <definedName name="N" localSheetId="3">#REF!</definedName>
    <definedName name="N" localSheetId="2">#REF!</definedName>
    <definedName name="N" localSheetId="7">#REF!</definedName>
    <definedName name="N" localSheetId="9">#REF!</definedName>
    <definedName name="N" localSheetId="6">#REF!</definedName>
    <definedName name="N" localSheetId="13">#REF!</definedName>
    <definedName name="N" localSheetId="4">#REF!</definedName>
    <definedName name="N" localSheetId="14">#REF!</definedName>
    <definedName name="N" localSheetId="5">#REF!</definedName>
    <definedName name="N" localSheetId="15">#REF!</definedName>
    <definedName name="N" localSheetId="8">#REF!</definedName>
    <definedName name="N">#REF!</definedName>
    <definedName name="naira">[3]Placeholder!$K$47</definedName>
    <definedName name="NNN" localSheetId="11" hidden="1">{#N/A,#N/A,FALSE,"AFR-ELC"}</definedName>
    <definedName name="NNN" localSheetId="12" hidden="1">{#N/A,#N/A,FALSE,"AFR-ELC"}</definedName>
    <definedName name="NNN" localSheetId="3" hidden="1">{#N/A,#N/A,FALSE,"AFR-ELC"}</definedName>
    <definedName name="NNN" localSheetId="2" hidden="1">{#N/A,#N/A,FALSE,"AFR-ELC"}</definedName>
    <definedName name="NNN" localSheetId="7" hidden="1">{#N/A,#N/A,FALSE,"AFR-ELC"}</definedName>
    <definedName name="NNN" localSheetId="9" hidden="1">{#N/A,#N/A,FALSE,"AFR-ELC"}</definedName>
    <definedName name="NNN" localSheetId="6" hidden="1">{#N/A,#N/A,FALSE,"AFR-ELC"}</definedName>
    <definedName name="NNN" localSheetId="4" hidden="1">{#N/A,#N/A,FALSE,"AFR-ELC"}</definedName>
    <definedName name="NNN" localSheetId="14" hidden="1">{#N/A,#N/A,FALSE,"AFR-ELC"}</definedName>
    <definedName name="NNN" localSheetId="15" hidden="1">{#N/A,#N/A,FALSE,"AFR-ELC"}</definedName>
    <definedName name="NNN" localSheetId="8" hidden="1">{#N/A,#N/A,FALSE,"AFR-ELC"}</definedName>
    <definedName name="NNN" hidden="1">{#N/A,#N/A,FALSE,"AFR-ELC"}</definedName>
    <definedName name="NWC" localSheetId="11" hidden="1">{#N/A,#N/A,FALSE,"AFR-ELC"}</definedName>
    <definedName name="NWC" localSheetId="12" hidden="1">{#N/A,#N/A,FALSE,"AFR-ELC"}</definedName>
    <definedName name="NWC" localSheetId="3" hidden="1">{#N/A,#N/A,FALSE,"AFR-ELC"}</definedName>
    <definedName name="NWC" localSheetId="2" hidden="1">{#N/A,#N/A,FALSE,"AFR-ELC"}</definedName>
    <definedName name="NWC" localSheetId="7" hidden="1">{#N/A,#N/A,FALSE,"AFR-ELC"}</definedName>
    <definedName name="NWC" localSheetId="9" hidden="1">{#N/A,#N/A,FALSE,"AFR-ELC"}</definedName>
    <definedName name="NWC" localSheetId="6" hidden="1">{#N/A,#N/A,FALSE,"AFR-ELC"}</definedName>
    <definedName name="NWC" localSheetId="4" hidden="1">{#N/A,#N/A,FALSE,"AFR-ELC"}</definedName>
    <definedName name="NWC" localSheetId="14" hidden="1">{#N/A,#N/A,FALSE,"AFR-ELC"}</definedName>
    <definedName name="NWC" localSheetId="15" hidden="1">{#N/A,#N/A,FALSE,"AFR-ELC"}</definedName>
    <definedName name="NWC" localSheetId="8" hidden="1">{#N/A,#N/A,FALSE,"AFR-ELC"}</definedName>
    <definedName name="NWC" hidden="1">{#N/A,#N/A,FALSE,"AFR-ELC"}</definedName>
    <definedName name="O" localSheetId="1">#REF!</definedName>
    <definedName name="O" localSheetId="11">#REF!</definedName>
    <definedName name="O" localSheetId="12">#REF!</definedName>
    <definedName name="O" localSheetId="3">#REF!</definedName>
    <definedName name="O" localSheetId="2">#REF!</definedName>
    <definedName name="O" localSheetId="7">#REF!</definedName>
    <definedName name="O" localSheetId="9">#REF!</definedName>
    <definedName name="O" localSheetId="6">#REF!</definedName>
    <definedName name="O" localSheetId="13">#REF!</definedName>
    <definedName name="O" localSheetId="4">#REF!</definedName>
    <definedName name="O" localSheetId="14">#REF!</definedName>
    <definedName name="O" localSheetId="5">#REF!</definedName>
    <definedName name="O" localSheetId="15">#REF!</definedName>
    <definedName name="O" localSheetId="8">#REF!</definedName>
    <definedName name="O">#REF!</definedName>
    <definedName name="oiyi" localSheetId="1">#REF!</definedName>
    <definedName name="oiyi" localSheetId="11">#REF!</definedName>
    <definedName name="oiyi" localSheetId="12">#REF!</definedName>
    <definedName name="oiyi" localSheetId="3">#REF!</definedName>
    <definedName name="oiyi" localSheetId="2">#REF!</definedName>
    <definedName name="oiyi" localSheetId="7">#REF!</definedName>
    <definedName name="oiyi" localSheetId="9">#REF!</definedName>
    <definedName name="oiyi" localSheetId="6">#REF!</definedName>
    <definedName name="oiyi" localSheetId="13">#REF!</definedName>
    <definedName name="oiyi" localSheetId="4">#REF!</definedName>
    <definedName name="oiyi" localSheetId="14">#REF!</definedName>
    <definedName name="oiyi" localSheetId="5">#REF!</definedName>
    <definedName name="oiyi" localSheetId="15">#REF!</definedName>
    <definedName name="oiyi" localSheetId="8">#REF!</definedName>
    <definedName name="oiyi">#REF!</definedName>
    <definedName name="OK" localSheetId="1">#REF!</definedName>
    <definedName name="OK" localSheetId="11">#REF!</definedName>
    <definedName name="OK" localSheetId="12">#REF!</definedName>
    <definedName name="OK" localSheetId="3">#REF!</definedName>
    <definedName name="OK" localSheetId="2">#REF!</definedName>
    <definedName name="OK" localSheetId="7">#REF!</definedName>
    <definedName name="OK" localSheetId="9">#REF!</definedName>
    <definedName name="OK" localSheetId="6">#REF!</definedName>
    <definedName name="OK" localSheetId="13">#REF!</definedName>
    <definedName name="OK" localSheetId="4">#REF!</definedName>
    <definedName name="OK" localSheetId="14">#REF!</definedName>
    <definedName name="OK" localSheetId="5">#REF!</definedName>
    <definedName name="OK" localSheetId="15">#REF!</definedName>
    <definedName name="OK" localSheetId="8">#REF!</definedName>
    <definedName name="OK">#REF!</definedName>
    <definedName name="op" localSheetId="11" hidden="1">{#N/A,#N/A,FALSE,"AFR-ELC"}</definedName>
    <definedName name="op" localSheetId="12" hidden="1">{#N/A,#N/A,FALSE,"AFR-ELC"}</definedName>
    <definedName name="op" localSheetId="3" hidden="1">{#N/A,#N/A,FALSE,"AFR-ELC"}</definedName>
    <definedName name="op" localSheetId="2" hidden="1">{#N/A,#N/A,FALSE,"AFR-ELC"}</definedName>
    <definedName name="op" localSheetId="7" hidden="1">{#N/A,#N/A,FALSE,"AFR-ELC"}</definedName>
    <definedName name="op" localSheetId="9" hidden="1">{#N/A,#N/A,FALSE,"AFR-ELC"}</definedName>
    <definedName name="op" localSheetId="6" hidden="1">{#N/A,#N/A,FALSE,"AFR-ELC"}</definedName>
    <definedName name="op" localSheetId="4" hidden="1">{#N/A,#N/A,FALSE,"AFR-ELC"}</definedName>
    <definedName name="op" localSheetId="14" hidden="1">{#N/A,#N/A,FALSE,"AFR-ELC"}</definedName>
    <definedName name="op" localSheetId="15" hidden="1">{#N/A,#N/A,FALSE,"AFR-ELC"}</definedName>
    <definedName name="op" localSheetId="8" hidden="1">{#N/A,#N/A,FALSE,"AFR-ELC"}</definedName>
    <definedName name="op" hidden="1">{#N/A,#N/A,FALSE,"AFR-ELC"}</definedName>
    <definedName name="P" localSheetId="1">#REF!</definedName>
    <definedName name="P" localSheetId="11">#REF!</definedName>
    <definedName name="P" localSheetId="12">#REF!</definedName>
    <definedName name="P" localSheetId="3">#REF!</definedName>
    <definedName name="P" localSheetId="2">#REF!</definedName>
    <definedName name="P" localSheetId="7">#REF!</definedName>
    <definedName name="P" localSheetId="9">#REF!</definedName>
    <definedName name="P" localSheetId="6">#REF!</definedName>
    <definedName name="P" localSheetId="13">#REF!</definedName>
    <definedName name="P" localSheetId="4">#REF!</definedName>
    <definedName name="P" localSheetId="14">#REF!</definedName>
    <definedName name="P" localSheetId="5">#REF!</definedName>
    <definedName name="P" localSheetId="15">#REF!</definedName>
    <definedName name="P" localSheetId="8">#REF!</definedName>
    <definedName name="P">#REF!</definedName>
    <definedName name="p.m" localSheetId="1">#REF!</definedName>
    <definedName name="p.m" localSheetId="11">#REF!</definedName>
    <definedName name="p.m" localSheetId="12">#REF!</definedName>
    <definedName name="p.m" localSheetId="3">#REF!</definedName>
    <definedName name="p.m" localSheetId="2">#REF!</definedName>
    <definedName name="p.m" localSheetId="7">#REF!</definedName>
    <definedName name="p.m" localSheetId="9">#REF!</definedName>
    <definedName name="p.m" localSheetId="6">#REF!</definedName>
    <definedName name="p.m" localSheetId="13">#REF!</definedName>
    <definedName name="p.m" localSheetId="4">#REF!</definedName>
    <definedName name="p.m" localSheetId="14">#REF!</definedName>
    <definedName name="p.m" localSheetId="5">#REF!</definedName>
    <definedName name="p.m" localSheetId="15">#REF!</definedName>
    <definedName name="p.m" localSheetId="8">#REF!</definedName>
    <definedName name="p.m">#REF!</definedName>
    <definedName name="PRIME" localSheetId="1">#REF!</definedName>
    <definedName name="PRIME" localSheetId="12">#REF!</definedName>
    <definedName name="PRIME" localSheetId="3">#REF!</definedName>
    <definedName name="PRIME" localSheetId="2">#REF!</definedName>
    <definedName name="PRIME" localSheetId="7">#REF!</definedName>
    <definedName name="PRIME" localSheetId="9">#REF!</definedName>
    <definedName name="PRIME" localSheetId="6">#REF!</definedName>
    <definedName name="PRIME" localSheetId="13">#REF!</definedName>
    <definedName name="PRIME" localSheetId="4">#REF!</definedName>
    <definedName name="PRIME" localSheetId="14">#REF!</definedName>
    <definedName name="PRIME" localSheetId="5">#REF!</definedName>
    <definedName name="PRIME" localSheetId="15">#REF!</definedName>
    <definedName name="PRIME" localSheetId="8">#REF!</definedName>
    <definedName name="PRIME">#REF!</definedName>
    <definedName name="print" localSheetId="1">#REF!</definedName>
    <definedName name="print" localSheetId="12">#REF!</definedName>
    <definedName name="print" localSheetId="3">#REF!</definedName>
    <definedName name="print" localSheetId="2">#REF!</definedName>
    <definedName name="print" localSheetId="7">#REF!</definedName>
    <definedName name="print" localSheetId="9">#REF!</definedName>
    <definedName name="print" localSheetId="6">#REF!</definedName>
    <definedName name="print" localSheetId="13">#REF!</definedName>
    <definedName name="print" localSheetId="4">#REF!</definedName>
    <definedName name="print" localSheetId="14">#REF!</definedName>
    <definedName name="print" localSheetId="5">#REF!</definedName>
    <definedName name="print" localSheetId="15">#REF!</definedName>
    <definedName name="print" localSheetId="8">#REF!</definedName>
    <definedName name="print">#REF!</definedName>
    <definedName name="_xlnm.Print_Area" localSheetId="1">'01 EARTHWORKS'!$A$1:$F$62</definedName>
    <definedName name="_xlnm.Print_Area" localSheetId="0">'01 Material Prices'!$A$1:$F$155,'01 Material Prices'!$H$1:$S$605</definedName>
    <definedName name="_xlnm.Print_Area" localSheetId="10">'05 Blockc&amp; Brick works'!$A$1:$E$70,'05 Blockc&amp; Brick works'!$G$2:$R$70</definedName>
    <definedName name="_xlnm.Print_Area" localSheetId="11">'06 Plain Concrete'!$A$1:$F$59</definedName>
    <definedName name="_xlnm.Print_Area" localSheetId="12">'08 REBAR'!$A$1:$G$68</definedName>
    <definedName name="_xlnm.Print_Area" localSheetId="3">'CARPENTRY. JOINERY &amp;IRONMONGERY'!$A$1:$J$24</definedName>
    <definedName name="_xlnm.Print_Area" localSheetId="2">ELECTRICAL!$A$1:$L$39</definedName>
    <definedName name="_xlnm.Print_Area" localSheetId="7">GLAZING!$A$1:$H$25</definedName>
    <definedName name="_xlnm.Print_Area" localSheetId="9">METALWORK!$A$1:$G$51</definedName>
    <definedName name="_xlnm.Print_Area" localSheetId="6">PAINTING!$A$1:$F$28</definedName>
    <definedName name="_xlnm.Print_Area" localSheetId="13">PLASTERING!$A$1:$Z$31</definedName>
    <definedName name="_xlnm.Print_Area" localSheetId="4">PLUMBING!$A$1:$I$99</definedName>
    <definedName name="_xlnm.Print_Area" localSheetId="14">ROOFING!$A$1:$F$21</definedName>
    <definedName name="_xlnm.Print_Area" localSheetId="5">'SEPTIC &amp; SOAKAWAY'!$A$1:$E$52,'SEPTIC &amp; SOAKAWAY'!$G$2:$R$94</definedName>
    <definedName name="_xlnm.Print_Area" localSheetId="15">'STRUCTURAL STEELWORK'!$A$1:$F$23</definedName>
    <definedName name="_xlnm.Print_Area" localSheetId="8">TILING!$A$1:$H$20</definedName>
    <definedName name="_xlnm.Print_Area">#REF!</definedName>
    <definedName name="Print_Area_MI" localSheetId="1">#REF!</definedName>
    <definedName name="Print_Area_MI" localSheetId="11">#REF!</definedName>
    <definedName name="Print_Area_MI" localSheetId="12">#REF!</definedName>
    <definedName name="Print_Area_MI" localSheetId="3">#REF!</definedName>
    <definedName name="Print_Area_MI" localSheetId="2">#REF!</definedName>
    <definedName name="Print_Area_MI" localSheetId="7">#REF!</definedName>
    <definedName name="Print_Area_MI" localSheetId="9">#REF!</definedName>
    <definedName name="Print_Area_MI" localSheetId="6">#REF!</definedName>
    <definedName name="Print_Area_MI" localSheetId="13">#REF!</definedName>
    <definedName name="Print_Area_MI" localSheetId="4">#REF!</definedName>
    <definedName name="Print_Area_MI" localSheetId="14">#REF!</definedName>
    <definedName name="Print_Area_MI" localSheetId="5">#REF!</definedName>
    <definedName name="Print_Area_MI" localSheetId="15">#REF!</definedName>
    <definedName name="Print_Area_MI" localSheetId="8">#REF!</definedName>
    <definedName name="Print_Area_MI">#REF!</definedName>
    <definedName name="PROJECT">'[5]Bill Nr2 Complex A1'!$B$2</definedName>
    <definedName name="q" localSheetId="11" hidden="1">{#N/A,#N/A,FALSE,"AFR-ELC"}</definedName>
    <definedName name="q" localSheetId="12" hidden="1">{#N/A,#N/A,FALSE,"AFR-ELC"}</definedName>
    <definedName name="q" localSheetId="3" hidden="1">{#N/A,#N/A,FALSE,"AFR-ELC"}</definedName>
    <definedName name="q" localSheetId="2" hidden="1">{#N/A,#N/A,FALSE,"AFR-ELC"}</definedName>
    <definedName name="q" localSheetId="7" hidden="1">{#N/A,#N/A,FALSE,"AFR-ELC"}</definedName>
    <definedName name="q" localSheetId="9" hidden="1">{#N/A,#N/A,FALSE,"AFR-ELC"}</definedName>
    <definedName name="q" localSheetId="6" hidden="1">{#N/A,#N/A,FALSE,"AFR-ELC"}</definedName>
    <definedName name="q" localSheetId="4" hidden="1">{#N/A,#N/A,FALSE,"AFR-ELC"}</definedName>
    <definedName name="q" localSheetId="14" hidden="1">{#N/A,#N/A,FALSE,"AFR-ELC"}</definedName>
    <definedName name="q" localSheetId="15" hidden="1">{#N/A,#N/A,FALSE,"AFR-ELC"}</definedName>
    <definedName name="q" localSheetId="8" hidden="1">{#N/A,#N/A,FALSE,"AFR-ELC"}</definedName>
    <definedName name="q" hidden="1">{#N/A,#N/A,FALSE,"AFR-ELC"}</definedName>
    <definedName name="qties" localSheetId="11" hidden="1">{#N/A,#N/A,FALSE,"AFR-ELC"}</definedName>
    <definedName name="qties" localSheetId="12" hidden="1">{#N/A,#N/A,FALSE,"AFR-ELC"}</definedName>
    <definedName name="qties" localSheetId="3" hidden="1">{#N/A,#N/A,FALSE,"AFR-ELC"}</definedName>
    <definedName name="qties" localSheetId="2" hidden="1">{#N/A,#N/A,FALSE,"AFR-ELC"}</definedName>
    <definedName name="qties" localSheetId="7" hidden="1">{#N/A,#N/A,FALSE,"AFR-ELC"}</definedName>
    <definedName name="qties" localSheetId="9" hidden="1">{#N/A,#N/A,FALSE,"AFR-ELC"}</definedName>
    <definedName name="qties" localSheetId="6" hidden="1">{#N/A,#N/A,FALSE,"AFR-ELC"}</definedName>
    <definedName name="qties" localSheetId="4" hidden="1">{#N/A,#N/A,FALSE,"AFR-ELC"}</definedName>
    <definedName name="qties" localSheetId="14" hidden="1">{#N/A,#N/A,FALSE,"AFR-ELC"}</definedName>
    <definedName name="qties" localSheetId="15" hidden="1">{#N/A,#N/A,FALSE,"AFR-ELC"}</definedName>
    <definedName name="qties" localSheetId="8" hidden="1">{#N/A,#N/A,FALSE,"AFR-ELC"}</definedName>
    <definedName name="qties" hidden="1">{#N/A,#N/A,FALSE,"AFR-ELC"}</definedName>
    <definedName name="qw" localSheetId="11" hidden="1">{#N/A,#N/A,FALSE,"AFR-ELC"}</definedName>
    <definedName name="qw" localSheetId="12" hidden="1">{#N/A,#N/A,FALSE,"AFR-ELC"}</definedName>
    <definedName name="qw" localSheetId="3" hidden="1">{#N/A,#N/A,FALSE,"AFR-ELC"}</definedName>
    <definedName name="qw" localSheetId="2" hidden="1">{#N/A,#N/A,FALSE,"AFR-ELC"}</definedName>
    <definedName name="qw" localSheetId="7" hidden="1">{#N/A,#N/A,FALSE,"AFR-ELC"}</definedName>
    <definedName name="qw" localSheetId="9" hidden="1">{#N/A,#N/A,FALSE,"AFR-ELC"}</definedName>
    <definedName name="qw" localSheetId="6" hidden="1">{#N/A,#N/A,FALSE,"AFR-ELC"}</definedName>
    <definedName name="qw" localSheetId="4" hidden="1">{#N/A,#N/A,FALSE,"AFR-ELC"}</definedName>
    <definedName name="qw" localSheetId="14" hidden="1">{#N/A,#N/A,FALSE,"AFR-ELC"}</definedName>
    <definedName name="qw" localSheetId="15" hidden="1">{#N/A,#N/A,FALSE,"AFR-ELC"}</definedName>
    <definedName name="qw" localSheetId="8" hidden="1">{#N/A,#N/A,FALSE,"AFR-ELC"}</definedName>
    <definedName name="qw" hidden="1">{#N/A,#N/A,FALSE,"AFR-ELC"}</definedName>
    <definedName name="Reduction_factor" localSheetId="1">#REF!</definedName>
    <definedName name="Reduction_factor" localSheetId="11">#REF!</definedName>
    <definedName name="Reduction_factor" localSheetId="12">#REF!</definedName>
    <definedName name="Reduction_factor" localSheetId="3">#REF!</definedName>
    <definedName name="Reduction_factor" localSheetId="2">#REF!</definedName>
    <definedName name="Reduction_factor" localSheetId="7">#REF!</definedName>
    <definedName name="Reduction_factor" localSheetId="9">#REF!</definedName>
    <definedName name="Reduction_factor" localSheetId="6">#REF!</definedName>
    <definedName name="Reduction_factor" localSheetId="13">#REF!</definedName>
    <definedName name="Reduction_factor" localSheetId="4">#REF!</definedName>
    <definedName name="Reduction_factor" localSheetId="14">#REF!</definedName>
    <definedName name="Reduction_factor" localSheetId="5">#REF!</definedName>
    <definedName name="Reduction_factor" localSheetId="15">#REF!</definedName>
    <definedName name="Reduction_factor" localSheetId="8">#REF!</definedName>
    <definedName name="Reduction_factor">#REF!</definedName>
    <definedName name="RELOCATION_OF_ELECT._POLES" localSheetId="1">#REF!</definedName>
    <definedName name="RELOCATION_OF_ELECT._POLES" localSheetId="11">#REF!</definedName>
    <definedName name="RELOCATION_OF_ELECT._POLES" localSheetId="12">#REF!</definedName>
    <definedName name="RELOCATION_OF_ELECT._POLES" localSheetId="3">#REF!</definedName>
    <definedName name="RELOCATION_OF_ELECT._POLES" localSheetId="2">#REF!</definedName>
    <definedName name="RELOCATION_OF_ELECT._POLES" localSheetId="7">#REF!</definedName>
    <definedName name="RELOCATION_OF_ELECT._POLES" localSheetId="9">#REF!</definedName>
    <definedName name="RELOCATION_OF_ELECT._POLES" localSheetId="6">#REF!</definedName>
    <definedName name="RELOCATION_OF_ELECT._POLES" localSheetId="13">#REF!</definedName>
    <definedName name="RELOCATION_OF_ELECT._POLES" localSheetId="4">#REF!</definedName>
    <definedName name="RELOCATION_OF_ELECT._POLES" localSheetId="14">#REF!</definedName>
    <definedName name="RELOCATION_OF_ELECT._POLES" localSheetId="5">#REF!</definedName>
    <definedName name="RELOCATION_OF_ELECT._POLES" localSheetId="15">#REF!</definedName>
    <definedName name="RELOCATION_OF_ELECT._POLES" localSheetId="8">#REF!</definedName>
    <definedName name="RELOCATION_OF_ELECT._POLES">#REF!</definedName>
    <definedName name="REP" localSheetId="1">#REF!</definedName>
    <definedName name="REP" localSheetId="12">#REF!</definedName>
    <definedName name="REP" localSheetId="3">#REF!</definedName>
    <definedName name="REP" localSheetId="2">#REF!</definedName>
    <definedName name="REP" localSheetId="7">#REF!</definedName>
    <definedName name="REP" localSheetId="9">#REF!</definedName>
    <definedName name="REP" localSheetId="6">#REF!</definedName>
    <definedName name="REP" localSheetId="13">#REF!</definedName>
    <definedName name="REP" localSheetId="4">#REF!</definedName>
    <definedName name="REP" localSheetId="14">#REF!</definedName>
    <definedName name="REP" localSheetId="5">#REF!</definedName>
    <definedName name="REP" localSheetId="15">#REF!</definedName>
    <definedName name="REP" localSheetId="8">#REF!</definedName>
    <definedName name="REP">#REF!</definedName>
    <definedName name="ROADS" localSheetId="11" hidden="1">{#N/A,#N/A,FALSE,"AFR-ELC"}</definedName>
    <definedName name="ROADS" localSheetId="12" hidden="1">{#N/A,#N/A,FALSE,"AFR-ELC"}</definedName>
    <definedName name="ROADS" localSheetId="3" hidden="1">{#N/A,#N/A,FALSE,"AFR-ELC"}</definedName>
    <definedName name="ROADS" localSheetId="2" hidden="1">{#N/A,#N/A,FALSE,"AFR-ELC"}</definedName>
    <definedName name="ROADS" localSheetId="7" hidden="1">{#N/A,#N/A,FALSE,"AFR-ELC"}</definedName>
    <definedName name="ROADS" localSheetId="9" hidden="1">{#N/A,#N/A,FALSE,"AFR-ELC"}</definedName>
    <definedName name="ROADS" localSheetId="6" hidden="1">{#N/A,#N/A,FALSE,"AFR-ELC"}</definedName>
    <definedName name="ROADS" localSheetId="4" hidden="1">{#N/A,#N/A,FALSE,"AFR-ELC"}</definedName>
    <definedName name="ROADS" localSheetId="14" hidden="1">{#N/A,#N/A,FALSE,"AFR-ELC"}</definedName>
    <definedName name="ROADS" localSheetId="15" hidden="1">{#N/A,#N/A,FALSE,"AFR-ELC"}</definedName>
    <definedName name="ROADS" localSheetId="8" hidden="1">{#N/A,#N/A,FALSE,"AFR-ELC"}</definedName>
    <definedName name="ROADS" hidden="1">{#N/A,#N/A,FALSE,"AFR-ELC"}</definedName>
    <definedName name="RR" localSheetId="11" hidden="1">{#N/A,#N/A,FALSE,"AFR-ELC"}</definedName>
    <definedName name="RR" localSheetId="12" hidden="1">{#N/A,#N/A,FALSE,"AFR-ELC"}</definedName>
    <definedName name="RR" localSheetId="3" hidden="1">{#N/A,#N/A,FALSE,"AFR-ELC"}</definedName>
    <definedName name="RR" localSheetId="2" hidden="1">{#N/A,#N/A,FALSE,"AFR-ELC"}</definedName>
    <definedName name="RR" localSheetId="7" hidden="1">{#N/A,#N/A,FALSE,"AFR-ELC"}</definedName>
    <definedName name="RR" localSheetId="9" hidden="1">{#N/A,#N/A,FALSE,"AFR-ELC"}</definedName>
    <definedName name="RR" localSheetId="6" hidden="1">{#N/A,#N/A,FALSE,"AFR-ELC"}</definedName>
    <definedName name="RR" localSheetId="4" hidden="1">{#N/A,#N/A,FALSE,"AFR-ELC"}</definedName>
    <definedName name="RR" localSheetId="14" hidden="1">{#N/A,#N/A,FALSE,"AFR-ELC"}</definedName>
    <definedName name="RR" localSheetId="15" hidden="1">{#N/A,#N/A,FALSE,"AFR-ELC"}</definedName>
    <definedName name="RR" localSheetId="8" hidden="1">{#N/A,#N/A,FALSE,"AFR-ELC"}</definedName>
    <definedName name="RR" hidden="1">{#N/A,#N/A,FALSE,"AFR-ELC"}</definedName>
    <definedName name="RRR" localSheetId="11" hidden="1">{#N/A,#N/A,FALSE,"AFR-ELC"}</definedName>
    <definedName name="RRR" localSheetId="12" hidden="1">{#N/A,#N/A,FALSE,"AFR-ELC"}</definedName>
    <definedName name="RRR" localSheetId="3" hidden="1">{#N/A,#N/A,FALSE,"AFR-ELC"}</definedName>
    <definedName name="RRR" localSheetId="2" hidden="1">{#N/A,#N/A,FALSE,"AFR-ELC"}</definedName>
    <definedName name="RRR" localSheetId="7" hidden="1">{#N/A,#N/A,FALSE,"AFR-ELC"}</definedName>
    <definedName name="RRR" localSheetId="9" hidden="1">{#N/A,#N/A,FALSE,"AFR-ELC"}</definedName>
    <definedName name="RRR" localSheetId="6" hidden="1">{#N/A,#N/A,FALSE,"AFR-ELC"}</definedName>
    <definedName name="RRR" localSheetId="4" hidden="1">{#N/A,#N/A,FALSE,"AFR-ELC"}</definedName>
    <definedName name="RRR" localSheetId="14" hidden="1">{#N/A,#N/A,FALSE,"AFR-ELC"}</definedName>
    <definedName name="RRR" localSheetId="15" hidden="1">{#N/A,#N/A,FALSE,"AFR-ELC"}</definedName>
    <definedName name="RRR" localSheetId="8" hidden="1">{#N/A,#N/A,FALSE,"AFR-ELC"}</definedName>
    <definedName name="RRR" hidden="1">{#N/A,#N/A,FALSE,"AFR-ELC"}</definedName>
    <definedName name="rt" localSheetId="11" hidden="1">{#N/A,#N/A,FALSE,"AFR-ELC"}</definedName>
    <definedName name="rt" localSheetId="12" hidden="1">{#N/A,#N/A,FALSE,"AFR-ELC"}</definedName>
    <definedName name="rt" localSheetId="3" hidden="1">{#N/A,#N/A,FALSE,"AFR-ELC"}</definedName>
    <definedName name="rt" localSheetId="2" hidden="1">{#N/A,#N/A,FALSE,"AFR-ELC"}</definedName>
    <definedName name="rt" localSheetId="7" hidden="1">{#N/A,#N/A,FALSE,"AFR-ELC"}</definedName>
    <definedName name="rt" localSheetId="9" hidden="1">{#N/A,#N/A,FALSE,"AFR-ELC"}</definedName>
    <definedName name="rt" localSheetId="6" hidden="1">{#N/A,#N/A,FALSE,"AFR-ELC"}</definedName>
    <definedName name="rt" localSheetId="4" hidden="1">{#N/A,#N/A,FALSE,"AFR-ELC"}</definedName>
    <definedName name="rt" localSheetId="14" hidden="1">{#N/A,#N/A,FALSE,"AFR-ELC"}</definedName>
    <definedName name="rt" localSheetId="15" hidden="1">{#N/A,#N/A,FALSE,"AFR-ELC"}</definedName>
    <definedName name="rt" localSheetId="8" hidden="1">{#N/A,#N/A,FALSE,"AFR-ELC"}</definedName>
    <definedName name="rt" hidden="1">{#N/A,#N/A,FALSE,"AFR-ELC"}</definedName>
    <definedName name="S" localSheetId="1">#REF!</definedName>
    <definedName name="S" localSheetId="11">#REF!</definedName>
    <definedName name="S" localSheetId="12">#REF!</definedName>
    <definedName name="S" localSheetId="3">#REF!</definedName>
    <definedName name="S" localSheetId="2">#REF!</definedName>
    <definedName name="S" localSheetId="7">#REF!</definedName>
    <definedName name="S" localSheetId="9">#REF!</definedName>
    <definedName name="S" localSheetId="6">#REF!</definedName>
    <definedName name="S" localSheetId="13">#REF!</definedName>
    <definedName name="S" localSheetId="4">#REF!</definedName>
    <definedName name="S" localSheetId="14">#REF!</definedName>
    <definedName name="S" localSheetId="5">#REF!</definedName>
    <definedName name="S" localSheetId="15">#REF!</definedName>
    <definedName name="S" localSheetId="8">#REF!</definedName>
    <definedName name="S">#REF!</definedName>
    <definedName name="SAID" localSheetId="1">#REF!</definedName>
    <definedName name="SAID" localSheetId="11">#REF!</definedName>
    <definedName name="SAID" localSheetId="12">#REF!</definedName>
    <definedName name="SAID" localSheetId="3">#REF!</definedName>
    <definedName name="SAID" localSheetId="2">#REF!</definedName>
    <definedName name="SAID" localSheetId="7">#REF!</definedName>
    <definedName name="SAID" localSheetId="9">#REF!</definedName>
    <definedName name="SAID" localSheetId="6">#REF!</definedName>
    <definedName name="SAID" localSheetId="13">#REF!</definedName>
    <definedName name="SAID" localSheetId="4">#REF!</definedName>
    <definedName name="SAID" localSheetId="14">#REF!</definedName>
    <definedName name="SAID" localSheetId="5">#REF!</definedName>
    <definedName name="SAID" localSheetId="15">#REF!</definedName>
    <definedName name="SAID" localSheetId="8">#REF!</definedName>
    <definedName name="SAID">#REF!</definedName>
    <definedName name="SAND">[6]Fac!$C$23</definedName>
    <definedName name="SANDDM" localSheetId="1">#REF!</definedName>
    <definedName name="SANDDM" localSheetId="11">#REF!</definedName>
    <definedName name="SANDDM" localSheetId="12">#REF!</definedName>
    <definedName name="SANDDM" localSheetId="3">#REF!</definedName>
    <definedName name="SANDDM" localSheetId="2">#REF!</definedName>
    <definedName name="SANDDM" localSheetId="7">#REF!</definedName>
    <definedName name="SANDDM" localSheetId="9">#REF!</definedName>
    <definedName name="SANDDM" localSheetId="6">#REF!</definedName>
    <definedName name="SANDDM" localSheetId="13">#REF!</definedName>
    <definedName name="SANDDM" localSheetId="4">#REF!</definedName>
    <definedName name="SANDDM" localSheetId="14">#REF!</definedName>
    <definedName name="SANDDM" localSheetId="5">#REF!</definedName>
    <definedName name="SANDDM" localSheetId="15">#REF!</definedName>
    <definedName name="SANDDM" localSheetId="8">#REF!</definedName>
    <definedName name="SANDDM">#REF!</definedName>
    <definedName name="SANDNGN" localSheetId="1">#REF!</definedName>
    <definedName name="SANDNGN" localSheetId="11">#REF!</definedName>
    <definedName name="SANDNGN" localSheetId="12">#REF!</definedName>
    <definedName name="SANDNGN" localSheetId="3">#REF!</definedName>
    <definedName name="SANDNGN" localSheetId="2">#REF!</definedName>
    <definedName name="SANDNGN" localSheetId="7">#REF!</definedName>
    <definedName name="SANDNGN" localSheetId="9">#REF!</definedName>
    <definedName name="SANDNGN" localSheetId="6">#REF!</definedName>
    <definedName name="SANDNGN" localSheetId="13">#REF!</definedName>
    <definedName name="SANDNGN" localSheetId="4">#REF!</definedName>
    <definedName name="SANDNGN" localSheetId="14">#REF!</definedName>
    <definedName name="SANDNGN" localSheetId="5">#REF!</definedName>
    <definedName name="SANDNGN" localSheetId="15">#REF!</definedName>
    <definedName name="SANDNGN" localSheetId="8">#REF!</definedName>
    <definedName name="SANDNGN">#REF!</definedName>
    <definedName name="sd" localSheetId="11" hidden="1">{#N/A,#N/A,FALSE,"AFR-ELC"}</definedName>
    <definedName name="sd" localSheetId="12" hidden="1">{#N/A,#N/A,FALSE,"AFR-ELC"}</definedName>
    <definedName name="sd" localSheetId="3" hidden="1">{#N/A,#N/A,FALSE,"AFR-ELC"}</definedName>
    <definedName name="sd" localSheetId="2" hidden="1">{#N/A,#N/A,FALSE,"AFR-ELC"}</definedName>
    <definedName name="sd" localSheetId="7" hidden="1">{#N/A,#N/A,FALSE,"AFR-ELC"}</definedName>
    <definedName name="sd" localSheetId="9" hidden="1">{#N/A,#N/A,FALSE,"AFR-ELC"}</definedName>
    <definedName name="sd" localSheetId="6" hidden="1">{#N/A,#N/A,FALSE,"AFR-ELC"}</definedName>
    <definedName name="sd" localSheetId="4" hidden="1">{#N/A,#N/A,FALSE,"AFR-ELC"}</definedName>
    <definedName name="sd" localSheetId="14" hidden="1">{#N/A,#N/A,FALSE,"AFR-ELC"}</definedName>
    <definedName name="sd" localSheetId="15" hidden="1">{#N/A,#N/A,FALSE,"AFR-ELC"}</definedName>
    <definedName name="sd" localSheetId="8" hidden="1">{#N/A,#N/A,FALSE,"AFR-ELC"}</definedName>
    <definedName name="sd" hidden="1">{#N/A,#N/A,FALSE,"AFR-ELC"}</definedName>
    <definedName name="SDP.1">[7]sdp.1!$B$13:$W$33</definedName>
    <definedName name="SDP.2">[8]sdp.2!$B$16:$L$24</definedName>
    <definedName name="SDP.3">[7]sdp.3!$B$9:$AA$65</definedName>
    <definedName name="SDRESS" localSheetId="1">#REF!</definedName>
    <definedName name="SDRESS" localSheetId="11">#REF!</definedName>
    <definedName name="SDRESS" localSheetId="12">#REF!</definedName>
    <definedName name="SDRESS" localSheetId="3">#REF!</definedName>
    <definedName name="SDRESS" localSheetId="2">#REF!</definedName>
    <definedName name="SDRESS" localSheetId="7">#REF!</definedName>
    <definedName name="SDRESS" localSheetId="9">#REF!</definedName>
    <definedName name="SDRESS" localSheetId="6">#REF!</definedName>
    <definedName name="SDRESS" localSheetId="13">#REF!</definedName>
    <definedName name="SDRESS" localSheetId="4">#REF!</definedName>
    <definedName name="SDRESS" localSheetId="14">#REF!</definedName>
    <definedName name="SDRESS" localSheetId="5">#REF!</definedName>
    <definedName name="SDRESS" localSheetId="15">#REF!</definedName>
    <definedName name="SDRESS" localSheetId="8">#REF!</definedName>
    <definedName name="SDRESS">#REF!</definedName>
    <definedName name="se" localSheetId="11" hidden="1">{#N/A,#N/A,FALSE,"AFR-ELC"}</definedName>
    <definedName name="se" localSheetId="12" hidden="1">{#N/A,#N/A,FALSE,"AFR-ELC"}</definedName>
    <definedName name="se" localSheetId="3" hidden="1">{#N/A,#N/A,FALSE,"AFR-ELC"}</definedName>
    <definedName name="se" localSheetId="2" hidden="1">{#N/A,#N/A,FALSE,"AFR-ELC"}</definedName>
    <definedName name="se" localSheetId="7" hidden="1">{#N/A,#N/A,FALSE,"AFR-ELC"}</definedName>
    <definedName name="se" localSheetId="9" hidden="1">{#N/A,#N/A,FALSE,"AFR-ELC"}</definedName>
    <definedName name="se" localSheetId="6" hidden="1">{#N/A,#N/A,FALSE,"AFR-ELC"}</definedName>
    <definedName name="se" localSheetId="4" hidden="1">{#N/A,#N/A,FALSE,"AFR-ELC"}</definedName>
    <definedName name="se" localSheetId="14" hidden="1">{#N/A,#N/A,FALSE,"AFR-ELC"}</definedName>
    <definedName name="se" localSheetId="15" hidden="1">{#N/A,#N/A,FALSE,"AFR-ELC"}</definedName>
    <definedName name="se" localSheetId="8" hidden="1">{#N/A,#N/A,FALSE,"AFR-ELC"}</definedName>
    <definedName name="se" hidden="1">{#N/A,#N/A,FALSE,"AFR-ELC"}</definedName>
    <definedName name="sewar1" localSheetId="11" hidden="1">{#N/A,#N/A,FALSE,"AFR-ELC"}</definedName>
    <definedName name="sewar1" localSheetId="12" hidden="1">{#N/A,#N/A,FALSE,"AFR-ELC"}</definedName>
    <definedName name="sewar1" localSheetId="3" hidden="1">{#N/A,#N/A,FALSE,"AFR-ELC"}</definedName>
    <definedName name="sewar1" localSheetId="2" hidden="1">{#N/A,#N/A,FALSE,"AFR-ELC"}</definedName>
    <definedName name="sewar1" localSheetId="7" hidden="1">{#N/A,#N/A,FALSE,"AFR-ELC"}</definedName>
    <definedName name="sewar1" localSheetId="9" hidden="1">{#N/A,#N/A,FALSE,"AFR-ELC"}</definedName>
    <definedName name="sewar1" localSheetId="6" hidden="1">{#N/A,#N/A,FALSE,"AFR-ELC"}</definedName>
    <definedName name="sewar1" localSheetId="4" hidden="1">{#N/A,#N/A,FALSE,"AFR-ELC"}</definedName>
    <definedName name="sewar1" localSheetId="14" hidden="1">{#N/A,#N/A,FALSE,"AFR-ELC"}</definedName>
    <definedName name="sewar1" localSheetId="15" hidden="1">{#N/A,#N/A,FALSE,"AFR-ELC"}</definedName>
    <definedName name="sewar1" localSheetId="8" hidden="1">{#N/A,#N/A,FALSE,"AFR-ELC"}</definedName>
    <definedName name="sewar1" hidden="1">{#N/A,#N/A,FALSE,"AFR-ELC"}</definedName>
    <definedName name="SHARED_FORMULA_0">#N/A</definedName>
    <definedName name="SHARED_FORMULA_1">#N/A</definedName>
    <definedName name="SHARED_FORMULA_10">#N/A</definedName>
    <definedName name="SHARED_FORMULA_100">#N/A</definedName>
    <definedName name="SHARED_FORMULA_101">#N/A</definedName>
    <definedName name="SHARED_FORMULA_102">#N/A</definedName>
    <definedName name="SHARED_FORMULA_103">#N/A</definedName>
    <definedName name="SHARED_FORMULA_104">#N/A</definedName>
    <definedName name="SHARED_FORMULA_105">#N/A</definedName>
    <definedName name="SHARED_FORMULA_106">#N/A</definedName>
    <definedName name="SHARED_FORMULA_107">#N/A</definedName>
    <definedName name="SHARED_FORMULA_108">#N/A</definedName>
    <definedName name="SHARED_FORMULA_109">#N/A</definedName>
    <definedName name="SHARED_FORMULA_11">#N/A</definedName>
    <definedName name="SHARED_FORMULA_110">#N/A</definedName>
    <definedName name="SHARED_FORMULA_111">#N/A</definedName>
    <definedName name="SHARED_FORMULA_112">#N/A</definedName>
    <definedName name="SHARED_FORMULA_113">#N/A</definedName>
    <definedName name="SHARED_FORMULA_114">#N/A</definedName>
    <definedName name="SHARED_FORMULA_115">#N/A</definedName>
    <definedName name="SHARED_FORMULA_116">#N/A</definedName>
    <definedName name="SHARED_FORMULA_117">#N/A</definedName>
    <definedName name="SHARED_FORMULA_118">#N/A</definedName>
    <definedName name="SHARED_FORMULA_119">#N/A</definedName>
    <definedName name="SHARED_FORMULA_12">#N/A</definedName>
    <definedName name="SHARED_FORMULA_120">#N/A</definedName>
    <definedName name="SHARED_FORMULA_121">#N/A</definedName>
    <definedName name="SHARED_FORMULA_122">#N/A</definedName>
    <definedName name="SHARED_FORMULA_123">#N/A</definedName>
    <definedName name="SHARED_FORMULA_124">#N/A</definedName>
    <definedName name="SHARED_FORMULA_125">#N/A</definedName>
    <definedName name="SHARED_FORMULA_126">#N/A</definedName>
    <definedName name="SHARED_FORMULA_127">#N/A</definedName>
    <definedName name="SHARED_FORMULA_128">#N/A</definedName>
    <definedName name="SHARED_FORMULA_129">#N/A</definedName>
    <definedName name="SHARED_FORMULA_13">#N/A</definedName>
    <definedName name="SHARED_FORMULA_130">#N/A</definedName>
    <definedName name="SHARED_FORMULA_131">#N/A</definedName>
    <definedName name="SHARED_FORMULA_132">#N/A</definedName>
    <definedName name="SHARED_FORMULA_133">#N/A</definedName>
    <definedName name="SHARED_FORMULA_134">#N/A</definedName>
    <definedName name="SHARED_FORMULA_135">#N/A</definedName>
    <definedName name="SHARED_FORMULA_136">#N/A</definedName>
    <definedName name="SHARED_FORMULA_137">#N/A</definedName>
    <definedName name="SHARED_FORMULA_138">#N/A</definedName>
    <definedName name="SHARED_FORMULA_139">#N/A</definedName>
    <definedName name="SHARED_FORMULA_14">#N/A</definedName>
    <definedName name="SHARED_FORMULA_140">#N/A</definedName>
    <definedName name="SHARED_FORMULA_141">#N/A</definedName>
    <definedName name="SHARED_FORMULA_142">#N/A</definedName>
    <definedName name="SHARED_FORMULA_143">#N/A</definedName>
    <definedName name="SHARED_FORMULA_144">#N/A</definedName>
    <definedName name="SHARED_FORMULA_145">#N/A</definedName>
    <definedName name="SHARED_FORMULA_146">#N/A</definedName>
    <definedName name="SHARED_FORMULA_147">#N/A</definedName>
    <definedName name="SHARED_FORMULA_148">#N/A</definedName>
    <definedName name="SHARED_FORMULA_149">#N/A</definedName>
    <definedName name="SHARED_FORMULA_15">#N/A</definedName>
    <definedName name="SHARED_FORMULA_150">#N/A</definedName>
    <definedName name="SHARED_FORMULA_151">#N/A</definedName>
    <definedName name="SHARED_FORMULA_152">#N/A</definedName>
    <definedName name="SHARED_FORMULA_153">#N/A</definedName>
    <definedName name="SHARED_FORMULA_154">#N/A</definedName>
    <definedName name="SHARED_FORMULA_155">#N/A</definedName>
    <definedName name="SHARED_FORMULA_156">#N/A</definedName>
    <definedName name="SHARED_FORMULA_157">#N/A</definedName>
    <definedName name="SHARED_FORMULA_158">#N/A</definedName>
    <definedName name="SHARED_FORMULA_159">#N/A</definedName>
    <definedName name="SHARED_FORMULA_16">#N/A</definedName>
    <definedName name="SHARED_FORMULA_160">#N/A</definedName>
    <definedName name="SHARED_FORMULA_161">#N/A</definedName>
    <definedName name="SHARED_FORMULA_162">#N/A</definedName>
    <definedName name="SHARED_FORMULA_163">#N/A</definedName>
    <definedName name="SHARED_FORMULA_164">#N/A</definedName>
    <definedName name="SHARED_FORMULA_165">#N/A</definedName>
    <definedName name="SHARED_FORMULA_166">#N/A</definedName>
    <definedName name="SHARED_FORMULA_167">#N/A</definedName>
    <definedName name="SHARED_FORMULA_168">#N/A</definedName>
    <definedName name="SHARED_FORMULA_169">#N/A</definedName>
    <definedName name="SHARED_FORMULA_17">#N/A</definedName>
    <definedName name="SHARED_FORMULA_170">#N/A</definedName>
    <definedName name="SHARED_FORMULA_171">#N/A</definedName>
    <definedName name="SHARED_FORMULA_172">#N/A</definedName>
    <definedName name="SHARED_FORMULA_173">#N/A</definedName>
    <definedName name="SHARED_FORMULA_174">#N/A</definedName>
    <definedName name="SHARED_FORMULA_175">#N/A</definedName>
    <definedName name="SHARED_FORMULA_176">#N/A</definedName>
    <definedName name="SHARED_FORMULA_177">#N/A</definedName>
    <definedName name="SHARED_FORMULA_178">#N/A</definedName>
    <definedName name="SHARED_FORMULA_179">#N/A</definedName>
    <definedName name="SHARED_FORMULA_18">#N/A</definedName>
    <definedName name="SHARED_FORMULA_180">#N/A</definedName>
    <definedName name="SHARED_FORMULA_181">#N/A</definedName>
    <definedName name="SHARED_FORMULA_182">#N/A</definedName>
    <definedName name="SHARED_FORMULA_183">#N/A</definedName>
    <definedName name="SHARED_FORMULA_184">#N/A</definedName>
    <definedName name="SHARED_FORMULA_185">#N/A</definedName>
    <definedName name="SHARED_FORMULA_186">#N/A</definedName>
    <definedName name="SHARED_FORMULA_187">#N/A</definedName>
    <definedName name="SHARED_FORMULA_188">#N/A</definedName>
    <definedName name="SHARED_FORMULA_189">#N/A</definedName>
    <definedName name="SHARED_FORMULA_19">#N/A</definedName>
    <definedName name="SHARED_FORMULA_190">#N/A</definedName>
    <definedName name="SHARED_FORMULA_191">#N/A</definedName>
    <definedName name="SHARED_FORMULA_192">#N/A</definedName>
    <definedName name="SHARED_FORMULA_193">#N/A</definedName>
    <definedName name="SHARED_FORMULA_194">#N/A</definedName>
    <definedName name="SHARED_FORMULA_195">#N/A</definedName>
    <definedName name="SHARED_FORMULA_196">#N/A</definedName>
    <definedName name="SHARED_FORMULA_197">#N/A</definedName>
    <definedName name="SHARED_FORMULA_198">#N/A</definedName>
    <definedName name="SHARED_FORMULA_199">#N/A</definedName>
    <definedName name="SHARED_FORMULA_2">#N/A</definedName>
    <definedName name="SHARED_FORMULA_20">#N/A</definedName>
    <definedName name="SHARED_FORMULA_200">#N/A</definedName>
    <definedName name="SHARED_FORMULA_201">#N/A</definedName>
    <definedName name="SHARED_FORMULA_202">#N/A</definedName>
    <definedName name="SHARED_FORMULA_203">#N/A</definedName>
    <definedName name="SHARED_FORMULA_204">#N/A</definedName>
    <definedName name="SHARED_FORMULA_205">#N/A</definedName>
    <definedName name="SHARED_FORMULA_206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6">#N/A</definedName>
    <definedName name="SHARED_FORMULA_27">#N/A</definedName>
    <definedName name="SHARED_FORMULA_28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2">#N/A</definedName>
    <definedName name="SHARED_FORMULA_33">#N/A</definedName>
    <definedName name="SHARED_FORMULA_34">#N/A</definedName>
    <definedName name="SHARED_FORMULA_35">#N/A</definedName>
    <definedName name="SHARED_FORMULA_36">#N/A</definedName>
    <definedName name="SHARED_FORMULA_37">#N/A</definedName>
    <definedName name="SHARED_FORMULA_38">#N/A</definedName>
    <definedName name="SHARED_FORMULA_39">#N/A</definedName>
    <definedName name="SHARED_FORMULA_4">#N/A</definedName>
    <definedName name="SHARED_FORMULA_40">#N/A</definedName>
    <definedName name="SHARED_FORMULA_41">#N/A</definedName>
    <definedName name="SHARED_FORMULA_42">#N/A</definedName>
    <definedName name="SHARED_FORMULA_43">#N/A</definedName>
    <definedName name="SHARED_FORMULA_44">#N/A</definedName>
    <definedName name="SHARED_FORMULA_45">#N/A</definedName>
    <definedName name="SHARED_FORMULA_46">#N/A</definedName>
    <definedName name="SHARED_FORMULA_47">#N/A</definedName>
    <definedName name="SHARED_FORMULA_48">#N/A</definedName>
    <definedName name="SHARED_FORMULA_49">#N/A</definedName>
    <definedName name="SHARED_FORMULA_5">#N/A</definedName>
    <definedName name="SHARED_FORMULA_50">#N/A</definedName>
    <definedName name="SHARED_FORMULA_51">#N/A</definedName>
    <definedName name="SHARED_FORMULA_52">#N/A</definedName>
    <definedName name="SHARED_FORMULA_53">#N/A</definedName>
    <definedName name="SHARED_FORMULA_54">#N/A</definedName>
    <definedName name="SHARED_FORMULA_55">#N/A</definedName>
    <definedName name="SHARED_FORMULA_56">#N/A</definedName>
    <definedName name="SHARED_FORMULA_57">#N/A</definedName>
    <definedName name="SHARED_FORMULA_58">#N/A</definedName>
    <definedName name="SHARED_FORMULA_59">#N/A</definedName>
    <definedName name="SHARED_FORMULA_6">#N/A</definedName>
    <definedName name="SHARED_FORMULA_60">#N/A</definedName>
    <definedName name="SHARED_FORMULA_61">#N/A</definedName>
    <definedName name="SHARED_FORMULA_62">#N/A</definedName>
    <definedName name="SHARED_FORMULA_63">#N/A</definedName>
    <definedName name="SHARED_FORMULA_64">#N/A</definedName>
    <definedName name="SHARED_FORMULA_65">#N/A</definedName>
    <definedName name="SHARED_FORMULA_66">#N/A</definedName>
    <definedName name="SHARED_FORMULA_67">#N/A</definedName>
    <definedName name="SHARED_FORMULA_68">#N/A</definedName>
    <definedName name="SHARED_FORMULA_69">#N/A</definedName>
    <definedName name="SHARED_FORMULA_7">#N/A</definedName>
    <definedName name="SHARED_FORMULA_70">#N/A</definedName>
    <definedName name="SHARED_FORMULA_71">#N/A</definedName>
    <definedName name="SHARED_FORMULA_72">#N/A</definedName>
    <definedName name="SHARED_FORMULA_73">#N/A</definedName>
    <definedName name="SHARED_FORMULA_74">#N/A</definedName>
    <definedName name="SHARED_FORMULA_75">#N/A</definedName>
    <definedName name="SHARED_FORMULA_76">#N/A</definedName>
    <definedName name="SHARED_FORMULA_77">#N/A</definedName>
    <definedName name="SHARED_FORMULA_78">#N/A</definedName>
    <definedName name="SHARED_FORMULA_79">#N/A</definedName>
    <definedName name="SHARED_FORMULA_8">#N/A</definedName>
    <definedName name="SHARED_FORMULA_80">#N/A</definedName>
    <definedName name="SHARED_FORMULA_81">#N/A</definedName>
    <definedName name="SHARED_FORMULA_82">#N/A</definedName>
    <definedName name="SHARED_FORMULA_83">#N/A</definedName>
    <definedName name="SHARED_FORMULA_84">#N/A</definedName>
    <definedName name="SHARED_FORMULA_85">#N/A</definedName>
    <definedName name="SHARED_FORMULA_86">#N/A</definedName>
    <definedName name="SHARED_FORMULA_87">#N/A</definedName>
    <definedName name="SHARED_FORMULA_88">#N/A</definedName>
    <definedName name="SHARED_FORMULA_89">#N/A</definedName>
    <definedName name="SHARED_FORMULA_9">#N/A</definedName>
    <definedName name="SHARED_FORMULA_90">#N/A</definedName>
    <definedName name="SHARED_FORMULA_91">#N/A</definedName>
    <definedName name="SHARED_FORMULA_92">#N/A</definedName>
    <definedName name="SHARED_FORMULA_93">#N/A</definedName>
    <definedName name="SHARED_FORMULA_94">#N/A</definedName>
    <definedName name="SHARED_FORMULA_95">#N/A</definedName>
    <definedName name="SHARED_FORMULA_96">#N/A</definedName>
    <definedName name="SHARED_FORMULA_97">#N/A</definedName>
    <definedName name="SHARED_FORMULA_98">#N/A</definedName>
    <definedName name="SHARED_FORMULA_99">#N/A</definedName>
    <definedName name="solcof2" localSheetId="1">#REF!</definedName>
    <definedName name="solcof2" localSheetId="11">#REF!</definedName>
    <definedName name="solcof2" localSheetId="12">#REF!</definedName>
    <definedName name="solcof2" localSheetId="3">#REF!</definedName>
    <definedName name="solcof2" localSheetId="2">#REF!</definedName>
    <definedName name="solcof2" localSheetId="7">#REF!</definedName>
    <definedName name="solcof2" localSheetId="9">#REF!</definedName>
    <definedName name="solcof2" localSheetId="6">#REF!</definedName>
    <definedName name="solcof2" localSheetId="13">#REF!</definedName>
    <definedName name="solcof2" localSheetId="4">#REF!</definedName>
    <definedName name="solcof2" localSheetId="14">#REF!</definedName>
    <definedName name="solcof2" localSheetId="5">#REF!</definedName>
    <definedName name="solcof2" localSheetId="15">#REF!</definedName>
    <definedName name="solcof2" localSheetId="8">#REF!</definedName>
    <definedName name="solcof2">#REF!</definedName>
    <definedName name="solcof3" localSheetId="1">#REF!</definedName>
    <definedName name="solcof3" localSheetId="12">#REF!</definedName>
    <definedName name="solcof3" localSheetId="3">#REF!</definedName>
    <definedName name="solcof3" localSheetId="2">#REF!</definedName>
    <definedName name="solcof3" localSheetId="7">#REF!</definedName>
    <definedName name="solcof3" localSheetId="9">#REF!</definedName>
    <definedName name="solcof3" localSheetId="6">#REF!</definedName>
    <definedName name="solcof3" localSheetId="13">#REF!</definedName>
    <definedName name="solcof3" localSheetId="4">#REF!</definedName>
    <definedName name="solcof3" localSheetId="14">#REF!</definedName>
    <definedName name="solcof3" localSheetId="5">#REF!</definedName>
    <definedName name="solcof3" localSheetId="15">#REF!</definedName>
    <definedName name="solcof3" localSheetId="8">#REF!</definedName>
    <definedName name="solcof3">#REF!</definedName>
    <definedName name="STL" localSheetId="1">#REF!</definedName>
    <definedName name="STL" localSheetId="12">#REF!</definedName>
    <definedName name="STL" localSheetId="3">#REF!</definedName>
    <definedName name="STL" localSheetId="2">#REF!</definedName>
    <definedName name="STL" localSheetId="7">#REF!</definedName>
    <definedName name="STL" localSheetId="9">#REF!</definedName>
    <definedName name="STL" localSheetId="6">#REF!</definedName>
    <definedName name="STL" localSheetId="13">#REF!</definedName>
    <definedName name="STL" localSheetId="4">#REF!</definedName>
    <definedName name="STL" localSheetId="14">#REF!</definedName>
    <definedName name="STL" localSheetId="5">#REF!</definedName>
    <definedName name="STL" localSheetId="15">#REF!</definedName>
    <definedName name="STL" localSheetId="8">#REF!</definedName>
    <definedName name="STL">#REF!</definedName>
    <definedName name="STORT" localSheetId="1">#REF!</definedName>
    <definedName name="STORT" localSheetId="12">#REF!</definedName>
    <definedName name="STORT" localSheetId="3">#REF!</definedName>
    <definedName name="STORT" localSheetId="2">#REF!</definedName>
    <definedName name="STORT" localSheetId="7">#REF!</definedName>
    <definedName name="STORT" localSheetId="9">#REF!</definedName>
    <definedName name="STORT" localSheetId="6">#REF!</definedName>
    <definedName name="STORT" localSheetId="13">#REF!</definedName>
    <definedName name="STORT" localSheetId="4">#REF!</definedName>
    <definedName name="STORT" localSheetId="14">#REF!</definedName>
    <definedName name="STORT" localSheetId="5">#REF!</definedName>
    <definedName name="STORT" localSheetId="15">#REF!</definedName>
    <definedName name="STORT" localSheetId="8">#REF!</definedName>
    <definedName name="STORT">#REF!</definedName>
    <definedName name="STORY" localSheetId="1">#REF!</definedName>
    <definedName name="STORY" localSheetId="12">#REF!</definedName>
    <definedName name="STORY" localSheetId="3">#REF!</definedName>
    <definedName name="STORY" localSheetId="2">#REF!</definedName>
    <definedName name="STORY" localSheetId="7">#REF!</definedName>
    <definedName name="STORY" localSheetId="9">#REF!</definedName>
    <definedName name="STORY" localSheetId="6">#REF!</definedName>
    <definedName name="STORY" localSheetId="13">#REF!</definedName>
    <definedName name="STORY" localSheetId="4">#REF!</definedName>
    <definedName name="STORY" localSheetId="14">#REF!</definedName>
    <definedName name="STORY" localSheetId="5">#REF!</definedName>
    <definedName name="STORY" localSheetId="15">#REF!</definedName>
    <definedName name="STORY" localSheetId="8">#REF!</definedName>
    <definedName name="STORY">#REF!</definedName>
    <definedName name="SUBJECT">[9]Estimate!$B$2</definedName>
    <definedName name="T" localSheetId="1">#REF!</definedName>
    <definedName name="T" localSheetId="11">#REF!</definedName>
    <definedName name="T" localSheetId="12">#REF!</definedName>
    <definedName name="T" localSheetId="3">#REF!</definedName>
    <definedName name="T" localSheetId="2">#REF!</definedName>
    <definedName name="T" localSheetId="7">#REF!</definedName>
    <definedName name="T" localSheetId="9">#REF!</definedName>
    <definedName name="T" localSheetId="6">#REF!</definedName>
    <definedName name="T" localSheetId="13">#REF!</definedName>
    <definedName name="T" localSheetId="4">#REF!</definedName>
    <definedName name="T" localSheetId="14">#REF!</definedName>
    <definedName name="T" localSheetId="5">#REF!</definedName>
    <definedName name="T" localSheetId="15">#REF!</definedName>
    <definedName name="T" localSheetId="8">#REF!</definedName>
    <definedName name="T">#REF!</definedName>
    <definedName name="TABLE">[10]الجدول!$A$6:$I$92</definedName>
    <definedName name="tiles" localSheetId="1">#REF!</definedName>
    <definedName name="tiles" localSheetId="11">#REF!</definedName>
    <definedName name="tiles" localSheetId="12">#REF!</definedName>
    <definedName name="tiles" localSheetId="3">#REF!</definedName>
    <definedName name="tiles" localSheetId="2">#REF!</definedName>
    <definedName name="tiles" localSheetId="7">#REF!</definedName>
    <definedName name="tiles" localSheetId="9">#REF!</definedName>
    <definedName name="tiles" localSheetId="6">#REF!</definedName>
    <definedName name="tiles" localSheetId="13">#REF!</definedName>
    <definedName name="tiles" localSheetId="4">#REF!</definedName>
    <definedName name="tiles" localSheetId="14">#REF!</definedName>
    <definedName name="tiles" localSheetId="5">#REF!</definedName>
    <definedName name="tiles" localSheetId="15">#REF!</definedName>
    <definedName name="tiles" localSheetId="8">#REF!</definedName>
    <definedName name="tiles">#REF!</definedName>
    <definedName name="time" localSheetId="1">#REF!</definedName>
    <definedName name="time" localSheetId="11">#REF!</definedName>
    <definedName name="time" localSheetId="12">#REF!</definedName>
    <definedName name="time" localSheetId="3">#REF!</definedName>
    <definedName name="time" localSheetId="2">#REF!</definedName>
    <definedName name="time" localSheetId="7">#REF!</definedName>
    <definedName name="time" localSheetId="9">#REF!</definedName>
    <definedName name="time" localSheetId="6">#REF!</definedName>
    <definedName name="time" localSheetId="13">#REF!</definedName>
    <definedName name="time" localSheetId="4">#REF!</definedName>
    <definedName name="time" localSheetId="14">#REF!</definedName>
    <definedName name="time" localSheetId="5">#REF!</definedName>
    <definedName name="time" localSheetId="15">#REF!</definedName>
    <definedName name="time" localSheetId="8">#REF!</definedName>
    <definedName name="time">#REF!</definedName>
    <definedName name="TPT" localSheetId="1">#REF!</definedName>
    <definedName name="TPT" localSheetId="12">#REF!</definedName>
    <definedName name="TPT" localSheetId="3">#REF!</definedName>
    <definedName name="TPT" localSheetId="2">#REF!</definedName>
    <definedName name="TPT" localSheetId="7">#REF!</definedName>
    <definedName name="TPT" localSheetId="9">#REF!</definedName>
    <definedName name="TPT" localSheetId="6">#REF!</definedName>
    <definedName name="TPT" localSheetId="13">#REF!</definedName>
    <definedName name="TPT" localSheetId="4">#REF!</definedName>
    <definedName name="TPT" localSheetId="14">#REF!</definedName>
    <definedName name="TPT" localSheetId="5">#REF!</definedName>
    <definedName name="TPT" localSheetId="15">#REF!</definedName>
    <definedName name="TPT" localSheetId="8">#REF!</definedName>
    <definedName name="TPT">#REF!</definedName>
    <definedName name="ttt" localSheetId="11" hidden="1">{#N/A,#N/A,FALSE,"AFR-ELC"}</definedName>
    <definedName name="ttt" localSheetId="12" hidden="1">{#N/A,#N/A,FALSE,"AFR-ELC"}</definedName>
    <definedName name="ttt" localSheetId="3" hidden="1">{#N/A,#N/A,FALSE,"AFR-ELC"}</definedName>
    <definedName name="ttt" localSheetId="2" hidden="1">{#N/A,#N/A,FALSE,"AFR-ELC"}</definedName>
    <definedName name="ttt" localSheetId="7" hidden="1">{#N/A,#N/A,FALSE,"AFR-ELC"}</definedName>
    <definedName name="ttt" localSheetId="9" hidden="1">{#N/A,#N/A,FALSE,"AFR-ELC"}</definedName>
    <definedName name="ttt" localSheetId="6" hidden="1">{#N/A,#N/A,FALSE,"AFR-ELC"}</definedName>
    <definedName name="ttt" localSheetId="4" hidden="1">{#N/A,#N/A,FALSE,"AFR-ELC"}</definedName>
    <definedName name="ttt" localSheetId="14" hidden="1">{#N/A,#N/A,FALSE,"AFR-ELC"}</definedName>
    <definedName name="ttt" localSheetId="15" hidden="1">{#N/A,#N/A,FALSE,"AFR-ELC"}</definedName>
    <definedName name="ttt" localSheetId="8" hidden="1">{#N/A,#N/A,FALSE,"AFR-ELC"}</definedName>
    <definedName name="ttt" hidden="1">{#N/A,#N/A,FALSE,"AFR-ELC"}</definedName>
    <definedName name="twertw" localSheetId="1">#REF!</definedName>
    <definedName name="twertw" localSheetId="11">#REF!</definedName>
    <definedName name="twertw" localSheetId="12">#REF!</definedName>
    <definedName name="twertw" localSheetId="3">#REF!</definedName>
    <definedName name="twertw" localSheetId="2">#REF!</definedName>
    <definedName name="twertw" localSheetId="7">#REF!</definedName>
    <definedName name="twertw" localSheetId="9">#REF!</definedName>
    <definedName name="twertw" localSheetId="6">#REF!</definedName>
    <definedName name="twertw" localSheetId="13">#REF!</definedName>
    <definedName name="twertw" localSheetId="4">#REF!</definedName>
    <definedName name="twertw" localSheetId="14">#REF!</definedName>
    <definedName name="twertw" localSheetId="5">#REF!</definedName>
    <definedName name="twertw" localSheetId="15">#REF!</definedName>
    <definedName name="twertw" localSheetId="8">#REF!</definedName>
    <definedName name="twertw">#REF!</definedName>
    <definedName name="ty" localSheetId="11" hidden="1">{#N/A,#N/A,FALSE,"AFR-ELC"}</definedName>
    <definedName name="ty" localSheetId="12" hidden="1">{#N/A,#N/A,FALSE,"AFR-ELC"}</definedName>
    <definedName name="ty" localSheetId="3" hidden="1">{#N/A,#N/A,FALSE,"AFR-ELC"}</definedName>
    <definedName name="ty" localSheetId="2" hidden="1">{#N/A,#N/A,FALSE,"AFR-ELC"}</definedName>
    <definedName name="ty" localSheetId="7" hidden="1">{#N/A,#N/A,FALSE,"AFR-ELC"}</definedName>
    <definedName name="ty" localSheetId="9" hidden="1">{#N/A,#N/A,FALSE,"AFR-ELC"}</definedName>
    <definedName name="ty" localSheetId="6" hidden="1">{#N/A,#N/A,FALSE,"AFR-ELC"}</definedName>
    <definedName name="ty" localSheetId="4" hidden="1">{#N/A,#N/A,FALSE,"AFR-ELC"}</definedName>
    <definedName name="ty" localSheetId="14" hidden="1">{#N/A,#N/A,FALSE,"AFR-ELC"}</definedName>
    <definedName name="ty" localSheetId="15" hidden="1">{#N/A,#N/A,FALSE,"AFR-ELC"}</definedName>
    <definedName name="ty" localSheetId="8" hidden="1">{#N/A,#N/A,FALSE,"AFR-ELC"}</definedName>
    <definedName name="ty" hidden="1">{#N/A,#N/A,FALSE,"AFR-ELC"}</definedName>
    <definedName name="TYRE" localSheetId="1">#REF!</definedName>
    <definedName name="TYRE" localSheetId="11">#REF!</definedName>
    <definedName name="TYRE" localSheetId="12">#REF!</definedName>
    <definedName name="TYRE" localSheetId="3">#REF!</definedName>
    <definedName name="TYRE" localSheetId="2">#REF!</definedName>
    <definedName name="TYRE" localSheetId="7">#REF!</definedName>
    <definedName name="TYRE" localSheetId="9">#REF!</definedName>
    <definedName name="TYRE" localSheetId="6">#REF!</definedName>
    <definedName name="TYRE" localSheetId="13">#REF!</definedName>
    <definedName name="TYRE" localSheetId="4">#REF!</definedName>
    <definedName name="TYRE" localSheetId="14">#REF!</definedName>
    <definedName name="TYRE" localSheetId="5">#REF!</definedName>
    <definedName name="TYRE" localSheetId="15">#REF!</definedName>
    <definedName name="TYRE" localSheetId="8">#REF!</definedName>
    <definedName name="TYRE">#REF!</definedName>
    <definedName name="tyy" localSheetId="11" hidden="1">{#N/A,#N/A,FALSE,"AFR-ELC"}</definedName>
    <definedName name="tyy" localSheetId="12" hidden="1">{#N/A,#N/A,FALSE,"AFR-ELC"}</definedName>
    <definedName name="tyy" localSheetId="3" hidden="1">{#N/A,#N/A,FALSE,"AFR-ELC"}</definedName>
    <definedName name="tyy" localSheetId="2" hidden="1">{#N/A,#N/A,FALSE,"AFR-ELC"}</definedName>
    <definedName name="tyy" localSheetId="7" hidden="1">{#N/A,#N/A,FALSE,"AFR-ELC"}</definedName>
    <definedName name="tyy" localSheetId="9" hidden="1">{#N/A,#N/A,FALSE,"AFR-ELC"}</definedName>
    <definedName name="tyy" localSheetId="6" hidden="1">{#N/A,#N/A,FALSE,"AFR-ELC"}</definedName>
    <definedName name="tyy" localSheetId="4" hidden="1">{#N/A,#N/A,FALSE,"AFR-ELC"}</definedName>
    <definedName name="tyy" localSheetId="14" hidden="1">{#N/A,#N/A,FALSE,"AFR-ELC"}</definedName>
    <definedName name="tyy" localSheetId="15" hidden="1">{#N/A,#N/A,FALSE,"AFR-ELC"}</definedName>
    <definedName name="tyy" localSheetId="8" hidden="1">{#N/A,#N/A,FALSE,"AFR-ELC"}</definedName>
    <definedName name="tyy" hidden="1">{#N/A,#N/A,FALSE,"AFR-ELC"}</definedName>
    <definedName name="U" localSheetId="1">#REF!</definedName>
    <definedName name="U" localSheetId="11">#REF!</definedName>
    <definedName name="U" localSheetId="12">#REF!</definedName>
    <definedName name="U" localSheetId="3">#REF!</definedName>
    <definedName name="U" localSheetId="2">#REF!</definedName>
    <definedName name="U" localSheetId="7">#REF!</definedName>
    <definedName name="U" localSheetId="9">#REF!</definedName>
    <definedName name="U" localSheetId="6">#REF!</definedName>
    <definedName name="U" localSheetId="13">#REF!</definedName>
    <definedName name="U" localSheetId="4">#REF!</definedName>
    <definedName name="U" localSheetId="14">#REF!</definedName>
    <definedName name="U" localSheetId="5">#REF!</definedName>
    <definedName name="U" localSheetId="15">#REF!</definedName>
    <definedName name="U" localSheetId="8">#REF!</definedName>
    <definedName name="U">#REF!</definedName>
    <definedName name="ui" localSheetId="11" hidden="1">{#N/A,#N/A,FALSE,"AFR-ELC"}</definedName>
    <definedName name="ui" localSheetId="12" hidden="1">{#N/A,#N/A,FALSE,"AFR-ELC"}</definedName>
    <definedName name="ui" localSheetId="3" hidden="1">{#N/A,#N/A,FALSE,"AFR-ELC"}</definedName>
    <definedName name="ui" localSheetId="2" hidden="1">{#N/A,#N/A,FALSE,"AFR-ELC"}</definedName>
    <definedName name="ui" localSheetId="7" hidden="1">{#N/A,#N/A,FALSE,"AFR-ELC"}</definedName>
    <definedName name="ui" localSheetId="9" hidden="1">{#N/A,#N/A,FALSE,"AFR-ELC"}</definedName>
    <definedName name="ui" localSheetId="6" hidden="1">{#N/A,#N/A,FALSE,"AFR-ELC"}</definedName>
    <definedName name="ui" localSheetId="4" hidden="1">{#N/A,#N/A,FALSE,"AFR-ELC"}</definedName>
    <definedName name="ui" localSheetId="14" hidden="1">{#N/A,#N/A,FALSE,"AFR-ELC"}</definedName>
    <definedName name="ui" localSheetId="15" hidden="1">{#N/A,#N/A,FALSE,"AFR-ELC"}</definedName>
    <definedName name="ui" localSheetId="8" hidden="1">{#N/A,#N/A,FALSE,"AFR-ELC"}</definedName>
    <definedName name="ui" hidden="1">{#N/A,#N/A,FALSE,"AFR-ELC"}</definedName>
    <definedName name="v" localSheetId="11" hidden="1">{#N/A,#N/A,FALSE,"AFR-ELC"}</definedName>
    <definedName name="v" localSheetId="12" hidden="1">{#N/A,#N/A,FALSE,"AFR-ELC"}</definedName>
    <definedName name="v" localSheetId="3" hidden="1">{#N/A,#N/A,FALSE,"AFR-ELC"}</definedName>
    <definedName name="v" localSheetId="2" hidden="1">{#N/A,#N/A,FALSE,"AFR-ELC"}</definedName>
    <definedName name="v" localSheetId="7" hidden="1">{#N/A,#N/A,FALSE,"AFR-ELC"}</definedName>
    <definedName name="v" localSheetId="9" hidden="1">{#N/A,#N/A,FALSE,"AFR-ELC"}</definedName>
    <definedName name="v" localSheetId="6" hidden="1">{#N/A,#N/A,FALSE,"AFR-ELC"}</definedName>
    <definedName name="v" localSheetId="4" hidden="1">{#N/A,#N/A,FALSE,"AFR-ELC"}</definedName>
    <definedName name="v" localSheetId="14" hidden="1">{#N/A,#N/A,FALSE,"AFR-ELC"}</definedName>
    <definedName name="v" localSheetId="15" hidden="1">{#N/A,#N/A,FALSE,"AFR-ELC"}</definedName>
    <definedName name="v" localSheetId="8" hidden="1">{#N/A,#N/A,FALSE,"AFR-ELC"}</definedName>
    <definedName name="v" hidden="1">{#N/A,#N/A,FALSE,"AFR-ELC"}</definedName>
    <definedName name="vbccvb" localSheetId="1">#REF!</definedName>
    <definedName name="vbccvb" localSheetId="11">#REF!</definedName>
    <definedName name="vbccvb" localSheetId="12">#REF!</definedName>
    <definedName name="vbccvb" localSheetId="3">#REF!</definedName>
    <definedName name="vbccvb" localSheetId="2">#REF!</definedName>
    <definedName name="vbccvb" localSheetId="7">#REF!</definedName>
    <definedName name="vbccvb" localSheetId="9">#REF!</definedName>
    <definedName name="vbccvb" localSheetId="6">#REF!</definedName>
    <definedName name="vbccvb" localSheetId="13">#REF!</definedName>
    <definedName name="vbccvb" localSheetId="4">#REF!</definedName>
    <definedName name="vbccvb" localSheetId="14">#REF!</definedName>
    <definedName name="vbccvb" localSheetId="5">#REF!</definedName>
    <definedName name="vbccvb" localSheetId="15">#REF!</definedName>
    <definedName name="vbccvb" localSheetId="8">#REF!</definedName>
    <definedName name="vbccvb">#REF!</definedName>
    <definedName name="vblkvlc" localSheetId="1">#REF!</definedName>
    <definedName name="vblkvlc" localSheetId="11">#REF!</definedName>
    <definedName name="vblkvlc" localSheetId="12">#REF!</definedName>
    <definedName name="vblkvlc" localSheetId="3">#REF!</definedName>
    <definedName name="vblkvlc" localSheetId="2">#REF!</definedName>
    <definedName name="vblkvlc" localSheetId="7">#REF!</definedName>
    <definedName name="vblkvlc" localSheetId="9">#REF!</definedName>
    <definedName name="vblkvlc" localSheetId="6">#REF!</definedName>
    <definedName name="vblkvlc" localSheetId="13">#REF!</definedName>
    <definedName name="vblkvlc" localSheetId="4">#REF!</definedName>
    <definedName name="vblkvlc" localSheetId="14">#REF!</definedName>
    <definedName name="vblkvlc" localSheetId="5">#REF!</definedName>
    <definedName name="vblkvlc" localSheetId="15">#REF!</definedName>
    <definedName name="vblkvlc" localSheetId="8">#REF!</definedName>
    <definedName name="vblkvlc">#REF!</definedName>
    <definedName name="w" localSheetId="11" hidden="1">{#N/A,#N/A,FALSE,"AFR-ELC"}</definedName>
    <definedName name="w" localSheetId="12" hidden="1">{#N/A,#N/A,FALSE,"AFR-ELC"}</definedName>
    <definedName name="w" localSheetId="3" hidden="1">{#N/A,#N/A,FALSE,"AFR-ELC"}</definedName>
    <definedName name="w" localSheetId="2" hidden="1">{#N/A,#N/A,FALSE,"AFR-ELC"}</definedName>
    <definedName name="w" localSheetId="7" hidden="1">{#N/A,#N/A,FALSE,"AFR-ELC"}</definedName>
    <definedName name="w" localSheetId="9" hidden="1">{#N/A,#N/A,FALSE,"AFR-ELC"}</definedName>
    <definedName name="w" localSheetId="6" hidden="1">{#N/A,#N/A,FALSE,"AFR-ELC"}</definedName>
    <definedName name="w" localSheetId="4" hidden="1">{#N/A,#N/A,FALSE,"AFR-ELC"}</definedName>
    <definedName name="w" localSheetId="14" hidden="1">{#N/A,#N/A,FALSE,"AFR-ELC"}</definedName>
    <definedName name="w" localSheetId="15" hidden="1">{#N/A,#N/A,FALSE,"AFR-ELC"}</definedName>
    <definedName name="w" localSheetId="8" hidden="1">{#N/A,#N/A,FALSE,"AFR-ELC"}</definedName>
    <definedName name="w" hidden="1">{#N/A,#N/A,FALSE,"AFR-ELC"}</definedName>
    <definedName name="we" localSheetId="11" hidden="1">{#N/A,#N/A,FALSE,"AFR-ELC"}</definedName>
    <definedName name="we" localSheetId="12" hidden="1">{#N/A,#N/A,FALSE,"AFR-ELC"}</definedName>
    <definedName name="we" localSheetId="3" hidden="1">{#N/A,#N/A,FALSE,"AFR-ELC"}</definedName>
    <definedName name="we" localSheetId="2" hidden="1">{#N/A,#N/A,FALSE,"AFR-ELC"}</definedName>
    <definedName name="we" localSheetId="7" hidden="1">{#N/A,#N/A,FALSE,"AFR-ELC"}</definedName>
    <definedName name="we" localSheetId="9" hidden="1">{#N/A,#N/A,FALSE,"AFR-ELC"}</definedName>
    <definedName name="we" localSheetId="6" hidden="1">{#N/A,#N/A,FALSE,"AFR-ELC"}</definedName>
    <definedName name="we" localSheetId="4" hidden="1">{#N/A,#N/A,FALSE,"AFR-ELC"}</definedName>
    <definedName name="we" localSheetId="14" hidden="1">{#N/A,#N/A,FALSE,"AFR-ELC"}</definedName>
    <definedName name="we" localSheetId="15" hidden="1">{#N/A,#N/A,FALSE,"AFR-ELC"}</definedName>
    <definedName name="we" localSheetId="8" hidden="1">{#N/A,#N/A,FALSE,"AFR-ELC"}</definedName>
    <definedName name="we" hidden="1">{#N/A,#N/A,FALSE,"AFR-ELC"}</definedName>
    <definedName name="WEARDM" localSheetId="1">#REF!</definedName>
    <definedName name="WEARDM" localSheetId="11">#REF!</definedName>
    <definedName name="WEARDM" localSheetId="12">#REF!</definedName>
    <definedName name="WEARDM" localSheetId="3">#REF!</definedName>
    <definedName name="WEARDM" localSheetId="2">#REF!</definedName>
    <definedName name="WEARDM" localSheetId="7">#REF!</definedName>
    <definedName name="WEARDM" localSheetId="9">#REF!</definedName>
    <definedName name="WEARDM" localSheetId="6">#REF!</definedName>
    <definedName name="WEARDM" localSheetId="13">#REF!</definedName>
    <definedName name="WEARDM" localSheetId="4">#REF!</definedName>
    <definedName name="WEARDM" localSheetId="14">#REF!</definedName>
    <definedName name="WEARDM" localSheetId="5">#REF!</definedName>
    <definedName name="WEARDM" localSheetId="15">#REF!</definedName>
    <definedName name="WEARDM" localSheetId="8">#REF!</definedName>
    <definedName name="WEARDM">#REF!</definedName>
    <definedName name="WEARNGN" localSheetId="1">#REF!</definedName>
    <definedName name="WEARNGN" localSheetId="11">#REF!</definedName>
    <definedName name="WEARNGN" localSheetId="12">#REF!</definedName>
    <definedName name="WEARNGN" localSheetId="3">#REF!</definedName>
    <definedName name="WEARNGN" localSheetId="2">#REF!</definedName>
    <definedName name="WEARNGN" localSheetId="7">#REF!</definedName>
    <definedName name="WEARNGN" localSheetId="9">#REF!</definedName>
    <definedName name="WEARNGN" localSheetId="6">#REF!</definedName>
    <definedName name="WEARNGN" localSheetId="13">#REF!</definedName>
    <definedName name="WEARNGN" localSheetId="4">#REF!</definedName>
    <definedName name="WEARNGN" localSheetId="14">#REF!</definedName>
    <definedName name="WEARNGN" localSheetId="5">#REF!</definedName>
    <definedName name="WEARNGN" localSheetId="15">#REF!</definedName>
    <definedName name="WEARNGN" localSheetId="8">#REF!</definedName>
    <definedName name="WEARNGN">#REF!</definedName>
    <definedName name="wrn.ABUBAKAR._.RIMI._.KAD." localSheetId="11" hidden="1">{#N/A,#N/A,FALSE,"AFR-ELC"}</definedName>
    <definedName name="wrn.ABUBAKAR._.RIMI._.KAD." localSheetId="12" hidden="1">{#N/A,#N/A,FALSE,"AFR-ELC"}</definedName>
    <definedName name="wrn.ABUBAKAR._.RIMI._.KAD." localSheetId="3" hidden="1">{#N/A,#N/A,FALSE,"AFR-ELC"}</definedName>
    <definedName name="wrn.ABUBAKAR._.RIMI._.KAD." localSheetId="2" hidden="1">{#N/A,#N/A,FALSE,"AFR-ELC"}</definedName>
    <definedName name="wrn.ABUBAKAR._.RIMI._.KAD." localSheetId="7" hidden="1">{#N/A,#N/A,FALSE,"AFR-ELC"}</definedName>
    <definedName name="wrn.ABUBAKAR._.RIMI._.KAD." localSheetId="9" hidden="1">{#N/A,#N/A,FALSE,"AFR-ELC"}</definedName>
    <definedName name="wrn.ABUBAKAR._.RIMI._.KAD." localSheetId="6" hidden="1">{#N/A,#N/A,FALSE,"AFR-ELC"}</definedName>
    <definedName name="wrn.ABUBAKAR._.RIMI._.KAD." localSheetId="4" hidden="1">{#N/A,#N/A,FALSE,"AFR-ELC"}</definedName>
    <definedName name="wrn.ABUBAKAR._.RIMI._.KAD." localSheetId="14" hidden="1">{#N/A,#N/A,FALSE,"AFR-ELC"}</definedName>
    <definedName name="wrn.ABUBAKAR._.RIMI._.KAD." localSheetId="15" hidden="1">{#N/A,#N/A,FALSE,"AFR-ELC"}</definedName>
    <definedName name="wrn.ABUBAKAR._.RIMI._.KAD." localSheetId="8" hidden="1">{#N/A,#N/A,FALSE,"AFR-ELC"}</definedName>
    <definedName name="wrn.ABUBAKAR._.RIMI._.KAD." hidden="1">{#N/A,#N/A,FALSE,"AFR-ELC"}</definedName>
    <definedName name="wrn.AFRIBANK._.ELECTRICAL._.BILL._.by._.Effiong._.A.._.Uko." localSheetId="11" hidden="1">{#N/A,#N/A,FALSE,"AFR-ELC"}</definedName>
    <definedName name="wrn.AFRIBANK._.ELECTRICAL._.BILL._.by._.Effiong._.A.._.Uko." localSheetId="12" hidden="1">{#N/A,#N/A,FALSE,"AFR-ELC"}</definedName>
    <definedName name="wrn.AFRIBANK._.ELECTRICAL._.BILL._.by._.Effiong._.A.._.Uko." localSheetId="3" hidden="1">{#N/A,#N/A,FALSE,"AFR-ELC"}</definedName>
    <definedName name="wrn.AFRIBANK._.ELECTRICAL._.BILL._.by._.Effiong._.A.._.Uko." localSheetId="2" hidden="1">{#N/A,#N/A,FALSE,"AFR-ELC"}</definedName>
    <definedName name="wrn.AFRIBANK._.ELECTRICAL._.BILL._.by._.Effiong._.A.._.Uko." localSheetId="7" hidden="1">{#N/A,#N/A,FALSE,"AFR-ELC"}</definedName>
    <definedName name="wrn.AFRIBANK._.ELECTRICAL._.BILL._.by._.Effiong._.A.._.Uko." localSheetId="9" hidden="1">{#N/A,#N/A,FALSE,"AFR-ELC"}</definedName>
    <definedName name="wrn.AFRIBANK._.ELECTRICAL._.BILL._.by._.Effiong._.A.._.Uko." localSheetId="6" hidden="1">{#N/A,#N/A,FALSE,"AFR-ELC"}</definedName>
    <definedName name="wrn.AFRIBANK._.ELECTRICAL._.BILL._.by._.Effiong._.A.._.Uko." localSheetId="4" hidden="1">{#N/A,#N/A,FALSE,"AFR-ELC"}</definedName>
    <definedName name="wrn.AFRIBANK._.ELECTRICAL._.BILL._.by._.Effiong._.A.._.Uko." localSheetId="14" hidden="1">{#N/A,#N/A,FALSE,"AFR-ELC"}</definedName>
    <definedName name="wrn.AFRIBANK._.ELECTRICAL._.BILL._.by._.Effiong._.A.._.Uko." localSheetId="15" hidden="1">{#N/A,#N/A,FALSE,"AFR-ELC"}</definedName>
    <definedName name="wrn.AFRIBANK._.ELECTRICAL._.BILL._.by._.Effiong._.A.._.Uko." localSheetId="8" hidden="1">{#N/A,#N/A,FALSE,"AFR-ELC"}</definedName>
    <definedName name="wrn.AFRIBANK._.ELECTRICAL._.BILL._.by._.Effiong._.A.._.Uko." hidden="1">{#N/A,#N/A,FALSE,"AFR-ELC"}</definedName>
    <definedName name="WW" localSheetId="11" hidden="1">{#N/A,#N/A,FALSE,"AFR-ELC"}</definedName>
    <definedName name="WW" localSheetId="12" hidden="1">{#N/A,#N/A,FALSE,"AFR-ELC"}</definedName>
    <definedName name="WW" localSheetId="3" hidden="1">{#N/A,#N/A,FALSE,"AFR-ELC"}</definedName>
    <definedName name="WW" localSheetId="2" hidden="1">{#N/A,#N/A,FALSE,"AFR-ELC"}</definedName>
    <definedName name="WW" localSheetId="7" hidden="1">{#N/A,#N/A,FALSE,"AFR-ELC"}</definedName>
    <definedName name="WW" localSheetId="9" hidden="1">{#N/A,#N/A,FALSE,"AFR-ELC"}</definedName>
    <definedName name="WW" localSheetId="6" hidden="1">{#N/A,#N/A,FALSE,"AFR-ELC"}</definedName>
    <definedName name="WW" localSheetId="4" hidden="1">{#N/A,#N/A,FALSE,"AFR-ELC"}</definedName>
    <definedName name="WW" localSheetId="14" hidden="1">{#N/A,#N/A,FALSE,"AFR-ELC"}</definedName>
    <definedName name="WW" localSheetId="15" hidden="1">{#N/A,#N/A,FALSE,"AFR-ELC"}</definedName>
    <definedName name="WW" localSheetId="8" hidden="1">{#N/A,#N/A,FALSE,"AFR-ELC"}</definedName>
    <definedName name="WW" hidden="1">{#N/A,#N/A,FALSE,"AFR-ELC"}</definedName>
    <definedName name="www" localSheetId="11" hidden="1">{#N/A,#N/A,FALSE,"AFR-ELC"}</definedName>
    <definedName name="www" localSheetId="12" hidden="1">{#N/A,#N/A,FALSE,"AFR-ELC"}</definedName>
    <definedName name="www" localSheetId="3" hidden="1">{#N/A,#N/A,FALSE,"AFR-ELC"}</definedName>
    <definedName name="www" localSheetId="2" hidden="1">{#N/A,#N/A,FALSE,"AFR-ELC"}</definedName>
    <definedName name="www" localSheetId="7" hidden="1">{#N/A,#N/A,FALSE,"AFR-ELC"}</definedName>
    <definedName name="www" localSheetId="9" hidden="1">{#N/A,#N/A,FALSE,"AFR-ELC"}</definedName>
    <definedName name="www" localSheetId="6" hidden="1">{#N/A,#N/A,FALSE,"AFR-ELC"}</definedName>
    <definedName name="www" localSheetId="4" hidden="1">{#N/A,#N/A,FALSE,"AFR-ELC"}</definedName>
    <definedName name="www" localSheetId="14" hidden="1">{#N/A,#N/A,FALSE,"AFR-ELC"}</definedName>
    <definedName name="www" localSheetId="15" hidden="1">{#N/A,#N/A,FALSE,"AFR-ELC"}</definedName>
    <definedName name="www" localSheetId="8" hidden="1">{#N/A,#N/A,FALSE,"AFR-ELC"}</definedName>
    <definedName name="www" hidden="1">{#N/A,#N/A,FALSE,"AFR-ELC"}</definedName>
    <definedName name="X" localSheetId="1">#REF!</definedName>
    <definedName name="X" localSheetId="11">#REF!</definedName>
    <definedName name="X" localSheetId="12">#REF!</definedName>
    <definedName name="X" localSheetId="3">#REF!</definedName>
    <definedName name="X" localSheetId="2">#REF!</definedName>
    <definedName name="X" localSheetId="7">#REF!</definedName>
    <definedName name="X" localSheetId="9">#REF!</definedName>
    <definedName name="X" localSheetId="6">#REF!</definedName>
    <definedName name="X" localSheetId="13">#REF!</definedName>
    <definedName name="X" localSheetId="4">#REF!</definedName>
    <definedName name="X" localSheetId="14">#REF!</definedName>
    <definedName name="X" localSheetId="5">#REF!</definedName>
    <definedName name="X" localSheetId="15">#REF!</definedName>
    <definedName name="X" localSheetId="8">#REF!</definedName>
    <definedName name="X">#REF!</definedName>
    <definedName name="XXXX" localSheetId="11" hidden="1">{#N/A,#N/A,FALSE,"AFR-ELC"}</definedName>
    <definedName name="XXXX" localSheetId="12" hidden="1">{#N/A,#N/A,FALSE,"AFR-ELC"}</definedName>
    <definedName name="XXXX" localSheetId="3" hidden="1">{#N/A,#N/A,FALSE,"AFR-ELC"}</definedName>
    <definedName name="XXXX" localSheetId="2" hidden="1">{#N/A,#N/A,FALSE,"AFR-ELC"}</definedName>
    <definedName name="XXXX" localSheetId="7" hidden="1">{#N/A,#N/A,FALSE,"AFR-ELC"}</definedName>
    <definedName name="XXXX" localSheetId="9" hidden="1">{#N/A,#N/A,FALSE,"AFR-ELC"}</definedName>
    <definedName name="XXXX" localSheetId="6" hidden="1">{#N/A,#N/A,FALSE,"AFR-ELC"}</definedName>
    <definedName name="XXXX" localSheetId="4" hidden="1">{#N/A,#N/A,FALSE,"AFR-ELC"}</definedName>
    <definedName name="XXXX" localSheetId="14" hidden="1">{#N/A,#N/A,FALSE,"AFR-ELC"}</definedName>
    <definedName name="XXXX" localSheetId="15" hidden="1">{#N/A,#N/A,FALSE,"AFR-ELC"}</definedName>
    <definedName name="XXXX" localSheetId="8" hidden="1">{#N/A,#N/A,FALSE,"AFR-ELC"}</definedName>
    <definedName name="XXXX" hidden="1">{#N/A,#N/A,FALSE,"AFR-ELC"}</definedName>
    <definedName name="Y" localSheetId="1">#REF!</definedName>
    <definedName name="Y" localSheetId="11">#REF!</definedName>
    <definedName name="Y" localSheetId="12">#REF!</definedName>
    <definedName name="Y" localSheetId="3">#REF!</definedName>
    <definedName name="Y" localSheetId="2">#REF!</definedName>
    <definedName name="Y" localSheetId="7">#REF!</definedName>
    <definedName name="Y" localSheetId="9">#REF!</definedName>
    <definedName name="Y" localSheetId="6">#REF!</definedName>
    <definedName name="Y" localSheetId="13">#REF!</definedName>
    <definedName name="Y" localSheetId="4">#REF!</definedName>
    <definedName name="Y" localSheetId="14">#REF!</definedName>
    <definedName name="Y" localSheetId="5">#REF!</definedName>
    <definedName name="Y" localSheetId="15">#REF!</definedName>
    <definedName name="Y" localSheetId="8">#REF!</definedName>
    <definedName name="Y">#REF!</definedName>
    <definedName name="ykujdfku" localSheetId="11" hidden="1">{#N/A,#N/A,FALSE,"AFR-ELC"}</definedName>
    <definedName name="ykujdfku" localSheetId="12" hidden="1">{#N/A,#N/A,FALSE,"AFR-ELC"}</definedName>
    <definedName name="ykujdfku" localSheetId="3" hidden="1">{#N/A,#N/A,FALSE,"AFR-ELC"}</definedName>
    <definedName name="ykujdfku" localSheetId="2" hidden="1">{#N/A,#N/A,FALSE,"AFR-ELC"}</definedName>
    <definedName name="ykujdfku" localSheetId="7" hidden="1">{#N/A,#N/A,FALSE,"AFR-ELC"}</definedName>
    <definedName name="ykujdfku" localSheetId="9" hidden="1">{#N/A,#N/A,FALSE,"AFR-ELC"}</definedName>
    <definedName name="ykujdfku" localSheetId="6" hidden="1">{#N/A,#N/A,FALSE,"AFR-ELC"}</definedName>
    <definedName name="ykujdfku" localSheetId="4" hidden="1">{#N/A,#N/A,FALSE,"AFR-ELC"}</definedName>
    <definedName name="ykujdfku" localSheetId="14" hidden="1">{#N/A,#N/A,FALSE,"AFR-ELC"}</definedName>
    <definedName name="ykujdfku" localSheetId="15" hidden="1">{#N/A,#N/A,FALSE,"AFR-ELC"}</definedName>
    <definedName name="ykujdfku" localSheetId="8" hidden="1">{#N/A,#N/A,FALSE,"AFR-ELC"}</definedName>
    <definedName name="ykujdfku" hidden="1">{#N/A,#N/A,FALSE,"AFR-ELC"}</definedName>
    <definedName name="yo" localSheetId="11" hidden="1">{#N/A,#N/A,FALSE,"AFR-ELC"}</definedName>
    <definedName name="yo" localSheetId="12" hidden="1">{#N/A,#N/A,FALSE,"AFR-ELC"}</definedName>
    <definedName name="yo" localSheetId="3" hidden="1">{#N/A,#N/A,FALSE,"AFR-ELC"}</definedName>
    <definedName name="yo" localSheetId="2" hidden="1">{#N/A,#N/A,FALSE,"AFR-ELC"}</definedName>
    <definedName name="yo" localSheetId="7" hidden="1">{#N/A,#N/A,FALSE,"AFR-ELC"}</definedName>
    <definedName name="yo" localSheetId="9" hidden="1">{#N/A,#N/A,FALSE,"AFR-ELC"}</definedName>
    <definedName name="yo" localSheetId="6" hidden="1">{#N/A,#N/A,FALSE,"AFR-ELC"}</definedName>
    <definedName name="yo" localSheetId="4" hidden="1">{#N/A,#N/A,FALSE,"AFR-ELC"}</definedName>
    <definedName name="yo" localSheetId="14" hidden="1">{#N/A,#N/A,FALSE,"AFR-ELC"}</definedName>
    <definedName name="yo" localSheetId="15" hidden="1">{#N/A,#N/A,FALSE,"AFR-ELC"}</definedName>
    <definedName name="yo" localSheetId="8" hidden="1">{#N/A,#N/A,FALSE,"AFR-ELC"}</definedName>
    <definedName name="yo" hidden="1">{#N/A,#N/A,FALSE,"AFR-ELC"}</definedName>
    <definedName name="yu" localSheetId="11" hidden="1">{#N/A,#N/A,FALSE,"AFR-ELC"}</definedName>
    <definedName name="yu" localSheetId="12" hidden="1">{#N/A,#N/A,FALSE,"AFR-ELC"}</definedName>
    <definedName name="yu" localSheetId="3" hidden="1">{#N/A,#N/A,FALSE,"AFR-ELC"}</definedName>
    <definedName name="yu" localSheetId="2" hidden="1">{#N/A,#N/A,FALSE,"AFR-ELC"}</definedName>
    <definedName name="yu" localSheetId="7" hidden="1">{#N/A,#N/A,FALSE,"AFR-ELC"}</definedName>
    <definedName name="yu" localSheetId="9" hidden="1">{#N/A,#N/A,FALSE,"AFR-ELC"}</definedName>
    <definedName name="yu" localSheetId="6" hidden="1">{#N/A,#N/A,FALSE,"AFR-ELC"}</definedName>
    <definedName name="yu" localSheetId="4" hidden="1">{#N/A,#N/A,FALSE,"AFR-ELC"}</definedName>
    <definedName name="yu" localSheetId="14" hidden="1">{#N/A,#N/A,FALSE,"AFR-ELC"}</definedName>
    <definedName name="yu" localSheetId="15" hidden="1">{#N/A,#N/A,FALSE,"AFR-ELC"}</definedName>
    <definedName name="yu" localSheetId="8" hidden="1">{#N/A,#N/A,FALSE,"AFR-ELC"}</definedName>
    <definedName name="yu" hidden="1">{#N/A,#N/A,FALSE,"AFR-ELC"}</definedName>
    <definedName name="Z" localSheetId="1">#REF!</definedName>
    <definedName name="Z" localSheetId="11">#REF!</definedName>
    <definedName name="Z" localSheetId="12">#REF!</definedName>
    <definedName name="Z" localSheetId="3">#REF!</definedName>
    <definedName name="Z" localSheetId="2">#REF!</definedName>
    <definedName name="Z" localSheetId="7">#REF!</definedName>
    <definedName name="Z" localSheetId="9">#REF!</definedName>
    <definedName name="Z" localSheetId="6">#REF!</definedName>
    <definedName name="Z" localSheetId="13">#REF!</definedName>
    <definedName name="Z" localSheetId="4">#REF!</definedName>
    <definedName name="Z" localSheetId="14">#REF!</definedName>
    <definedName name="Z" localSheetId="5">#REF!</definedName>
    <definedName name="Z" localSheetId="15">#REF!</definedName>
    <definedName name="Z" localSheetId="8">#REF!</definedName>
    <definedName name="Z">#REF!</definedName>
    <definedName name="zo" localSheetId="11" hidden="1">{#N/A,#N/A,FALSE,"AFR-ELC"}</definedName>
    <definedName name="zo" localSheetId="12" hidden="1">{#N/A,#N/A,FALSE,"AFR-ELC"}</definedName>
    <definedName name="zo" localSheetId="3" hidden="1">{#N/A,#N/A,FALSE,"AFR-ELC"}</definedName>
    <definedName name="zo" localSheetId="2" hidden="1">{#N/A,#N/A,FALSE,"AFR-ELC"}</definedName>
    <definedName name="zo" localSheetId="7" hidden="1">{#N/A,#N/A,FALSE,"AFR-ELC"}</definedName>
    <definedName name="zo" localSheetId="9" hidden="1">{#N/A,#N/A,FALSE,"AFR-ELC"}</definedName>
    <definedName name="zo" localSheetId="6" hidden="1">{#N/A,#N/A,FALSE,"AFR-ELC"}</definedName>
    <definedName name="zo" localSheetId="4" hidden="1">{#N/A,#N/A,FALSE,"AFR-ELC"}</definedName>
    <definedName name="zo" localSheetId="14" hidden="1">{#N/A,#N/A,FALSE,"AFR-ELC"}</definedName>
    <definedName name="zo" localSheetId="15" hidden="1">{#N/A,#N/A,FALSE,"AFR-ELC"}</definedName>
    <definedName name="zo" localSheetId="8" hidden="1">{#N/A,#N/A,FALSE,"AFR-ELC"}</definedName>
    <definedName name="zo" hidden="1">{#N/A,#N/A,FALSE,"AFR-ELC"}</definedName>
    <definedName name="ا264" localSheetId="1">#REF!</definedName>
    <definedName name="ا264" localSheetId="11">#REF!</definedName>
    <definedName name="ا264" localSheetId="12">#REF!</definedName>
    <definedName name="ا264" localSheetId="3">#REF!</definedName>
    <definedName name="ا264" localSheetId="2">#REF!</definedName>
    <definedName name="ا264" localSheetId="7">#REF!</definedName>
    <definedName name="ا264" localSheetId="9">#REF!</definedName>
    <definedName name="ا264" localSheetId="6">#REF!</definedName>
    <definedName name="ا264" localSheetId="13">#REF!</definedName>
    <definedName name="ا264" localSheetId="4">#REF!</definedName>
    <definedName name="ا264" localSheetId="14">#REF!</definedName>
    <definedName name="ا264" localSheetId="5">#REF!</definedName>
    <definedName name="ا264" localSheetId="15">#REF!</definedName>
    <definedName name="ا264" localSheetId="8">#REF!</definedName>
    <definedName name="ا264">#REF!</definedName>
    <definedName name="ب1180" localSheetId="1">#REF!</definedName>
    <definedName name="ب1180" localSheetId="11">#REF!</definedName>
    <definedName name="ب1180" localSheetId="12">#REF!</definedName>
    <definedName name="ب1180" localSheetId="3">#REF!</definedName>
    <definedName name="ب1180" localSheetId="2">#REF!</definedName>
    <definedName name="ب1180" localSheetId="7">#REF!</definedName>
    <definedName name="ب1180" localSheetId="9">#REF!</definedName>
    <definedName name="ب1180" localSheetId="6">#REF!</definedName>
    <definedName name="ب1180" localSheetId="13">#REF!</definedName>
    <definedName name="ب1180" localSheetId="4">#REF!</definedName>
    <definedName name="ب1180" localSheetId="14">#REF!</definedName>
    <definedName name="ب1180" localSheetId="5">#REF!</definedName>
    <definedName name="ب1180" localSheetId="15">#REF!</definedName>
    <definedName name="ب1180" localSheetId="8">#REF!</definedName>
    <definedName name="ب1180">#REF!</definedName>
    <definedName name="ب293" localSheetId="1">#REF!</definedName>
    <definedName name="ب293" localSheetId="11">#REF!</definedName>
    <definedName name="ب293" localSheetId="12">#REF!</definedName>
    <definedName name="ب293" localSheetId="3">#REF!</definedName>
    <definedName name="ب293" localSheetId="2">#REF!</definedName>
    <definedName name="ب293" localSheetId="7">#REF!</definedName>
    <definedName name="ب293" localSheetId="9">#REF!</definedName>
    <definedName name="ب293" localSheetId="6">#REF!</definedName>
    <definedName name="ب293" localSheetId="13">#REF!</definedName>
    <definedName name="ب293" localSheetId="4">#REF!</definedName>
    <definedName name="ب293" localSheetId="14">#REF!</definedName>
    <definedName name="ب293" localSheetId="5">#REF!</definedName>
    <definedName name="ب293" localSheetId="15">#REF!</definedName>
    <definedName name="ب293" localSheetId="8">#REF!</definedName>
    <definedName name="ب293">#REF!</definedName>
    <definedName name="ث222" localSheetId="1">#REF!</definedName>
    <definedName name="ث222" localSheetId="12">#REF!</definedName>
    <definedName name="ث222" localSheetId="3">#REF!</definedName>
    <definedName name="ث222" localSheetId="2">#REF!</definedName>
    <definedName name="ث222" localSheetId="7">#REF!</definedName>
    <definedName name="ث222" localSheetId="9">#REF!</definedName>
    <definedName name="ث222" localSheetId="6">#REF!</definedName>
    <definedName name="ث222" localSheetId="13">#REF!</definedName>
    <definedName name="ث222" localSheetId="4">#REF!</definedName>
    <definedName name="ث222" localSheetId="14">#REF!</definedName>
    <definedName name="ث222" localSheetId="5">#REF!</definedName>
    <definedName name="ث222" localSheetId="15">#REF!</definedName>
    <definedName name="ث222" localSheetId="8">#REF!</definedName>
    <definedName name="ث222">#REF!</definedName>
    <definedName name="جدول" localSheetId="1">#REF!</definedName>
    <definedName name="جدول" localSheetId="12">#REF!</definedName>
    <definedName name="جدول" localSheetId="3">#REF!</definedName>
    <definedName name="جدول" localSheetId="2">#REF!</definedName>
    <definedName name="جدول" localSheetId="7">#REF!</definedName>
    <definedName name="جدول" localSheetId="9">#REF!</definedName>
    <definedName name="جدول" localSheetId="6">#REF!</definedName>
    <definedName name="جدول" localSheetId="13">#REF!</definedName>
    <definedName name="جدول" localSheetId="4">#REF!</definedName>
    <definedName name="جدول" localSheetId="14">#REF!</definedName>
    <definedName name="جدول" localSheetId="5">#REF!</definedName>
    <definedName name="جدول" localSheetId="15">#REF!</definedName>
    <definedName name="جدول" localSheetId="8">#REF!</definedName>
    <definedName name="جدول">#REF!</definedName>
    <definedName name="ش" localSheetId="11" hidden="1">{#N/A,#N/A,FALSE,"AFR-ELC"}</definedName>
    <definedName name="ش" localSheetId="12" hidden="1">{#N/A,#N/A,FALSE,"AFR-ELC"}</definedName>
    <definedName name="ش" localSheetId="3" hidden="1">{#N/A,#N/A,FALSE,"AFR-ELC"}</definedName>
    <definedName name="ش" localSheetId="2" hidden="1">{#N/A,#N/A,FALSE,"AFR-ELC"}</definedName>
    <definedName name="ش" localSheetId="7" hidden="1">{#N/A,#N/A,FALSE,"AFR-ELC"}</definedName>
    <definedName name="ش" localSheetId="9" hidden="1">{#N/A,#N/A,FALSE,"AFR-ELC"}</definedName>
    <definedName name="ش" localSheetId="6" hidden="1">{#N/A,#N/A,FALSE,"AFR-ELC"}</definedName>
    <definedName name="ش" localSheetId="4" hidden="1">{#N/A,#N/A,FALSE,"AFR-ELC"}</definedName>
    <definedName name="ش" localSheetId="14" hidden="1">{#N/A,#N/A,FALSE,"AFR-ELC"}</definedName>
    <definedName name="ش" localSheetId="15" hidden="1">{#N/A,#N/A,FALSE,"AFR-ELC"}</definedName>
    <definedName name="ش" localSheetId="8" hidden="1">{#N/A,#N/A,FALSE,"AFR-ELC"}</definedName>
    <definedName name="ش" hidden="1">{#N/A,#N/A,FALSE,"AFR-ELC"}</definedName>
    <definedName name="範囲" localSheetId="1">#REF!</definedName>
    <definedName name="範囲" localSheetId="11">#REF!</definedName>
    <definedName name="範囲" localSheetId="12">#REF!</definedName>
    <definedName name="範囲" localSheetId="3">#REF!</definedName>
    <definedName name="範囲" localSheetId="2">#REF!</definedName>
    <definedName name="範囲" localSheetId="7">#REF!</definedName>
    <definedName name="範囲" localSheetId="9">#REF!</definedName>
    <definedName name="範囲" localSheetId="6">#REF!</definedName>
    <definedName name="範囲" localSheetId="13">#REF!</definedName>
    <definedName name="範囲" localSheetId="4">#REF!</definedName>
    <definedName name="範囲" localSheetId="14">#REF!</definedName>
    <definedName name="範囲" localSheetId="5">#REF!</definedName>
    <definedName name="範囲" localSheetId="15">#REF!</definedName>
    <definedName name="範囲" localSheetId="8">#REF!</definedName>
    <definedName name="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4" l="1"/>
  <c r="F64" i="30"/>
  <c r="F63" i="30"/>
  <c r="F62" i="30"/>
  <c r="F61" i="30"/>
  <c r="D62" i="30"/>
  <c r="D61" i="30"/>
  <c r="F23" i="30"/>
  <c r="F22" i="30"/>
  <c r="F21" i="30"/>
  <c r="F19" i="30"/>
  <c r="F18" i="30"/>
  <c r="F17" i="30"/>
  <c r="F15" i="30"/>
  <c r="F14" i="30"/>
  <c r="F13" i="30"/>
  <c r="G13" i="30"/>
  <c r="E4" i="30"/>
  <c r="E5" i="30"/>
  <c r="E3" i="30"/>
  <c r="E17" i="15"/>
  <c r="E16" i="15"/>
  <c r="F65" i="30" l="1"/>
  <c r="H18" i="43" l="1"/>
  <c r="H19" i="43"/>
  <c r="H20" i="43"/>
  <c r="E18" i="43"/>
  <c r="E19" i="43"/>
  <c r="E20" i="43"/>
  <c r="D18" i="43"/>
  <c r="D19" i="43"/>
  <c r="D20" i="43"/>
  <c r="C20" i="43"/>
  <c r="B20" i="43"/>
  <c r="B19" i="43"/>
  <c r="K591" i="15"/>
  <c r="K594" i="15" s="1"/>
  <c r="F37" i="37"/>
  <c r="F38" i="37"/>
  <c r="E37" i="37"/>
  <c r="E38" i="37"/>
  <c r="D37" i="37"/>
  <c r="D38" i="37"/>
  <c r="B150" i="15"/>
  <c r="B39" i="37" s="1"/>
  <c r="B149" i="15"/>
  <c r="B38" i="37" s="1"/>
  <c r="K582" i="15"/>
  <c r="K583" i="15" s="1"/>
  <c r="K595" i="15" l="1"/>
  <c r="K596" i="15"/>
  <c r="K584" i="15"/>
  <c r="K585" i="15" s="1"/>
  <c r="C150" i="15" s="1"/>
  <c r="C39" i="37" s="1"/>
  <c r="K597" i="15" l="1"/>
  <c r="D39" i="37"/>
  <c r="E39" i="37"/>
  <c r="F39" i="37" l="1"/>
  <c r="B44" i="30" l="1"/>
  <c r="C8" i="15" l="1"/>
  <c r="E6" i="43"/>
  <c r="E9" i="43"/>
  <c r="E12" i="43"/>
  <c r="E15" i="43"/>
  <c r="D6" i="43"/>
  <c r="D9" i="43"/>
  <c r="D12" i="43"/>
  <c r="D15" i="43"/>
  <c r="H6" i="44"/>
  <c r="H7" i="44"/>
  <c r="H8" i="44"/>
  <c r="G6" i="44"/>
  <c r="G7" i="44"/>
  <c r="G8" i="44"/>
  <c r="C31" i="34"/>
  <c r="C26" i="34"/>
  <c r="J49" i="24" l="1"/>
  <c r="D49" i="24"/>
  <c r="C5" i="24"/>
  <c r="B148" i="15" l="1"/>
  <c r="B25" i="44" s="1"/>
  <c r="B147" i="15"/>
  <c r="M572" i="15"/>
  <c r="L572" i="15"/>
  <c r="L574" i="15" s="1"/>
  <c r="K572" i="15"/>
  <c r="M565" i="15"/>
  <c r="B146" i="15"/>
  <c r="B24" i="44" s="1"/>
  <c r="B145" i="15"/>
  <c r="B23" i="44" s="1"/>
  <c r="B144" i="15"/>
  <c r="B22" i="44" s="1"/>
  <c r="B143" i="15"/>
  <c r="B21" i="44" s="1"/>
  <c r="M563" i="15"/>
  <c r="L563" i="15"/>
  <c r="K563" i="15"/>
  <c r="D12" i="44"/>
  <c r="B142" i="15"/>
  <c r="B11" i="44" s="1"/>
  <c r="B141" i="15"/>
  <c r="B12" i="44" s="1"/>
  <c r="B140" i="15"/>
  <c r="L551" i="15"/>
  <c r="L554" i="15" s="1"/>
  <c r="K551" i="15"/>
  <c r="K554" i="15" s="1"/>
  <c r="H13" i="44"/>
  <c r="H14" i="44"/>
  <c r="D15" i="44"/>
  <c r="F13" i="44"/>
  <c r="G13" i="44" s="1"/>
  <c r="F14" i="44"/>
  <c r="G14" i="44" s="1"/>
  <c r="F8" i="44"/>
  <c r="B139" i="15"/>
  <c r="B10" i="44" s="1"/>
  <c r="B138" i="15"/>
  <c r="B9" i="44" s="1"/>
  <c r="B137" i="15"/>
  <c r="B136" i="15"/>
  <c r="B18" i="44" s="1"/>
  <c r="B135" i="15"/>
  <c r="L544" i="15"/>
  <c r="K544" i="15"/>
  <c r="F7" i="44"/>
  <c r="D5" i="44"/>
  <c r="L533" i="15"/>
  <c r="K533" i="15"/>
  <c r="B134" i="15"/>
  <c r="M524" i="15"/>
  <c r="M526" i="15" s="1"/>
  <c r="B133" i="15"/>
  <c r="B15" i="44" s="1"/>
  <c r="B132" i="15"/>
  <c r="B5" i="44" s="1"/>
  <c r="B131" i="15"/>
  <c r="L521" i="15"/>
  <c r="L524" i="15" s="1"/>
  <c r="K521" i="15"/>
  <c r="K524" i="15" s="1"/>
  <c r="B130" i="15"/>
  <c r="B4" i="44" s="1"/>
  <c r="B16" i="44" s="1"/>
  <c r="B129" i="15"/>
  <c r="B128" i="15"/>
  <c r="L512" i="15"/>
  <c r="L515" i="15" s="1"/>
  <c r="K512" i="15"/>
  <c r="K515" i="15" s="1"/>
  <c r="H15" i="43"/>
  <c r="B127" i="15"/>
  <c r="B17" i="43" s="1"/>
  <c r="B126" i="15"/>
  <c r="B16" i="43" s="1"/>
  <c r="B125" i="15"/>
  <c r="B15" i="43" s="1"/>
  <c r="L505" i="15"/>
  <c r="K505" i="15"/>
  <c r="K506" i="15" s="1"/>
  <c r="B118" i="15"/>
  <c r="B14" i="43" s="1"/>
  <c r="L473" i="15"/>
  <c r="L476" i="15" s="1"/>
  <c r="L478" i="15" s="1"/>
  <c r="B124" i="15"/>
  <c r="B11" i="43" s="1"/>
  <c r="B123" i="15"/>
  <c r="B10" i="43" s="1"/>
  <c r="B122" i="15"/>
  <c r="B9" i="43" s="1"/>
  <c r="L495" i="15"/>
  <c r="K495" i="15"/>
  <c r="K497" i="15" s="1"/>
  <c r="B121" i="15"/>
  <c r="B8" i="43" s="1"/>
  <c r="B120" i="15"/>
  <c r="B7" i="43" s="1"/>
  <c r="B119" i="15"/>
  <c r="B6" i="43" s="1"/>
  <c r="L486" i="15"/>
  <c r="L488" i="15" s="1"/>
  <c r="K486" i="15"/>
  <c r="B117" i="15"/>
  <c r="B13" i="43" s="1"/>
  <c r="B116" i="15"/>
  <c r="B12" i="43" s="1"/>
  <c r="K473" i="15"/>
  <c r="K476" i="15"/>
  <c r="K477" i="15" s="1"/>
  <c r="B115" i="15"/>
  <c r="B5" i="43" s="1"/>
  <c r="K466" i="15"/>
  <c r="K467" i="15" s="1"/>
  <c r="B114" i="15"/>
  <c r="B4" i="43" s="1"/>
  <c r="K457" i="15"/>
  <c r="K573" i="15" l="1"/>
  <c r="L573" i="15" s="1"/>
  <c r="L575" i="15" s="1"/>
  <c r="C148" i="15" s="1"/>
  <c r="E25" i="44" s="1"/>
  <c r="K574" i="15"/>
  <c r="M574" i="15"/>
  <c r="K564" i="15"/>
  <c r="K565" i="15"/>
  <c r="L565" i="15"/>
  <c r="K555" i="15"/>
  <c r="L555" i="15" s="1"/>
  <c r="K556" i="15"/>
  <c r="L556" i="15"/>
  <c r="I6" i="44"/>
  <c r="I8" i="44"/>
  <c r="I7" i="44"/>
  <c r="K545" i="15"/>
  <c r="L545" i="15" s="1"/>
  <c r="K546" i="15"/>
  <c r="L546" i="15"/>
  <c r="K534" i="15"/>
  <c r="L534" i="15" s="1"/>
  <c r="K535" i="15"/>
  <c r="L535" i="15"/>
  <c r="K526" i="15"/>
  <c r="K525" i="15"/>
  <c r="L526" i="15"/>
  <c r="K516" i="15"/>
  <c r="K517" i="15"/>
  <c r="L517" i="15"/>
  <c r="L506" i="15"/>
  <c r="K507" i="15"/>
  <c r="K508" i="15" s="1"/>
  <c r="C126" i="15" s="1"/>
  <c r="C16" i="43" s="1"/>
  <c r="L507" i="15"/>
  <c r="L477" i="15"/>
  <c r="L479" i="15" s="1"/>
  <c r="C118" i="15" s="1"/>
  <c r="C14" i="43" s="1"/>
  <c r="K496" i="15"/>
  <c r="L496" i="15" s="1"/>
  <c r="L497" i="15"/>
  <c r="K487" i="15"/>
  <c r="L487" i="15" s="1"/>
  <c r="L489" i="15" s="1"/>
  <c r="C121" i="15" s="1"/>
  <c r="C8" i="43" s="1"/>
  <c r="K488" i="15"/>
  <c r="K478" i="15"/>
  <c r="K479" i="15" s="1"/>
  <c r="C117" i="15" s="1"/>
  <c r="C13" i="43" s="1"/>
  <c r="K468" i="15"/>
  <c r="K469" i="15" s="1"/>
  <c r="C115" i="15" s="1"/>
  <c r="C5" i="43" s="1"/>
  <c r="K458" i="15"/>
  <c r="K459" i="15"/>
  <c r="K536" i="15" l="1"/>
  <c r="M573" i="15"/>
  <c r="K575" i="15"/>
  <c r="K498" i="15"/>
  <c r="C123" i="15" s="1"/>
  <c r="C10" i="43" s="1"/>
  <c r="E10" i="43" s="1"/>
  <c r="L498" i="15"/>
  <c r="C124" i="15" s="1"/>
  <c r="C11" i="43" s="1"/>
  <c r="D11" i="43" s="1"/>
  <c r="K527" i="15"/>
  <c r="C132" i="15" s="1"/>
  <c r="E5" i="44" s="1"/>
  <c r="D8" i="43"/>
  <c r="E8" i="43"/>
  <c r="E13" i="43"/>
  <c r="D13" i="43"/>
  <c r="E5" i="43"/>
  <c r="D5" i="43"/>
  <c r="E16" i="43"/>
  <c r="D16" i="43"/>
  <c r="D14" i="43"/>
  <c r="E14" i="43"/>
  <c r="M575" i="15"/>
  <c r="H25" i="44"/>
  <c r="G25" i="44"/>
  <c r="F25" i="44"/>
  <c r="K557" i="15"/>
  <c r="C141" i="15" s="1"/>
  <c r="E12" i="44" s="1"/>
  <c r="H12" i="44" s="1"/>
  <c r="L547" i="15"/>
  <c r="C139" i="15" s="1"/>
  <c r="E10" i="44" s="1"/>
  <c r="H10" i="44" s="1"/>
  <c r="L508" i="15"/>
  <c r="C127" i="15" s="1"/>
  <c r="C17" i="43" s="1"/>
  <c r="K566" i="15"/>
  <c r="C144" i="15" s="1"/>
  <c r="E22" i="44" s="1"/>
  <c r="L564" i="15"/>
  <c r="L557" i="15"/>
  <c r="C142" i="15" s="1"/>
  <c r="E11" i="44" s="1"/>
  <c r="H11" i="44" s="1"/>
  <c r="K547" i="15"/>
  <c r="C138" i="15" s="1"/>
  <c r="E9" i="44" s="1"/>
  <c r="H9" i="44" s="1"/>
  <c r="L536" i="15"/>
  <c r="C136" i="15" s="1"/>
  <c r="E18" i="44" s="1"/>
  <c r="L525" i="15"/>
  <c r="K518" i="15"/>
  <c r="C129" i="15" s="1"/>
  <c r="L516" i="15"/>
  <c r="L518" i="15" s="1"/>
  <c r="C130" i="15" s="1"/>
  <c r="E4" i="44" s="1"/>
  <c r="H4" i="44" s="1"/>
  <c r="K489" i="15"/>
  <c r="C120" i="15" s="1"/>
  <c r="C7" i="43" s="1"/>
  <c r="K460" i="15"/>
  <c r="C114" i="15" s="1"/>
  <c r="C4" i="43" s="1"/>
  <c r="D10" i="43" l="1"/>
  <c r="H10" i="43" s="1"/>
  <c r="E11" i="43"/>
  <c r="H16" i="43"/>
  <c r="H13" i="43"/>
  <c r="H11" i="43"/>
  <c r="I25" i="44"/>
  <c r="H5" i="43"/>
  <c r="H8" i="43"/>
  <c r="H14" i="43"/>
  <c r="H5" i="44"/>
  <c r="F5" i="44"/>
  <c r="E17" i="43"/>
  <c r="D17" i="43"/>
  <c r="H17" i="43" s="1"/>
  <c r="E4" i="43"/>
  <c r="D4" i="43"/>
  <c r="D7" i="43"/>
  <c r="E7" i="43"/>
  <c r="L527" i="15"/>
  <c r="C133" i="15" s="1"/>
  <c r="E15" i="44" s="1"/>
  <c r="F15" i="44" s="1"/>
  <c r="G15" i="44" s="1"/>
  <c r="M525" i="15"/>
  <c r="M527" i="15" s="1"/>
  <c r="C134" i="15" s="1"/>
  <c r="F22" i="44"/>
  <c r="H22" i="44"/>
  <c r="G22" i="44"/>
  <c r="F11" i="44"/>
  <c r="F12" i="44"/>
  <c r="G12" i="44" s="1"/>
  <c r="F9" i="44"/>
  <c r="G9" i="44" s="1"/>
  <c r="F10" i="44"/>
  <c r="G18" i="44"/>
  <c r="F18" i="44"/>
  <c r="H18" i="44"/>
  <c r="F4" i="44"/>
  <c r="G4" i="44" s="1"/>
  <c r="E16" i="44"/>
  <c r="L566" i="15"/>
  <c r="C145" i="15" s="1"/>
  <c r="E23" i="44" s="1"/>
  <c r="M564" i="15"/>
  <c r="M566" i="15" s="1"/>
  <c r="C146" i="15" s="1"/>
  <c r="E24" i="44" s="1"/>
  <c r="I9" i="44" l="1"/>
  <c r="L9" i="44" s="1"/>
  <c r="H7" i="43"/>
  <c r="I22" i="44"/>
  <c r="H4" i="43"/>
  <c r="G5" i="44"/>
  <c r="I5" i="44" s="1"/>
  <c r="G11" i="44"/>
  <c r="I11" i="44" s="1"/>
  <c r="L11" i="44" s="1"/>
  <c r="H15" i="44"/>
  <c r="I15" i="44" s="1"/>
  <c r="G10" i="44"/>
  <c r="I10" i="44" s="1"/>
  <c r="L10" i="44" s="1"/>
  <c r="G24" i="44"/>
  <c r="F24" i="44"/>
  <c r="H24" i="44"/>
  <c r="F23" i="44"/>
  <c r="H23" i="44"/>
  <c r="G23" i="44"/>
  <c r="I12" i="44"/>
  <c r="L12" i="44" s="1"/>
  <c r="I18" i="44"/>
  <c r="I19" i="44" s="1"/>
  <c r="J19" i="44" s="1"/>
  <c r="H16" i="44"/>
  <c r="F16" i="44"/>
  <c r="I4" i="44"/>
  <c r="I24" i="44" l="1"/>
  <c r="I13" i="44"/>
  <c r="L13" i="44" s="1"/>
  <c r="I23" i="44"/>
  <c r="G16" i="44"/>
  <c r="I16" i="44"/>
  <c r="I17" i="44" s="1"/>
  <c r="J17" i="44" s="1"/>
  <c r="I26" i="44" l="1"/>
  <c r="J26" i="44" s="1"/>
  <c r="G90" i="42"/>
  <c r="B113" i="15"/>
  <c r="F89" i="42" s="1"/>
  <c r="B112" i="15"/>
  <c r="F88" i="42" s="1"/>
  <c r="B111" i="15"/>
  <c r="B110" i="15"/>
  <c r="B109" i="15"/>
  <c r="F79" i="42" s="1"/>
  <c r="F86" i="42" s="1"/>
  <c r="B108" i="15"/>
  <c r="B107" i="15"/>
  <c r="F81" i="42" s="1"/>
  <c r="B106" i="15"/>
  <c r="F64" i="42" s="1"/>
  <c r="B102" i="15"/>
  <c r="F62" i="42" s="1"/>
  <c r="F69" i="42" s="1"/>
  <c r="L447" i="15"/>
  <c r="L449" i="15" s="1"/>
  <c r="L450" i="15" s="1"/>
  <c r="C102" i="15" s="1"/>
  <c r="G63" i="42" s="1"/>
  <c r="G65" i="42" s="1"/>
  <c r="K447" i="15"/>
  <c r="K449" i="15" s="1"/>
  <c r="K436" i="15"/>
  <c r="K427" i="15"/>
  <c r="K417" i="15"/>
  <c r="K418" i="15" s="1"/>
  <c r="K407" i="15"/>
  <c r="K408" i="15" s="1"/>
  <c r="K397" i="15"/>
  <c r="K398" i="15" s="1"/>
  <c r="B105" i="15"/>
  <c r="F72" i="42" s="1"/>
  <c r="B104" i="15"/>
  <c r="F71" i="42" s="1"/>
  <c r="F77" i="42" s="1"/>
  <c r="K385" i="15"/>
  <c r="K375" i="15"/>
  <c r="K376" i="15" s="1"/>
  <c r="B101" i="15"/>
  <c r="F55" i="42" s="1"/>
  <c r="B100" i="15"/>
  <c r="F54" i="42" s="1"/>
  <c r="F60" i="42" s="1"/>
  <c r="K364" i="15"/>
  <c r="K365" i="15" s="1"/>
  <c r="B98" i="15"/>
  <c r="F47" i="42" s="1"/>
  <c r="B97" i="15"/>
  <c r="F46" i="42" s="1"/>
  <c r="F52" i="42" s="1"/>
  <c r="K354" i="15"/>
  <c r="K355" i="15" s="1"/>
  <c r="B95" i="15"/>
  <c r="F39" i="42" s="1"/>
  <c r="B94" i="15"/>
  <c r="F38" i="42" s="1"/>
  <c r="F44" i="42" s="1"/>
  <c r="K344" i="15"/>
  <c r="K345" i="15" s="1"/>
  <c r="B93" i="15"/>
  <c r="F30" i="42" s="1"/>
  <c r="B92" i="15"/>
  <c r="F29" i="42" s="1"/>
  <c r="F35" i="42" s="1"/>
  <c r="K335" i="15"/>
  <c r="B88" i="15"/>
  <c r="B36" i="42" s="1"/>
  <c r="N314" i="15"/>
  <c r="N316" i="15" s="1"/>
  <c r="B83" i="15"/>
  <c r="B20" i="42" s="1"/>
  <c r="N301" i="15"/>
  <c r="N304" i="15" s="1"/>
  <c r="N306" i="15" s="1"/>
  <c r="B91" i="15"/>
  <c r="F21" i="42" s="1"/>
  <c r="B90" i="15"/>
  <c r="F13" i="42" s="1"/>
  <c r="B89" i="15"/>
  <c r="F12" i="42" s="1"/>
  <c r="M324" i="15"/>
  <c r="L324" i="15"/>
  <c r="L326" i="15" s="1"/>
  <c r="K324" i="15"/>
  <c r="K325" i="15" s="1"/>
  <c r="L325" i="15" s="1"/>
  <c r="B87" i="15"/>
  <c r="F5" i="42" s="1"/>
  <c r="B86" i="15"/>
  <c r="B28" i="42" s="1"/>
  <c r="B85" i="15"/>
  <c r="B27" i="42" s="1"/>
  <c r="B32" i="42" s="1"/>
  <c r="M314" i="15"/>
  <c r="M316" i="15" s="1"/>
  <c r="L314" i="15"/>
  <c r="L316" i="15" s="1"/>
  <c r="K314" i="15"/>
  <c r="B80" i="15"/>
  <c r="B4" i="42" s="1"/>
  <c r="B9" i="42" s="1"/>
  <c r="B84" i="15"/>
  <c r="B13" i="42" s="1"/>
  <c r="B82" i="15"/>
  <c r="B81" i="15"/>
  <c r="B5" i="42" s="1"/>
  <c r="M301" i="15"/>
  <c r="M304" i="15" s="1"/>
  <c r="M306" i="15" s="1"/>
  <c r="K301" i="15"/>
  <c r="K304" i="15" s="1"/>
  <c r="L304" i="15"/>
  <c r="L306" i="15" s="1"/>
  <c r="F80" i="42" l="1"/>
  <c r="F63" i="42"/>
  <c r="F95" i="42"/>
  <c r="K377" i="15"/>
  <c r="K378" i="15" s="1"/>
  <c r="C113" i="15" s="1"/>
  <c r="G89" i="42" s="1"/>
  <c r="G91" i="42" s="1"/>
  <c r="G92" i="42" s="1"/>
  <c r="F4" i="42"/>
  <c r="F9" i="42" s="1"/>
  <c r="B35" i="42"/>
  <c r="B40" i="42" s="1"/>
  <c r="K448" i="15"/>
  <c r="K450" i="15" s="1"/>
  <c r="K437" i="15"/>
  <c r="K438" i="15"/>
  <c r="K428" i="15"/>
  <c r="K429" i="15"/>
  <c r="K419" i="15"/>
  <c r="K420" i="15" s="1"/>
  <c r="K409" i="15"/>
  <c r="K410" i="15" s="1"/>
  <c r="K399" i="15"/>
  <c r="K400" i="15" s="1"/>
  <c r="C111" i="15" s="1"/>
  <c r="G67" i="42"/>
  <c r="G66" i="42"/>
  <c r="K386" i="15"/>
  <c r="K387" i="15"/>
  <c r="K366" i="15"/>
  <c r="K367" i="15" s="1"/>
  <c r="C101" i="15" s="1"/>
  <c r="G55" i="42" s="1"/>
  <c r="G56" i="42" s="1"/>
  <c r="K356" i="15"/>
  <c r="K357" i="15" s="1"/>
  <c r="C98" i="15" s="1"/>
  <c r="G47" i="42" s="1"/>
  <c r="G48" i="42" s="1"/>
  <c r="G50" i="42" s="1"/>
  <c r="K346" i="15"/>
  <c r="K347" i="15" s="1"/>
  <c r="C95" i="15" s="1"/>
  <c r="G39" i="42" s="1"/>
  <c r="G40" i="42" s="1"/>
  <c r="G42" i="42" s="1"/>
  <c r="K336" i="15"/>
  <c r="K337" i="15"/>
  <c r="B19" i="42"/>
  <c r="B24" i="42" s="1"/>
  <c r="F17" i="42"/>
  <c r="F20" i="42"/>
  <c r="F26" i="42" s="1"/>
  <c r="M325" i="15"/>
  <c r="K326" i="15"/>
  <c r="K327" i="15" s="1"/>
  <c r="C90" i="15" s="1"/>
  <c r="G13" i="42" s="1"/>
  <c r="G16" i="42" s="1"/>
  <c r="L327" i="15"/>
  <c r="C91" i="15" s="1"/>
  <c r="G21" i="42" s="1"/>
  <c r="G22" i="42" s="1"/>
  <c r="G24" i="42" s="1"/>
  <c r="M326" i="15"/>
  <c r="K315" i="15"/>
  <c r="L315" i="15" s="1"/>
  <c r="L317" i="15" s="1"/>
  <c r="C87" i="15" s="1"/>
  <c r="G5" i="42" s="1"/>
  <c r="G8" i="42" s="1"/>
  <c r="K316" i="15"/>
  <c r="B12" i="42"/>
  <c r="B17" i="42" s="1"/>
  <c r="K306" i="15"/>
  <c r="K305" i="15"/>
  <c r="L305" i="15" s="1"/>
  <c r="L307" i="15" s="1"/>
  <c r="J74" i="41"/>
  <c r="J88" i="41"/>
  <c r="L88" i="41" s="1"/>
  <c r="J85" i="41"/>
  <c r="K84" i="41"/>
  <c r="I91" i="41"/>
  <c r="I90" i="41"/>
  <c r="L84" i="41"/>
  <c r="C11" i="34"/>
  <c r="K73" i="41" s="1"/>
  <c r="L73" i="41" s="1"/>
  <c r="L77" i="41"/>
  <c r="J73" i="41"/>
  <c r="I80" i="41"/>
  <c r="I79" i="41"/>
  <c r="J49" i="41"/>
  <c r="A49" i="41"/>
  <c r="E49" i="41" s="1"/>
  <c r="N48" i="41"/>
  <c r="N49" i="41" s="1"/>
  <c r="O37" i="41"/>
  <c r="C37" i="41"/>
  <c r="Q35" i="41"/>
  <c r="Q38" i="41" s="1"/>
  <c r="K35" i="41"/>
  <c r="Q34" i="41"/>
  <c r="K34" i="41"/>
  <c r="E34" i="41"/>
  <c r="Q33" i="41"/>
  <c r="K33" i="41"/>
  <c r="E33" i="41"/>
  <c r="E35" i="41" s="1"/>
  <c r="E38" i="41" s="1"/>
  <c r="C28" i="41"/>
  <c r="O24" i="41"/>
  <c r="I24" i="41"/>
  <c r="C21" i="41"/>
  <c r="I21" i="41" s="1"/>
  <c r="I19" i="41"/>
  <c r="K19" i="41" s="1"/>
  <c r="C19" i="41"/>
  <c r="I13" i="41"/>
  <c r="O13" i="41" s="1"/>
  <c r="K12" i="41"/>
  <c r="K13" i="41" s="1"/>
  <c r="K14" i="41" s="1"/>
  <c r="G16" i="41" s="1"/>
  <c r="E12" i="41"/>
  <c r="Q10" i="41"/>
  <c r="Q18" i="41" s="1"/>
  <c r="K10" i="41"/>
  <c r="K18" i="41" s="1"/>
  <c r="E10" i="41"/>
  <c r="E18" i="41" s="1"/>
  <c r="O6" i="41"/>
  <c r="I6" i="41"/>
  <c r="I5" i="41"/>
  <c r="G49" i="41" s="1"/>
  <c r="K49" i="41" s="1"/>
  <c r="O3" i="41"/>
  <c r="Q5" i="41" s="1"/>
  <c r="B21" i="35"/>
  <c r="B79" i="15"/>
  <c r="B78" i="15"/>
  <c r="B22" i="35" s="1"/>
  <c r="L294" i="15"/>
  <c r="K294" i="15"/>
  <c r="B76" i="15"/>
  <c r="B9" i="35" s="1"/>
  <c r="L274" i="15"/>
  <c r="M274" i="15"/>
  <c r="M276" i="15"/>
  <c r="L276" i="15"/>
  <c r="L284" i="15"/>
  <c r="K284" i="15"/>
  <c r="K274" i="15"/>
  <c r="B75" i="15"/>
  <c r="B14" i="35" s="1"/>
  <c r="B74" i="15"/>
  <c r="B5" i="35" s="1"/>
  <c r="B73" i="15"/>
  <c r="B4" i="35" s="1"/>
  <c r="L264" i="15"/>
  <c r="K264" i="15"/>
  <c r="K265" i="15" s="1"/>
  <c r="B72" i="15"/>
  <c r="B71" i="15"/>
  <c r="A7" i="39" s="1"/>
  <c r="A6" i="39"/>
  <c r="B69" i="15"/>
  <c r="A5" i="39" s="1"/>
  <c r="T7" i="32"/>
  <c r="T13" i="32" s="1"/>
  <c r="V4" i="32"/>
  <c r="V12" i="32" s="1"/>
  <c r="M7" i="32"/>
  <c r="O4" i="32"/>
  <c r="O12" i="32" s="1"/>
  <c r="D15" i="32"/>
  <c r="M15" i="32" s="1"/>
  <c r="T15" i="32" s="1"/>
  <c r="D7" i="32"/>
  <c r="A11" i="31"/>
  <c r="B67" i="15"/>
  <c r="A12" i="31" s="1"/>
  <c r="K254" i="15"/>
  <c r="B65" i="15"/>
  <c r="B64" i="15"/>
  <c r="D6" i="31"/>
  <c r="B62" i="15"/>
  <c r="A9" i="31" s="1"/>
  <c r="B61" i="15"/>
  <c r="A8" i="31" s="1"/>
  <c r="B60" i="15"/>
  <c r="A7" i="31" s="1"/>
  <c r="B59" i="15"/>
  <c r="A6" i="31" s="1"/>
  <c r="C58" i="15"/>
  <c r="B5" i="31" s="1"/>
  <c r="D5" i="31" s="1"/>
  <c r="B58" i="15"/>
  <c r="A5" i="31" s="1"/>
  <c r="B57" i="15"/>
  <c r="A4" i="31" s="1"/>
  <c r="B56" i="15"/>
  <c r="A3" i="31" s="1"/>
  <c r="B55" i="15"/>
  <c r="A2" i="31" s="1"/>
  <c r="M245" i="15"/>
  <c r="L245" i="15"/>
  <c r="L246" i="15" s="1"/>
  <c r="K245" i="15"/>
  <c r="M235" i="15"/>
  <c r="L235" i="15"/>
  <c r="L236" i="15" s="1"/>
  <c r="K235" i="15"/>
  <c r="B35" i="37"/>
  <c r="B54" i="15"/>
  <c r="B36" i="37" s="1"/>
  <c r="N58" i="15"/>
  <c r="N60" i="15" s="1"/>
  <c r="M58" i="15"/>
  <c r="M60" i="15" s="1"/>
  <c r="L58" i="15"/>
  <c r="K58" i="15"/>
  <c r="K60" i="15" s="1"/>
  <c r="B52" i="15"/>
  <c r="B33" i="37" s="1"/>
  <c r="B51" i="15"/>
  <c r="B32" i="37" s="1"/>
  <c r="B50" i="15"/>
  <c r="B31" i="37" s="1"/>
  <c r="B49" i="15"/>
  <c r="B30" i="37" s="1"/>
  <c r="B48" i="15"/>
  <c r="B29" i="37" s="1"/>
  <c r="B47" i="15"/>
  <c r="B28" i="37" s="1"/>
  <c r="B46" i="15"/>
  <c r="B27" i="37" s="1"/>
  <c r="B45" i="15"/>
  <c r="B26" i="37" s="1"/>
  <c r="B10" i="38"/>
  <c r="B15" i="38" s="1"/>
  <c r="B43" i="15"/>
  <c r="B42" i="15"/>
  <c r="L224" i="15"/>
  <c r="L226" i="15" s="1"/>
  <c r="B2" i="38"/>
  <c r="B7" i="38" s="1"/>
  <c r="B40" i="15"/>
  <c r="B39" i="15"/>
  <c r="B3" i="38" s="1"/>
  <c r="B38" i="15"/>
  <c r="K224" i="15"/>
  <c r="K338" i="15" l="1"/>
  <c r="C93" i="15" s="1"/>
  <c r="G30" i="42" s="1"/>
  <c r="G31" i="42" s="1"/>
  <c r="G33" i="42" s="1"/>
  <c r="G93" i="42"/>
  <c r="G95" i="42" s="1"/>
  <c r="C108" i="15"/>
  <c r="G81" i="42" s="1"/>
  <c r="C107" i="15"/>
  <c r="K439" i="15"/>
  <c r="C106" i="15" s="1"/>
  <c r="G49" i="42"/>
  <c r="G52" i="42" s="1"/>
  <c r="G58" i="42"/>
  <c r="G57" i="42"/>
  <c r="G41" i="42"/>
  <c r="G44" i="42" s="1"/>
  <c r="K430" i="15"/>
  <c r="C110" i="15" s="1"/>
  <c r="G80" i="42" s="1"/>
  <c r="M327" i="15"/>
  <c r="K388" i="15"/>
  <c r="C105" i="15" s="1"/>
  <c r="G72" i="42" s="1"/>
  <c r="G73" i="42" s="1"/>
  <c r="G69" i="42"/>
  <c r="G23" i="42"/>
  <c r="G26" i="42" s="1"/>
  <c r="K266" i="15"/>
  <c r="K267" i="15" s="1"/>
  <c r="C74" i="15" s="1"/>
  <c r="C5" i="35" s="1"/>
  <c r="C6" i="35" s="1"/>
  <c r="G14" i="42"/>
  <c r="L265" i="15"/>
  <c r="G15" i="42"/>
  <c r="G7" i="42"/>
  <c r="G6" i="42"/>
  <c r="G9" i="42" s="1"/>
  <c r="M315" i="15"/>
  <c r="K317" i="15"/>
  <c r="C86" i="15" s="1"/>
  <c r="C28" i="42" s="1"/>
  <c r="B10" i="35"/>
  <c r="B13" i="35"/>
  <c r="B19" i="35" s="1"/>
  <c r="M277" i="15"/>
  <c r="L277" i="15"/>
  <c r="K307" i="15"/>
  <c r="C81" i="15" s="1"/>
  <c r="C5" i="42" s="1"/>
  <c r="M305" i="15"/>
  <c r="K20" i="41"/>
  <c r="G21" i="41" s="1"/>
  <c r="O19" i="41"/>
  <c r="Q19" i="41" s="1"/>
  <c r="E43" i="41"/>
  <c r="E51" i="41"/>
  <c r="E19" i="41"/>
  <c r="E20" i="41" s="1"/>
  <c r="A21" i="41" s="1"/>
  <c r="E21" i="41" s="1"/>
  <c r="Q6" i="41"/>
  <c r="Q7" i="41" s="1"/>
  <c r="Q41" i="41" s="1"/>
  <c r="E14" i="41"/>
  <c r="A16" i="41" s="1"/>
  <c r="O21" i="41"/>
  <c r="K21" i="41"/>
  <c r="Q20" i="41"/>
  <c r="M21" i="41" s="1"/>
  <c r="E13" i="41"/>
  <c r="I37" i="41"/>
  <c r="K38" i="41" s="1"/>
  <c r="L14" i="41"/>
  <c r="N53" i="41"/>
  <c r="Q12" i="41"/>
  <c r="Q13" i="41" s="1"/>
  <c r="K295" i="15"/>
  <c r="K296" i="15"/>
  <c r="L296" i="15"/>
  <c r="K286" i="15"/>
  <c r="L286" i="15"/>
  <c r="K285" i="15"/>
  <c r="K275" i="15"/>
  <c r="K276" i="15"/>
  <c r="L266" i="15"/>
  <c r="V14" i="32"/>
  <c r="R15" i="32" s="1"/>
  <c r="V15" i="32" s="1"/>
  <c r="V13" i="32"/>
  <c r="V6" i="32"/>
  <c r="W8" i="32" s="1"/>
  <c r="V7" i="32"/>
  <c r="V8" i="32" s="1"/>
  <c r="R10" i="32" s="1"/>
  <c r="O6" i="32"/>
  <c r="M13" i="32"/>
  <c r="O13" i="32" s="1"/>
  <c r="O14" i="32" s="1"/>
  <c r="K15" i="32" s="1"/>
  <c r="O15" i="32" s="1"/>
  <c r="L247" i="15"/>
  <c r="L248" i="15" s="1"/>
  <c r="C61" i="15" s="1"/>
  <c r="B8" i="31" s="1"/>
  <c r="D8" i="31" s="1"/>
  <c r="K256" i="15"/>
  <c r="K255" i="15"/>
  <c r="C6" i="31"/>
  <c r="F6" i="31" s="1"/>
  <c r="C5" i="31"/>
  <c r="F5" i="31" s="1"/>
  <c r="L237" i="15"/>
  <c r="L238" i="15" s="1"/>
  <c r="C57" i="15" s="1"/>
  <c r="B4" i="31" s="1"/>
  <c r="K247" i="15"/>
  <c r="K246" i="15"/>
  <c r="M247" i="15"/>
  <c r="K236" i="15"/>
  <c r="M236" i="15" s="1"/>
  <c r="K237" i="15"/>
  <c r="M237" i="15"/>
  <c r="L60" i="15"/>
  <c r="K59" i="15"/>
  <c r="M59" i="15" s="1"/>
  <c r="L59" i="15"/>
  <c r="K225" i="15"/>
  <c r="K226" i="15"/>
  <c r="B11" i="38"/>
  <c r="G32" i="42" l="1"/>
  <c r="G35" i="42" s="1"/>
  <c r="G60" i="42"/>
  <c r="G82" i="42"/>
  <c r="G84" i="42" s="1"/>
  <c r="L267" i="15"/>
  <c r="C75" i="15" s="1"/>
  <c r="C14" i="35" s="1"/>
  <c r="F90" i="42"/>
  <c r="G64" i="42"/>
  <c r="G17" i="42"/>
  <c r="G75" i="42"/>
  <c r="G74" i="42"/>
  <c r="M317" i="15"/>
  <c r="N315" i="15"/>
  <c r="N317" i="15" s="1"/>
  <c r="C88" i="15" s="1"/>
  <c r="C36" i="42" s="1"/>
  <c r="M307" i="15"/>
  <c r="C84" i="15" s="1"/>
  <c r="C13" i="42" s="1"/>
  <c r="N305" i="15"/>
  <c r="N307" i="15" s="1"/>
  <c r="C83" i="15" s="1"/>
  <c r="C20" i="42" s="1"/>
  <c r="C30" i="42"/>
  <c r="C31" i="42"/>
  <c r="C29" i="42"/>
  <c r="K287" i="15"/>
  <c r="C8" i="42"/>
  <c r="C7" i="42"/>
  <c r="C6" i="42"/>
  <c r="L61" i="15"/>
  <c r="K257" i="15"/>
  <c r="C67" i="15" s="1"/>
  <c r="B12" i="31" s="1"/>
  <c r="D12" i="31" s="1"/>
  <c r="K277" i="15"/>
  <c r="C76" i="15" s="1"/>
  <c r="C9" i="35" s="1"/>
  <c r="L285" i="15"/>
  <c r="L287" i="15" s="1"/>
  <c r="Q21" i="41"/>
  <c r="Q14" i="41"/>
  <c r="M16" i="41" s="1"/>
  <c r="K297" i="15"/>
  <c r="C78" i="15" s="1"/>
  <c r="C22" i="35" s="1"/>
  <c r="L295" i="15"/>
  <c r="L297" i="15" s="1"/>
  <c r="C79" i="15" s="1"/>
  <c r="P8" i="32"/>
  <c r="O7" i="32"/>
  <c r="O8" i="32" s="1"/>
  <c r="K10" i="32" s="1"/>
  <c r="C8" i="31"/>
  <c r="F8" i="31" s="1"/>
  <c r="D4" i="31"/>
  <c r="C4" i="31"/>
  <c r="K248" i="15"/>
  <c r="C60" i="15" s="1"/>
  <c r="B7" i="31" s="1"/>
  <c r="M246" i="15"/>
  <c r="M248" i="15" s="1"/>
  <c r="C62" i="15" s="1"/>
  <c r="B9" i="31" s="1"/>
  <c r="K238" i="15"/>
  <c r="C56" i="15" s="1"/>
  <c r="M238" i="15"/>
  <c r="K61" i="15"/>
  <c r="C54" i="15" s="1"/>
  <c r="C36" i="37" s="1"/>
  <c r="N59" i="15"/>
  <c r="N61" i="15" s="1"/>
  <c r="M61" i="15"/>
  <c r="K227" i="15"/>
  <c r="C42" i="15" s="1"/>
  <c r="L225" i="15"/>
  <c r="L227" i="15" s="1"/>
  <c r="C43" i="15" s="1"/>
  <c r="C11" i="38" s="1"/>
  <c r="G77" i="42" l="1"/>
  <c r="G83" i="42"/>
  <c r="G86" i="42" s="1"/>
  <c r="C39" i="42"/>
  <c r="C38" i="42"/>
  <c r="C37" i="42"/>
  <c r="C12" i="31"/>
  <c r="C32" i="42"/>
  <c r="C23" i="42"/>
  <c r="C21" i="42"/>
  <c r="C22" i="42"/>
  <c r="C9" i="42"/>
  <c r="C16" i="42"/>
  <c r="C14" i="42"/>
  <c r="C15" i="42"/>
  <c r="F12" i="31"/>
  <c r="B3" i="31"/>
  <c r="D3" i="31" s="1"/>
  <c r="B3" i="39"/>
  <c r="C7" i="31"/>
  <c r="D7" i="31"/>
  <c r="D9" i="31"/>
  <c r="C9" i="31"/>
  <c r="F4" i="31"/>
  <c r="E36" i="37"/>
  <c r="D36" i="37"/>
  <c r="C40" i="42" l="1"/>
  <c r="C24" i="42"/>
  <c r="C17" i="42"/>
  <c r="C3" i="31"/>
  <c r="D3" i="39"/>
  <c r="C3" i="39"/>
  <c r="F9" i="31"/>
  <c r="F7" i="31"/>
  <c r="F36" i="37"/>
  <c r="F3" i="39" l="1"/>
  <c r="B17" i="37" l="1"/>
  <c r="B22" i="37" s="1"/>
  <c r="B10" i="37"/>
  <c r="B15" i="37" s="1"/>
  <c r="N71" i="15"/>
  <c r="N73" i="15" s="1"/>
  <c r="C3" i="37"/>
  <c r="C6" i="37" s="1"/>
  <c r="B2" i="37"/>
  <c r="B7" i="37" s="1"/>
  <c r="B11" i="36"/>
  <c r="B10" i="36"/>
  <c r="B15" i="36" s="1"/>
  <c r="K47" i="15"/>
  <c r="K48" i="15" s="1"/>
  <c r="L47" i="15"/>
  <c r="L49" i="15" s="1"/>
  <c r="M47" i="15"/>
  <c r="M49" i="15" s="1"/>
  <c r="B2" i="36"/>
  <c r="B7" i="36" s="1"/>
  <c r="B58" i="30"/>
  <c r="B51" i="30"/>
  <c r="N48" i="24"/>
  <c r="N53" i="24" s="1"/>
  <c r="K215" i="15"/>
  <c r="K216" i="15" s="1"/>
  <c r="O3" i="24"/>
  <c r="Q5" i="24" s="1"/>
  <c r="O37" i="24"/>
  <c r="Q34" i="24"/>
  <c r="Q33" i="24"/>
  <c r="Q10" i="24"/>
  <c r="Q12" i="24" s="1"/>
  <c r="B54" i="30"/>
  <c r="E25" i="30"/>
  <c r="E26" i="30" s="1"/>
  <c r="D25" i="30"/>
  <c r="K206" i="15"/>
  <c r="K207" i="15" s="1"/>
  <c r="B47" i="30"/>
  <c r="K195" i="15"/>
  <c r="K197" i="15" s="1"/>
  <c r="L195" i="15"/>
  <c r="B40" i="30"/>
  <c r="K185" i="15"/>
  <c r="L183" i="15"/>
  <c r="L185" i="15" s="1"/>
  <c r="B32" i="30"/>
  <c r="K174" i="15"/>
  <c r="K173" i="15"/>
  <c r="C42" i="27"/>
  <c r="C44" i="27"/>
  <c r="K217" i="15" l="1"/>
  <c r="K218" i="15" s="1"/>
  <c r="C33" i="15" s="1"/>
  <c r="B11" i="37"/>
  <c r="B18" i="37"/>
  <c r="B3" i="37"/>
  <c r="C4" i="37"/>
  <c r="C5" i="37"/>
  <c r="L48" i="15"/>
  <c r="L50" i="15" s="1"/>
  <c r="K49" i="15"/>
  <c r="K50" i="15" s="1"/>
  <c r="M48" i="15"/>
  <c r="M50" i="15" s="1"/>
  <c r="C27" i="15" s="1"/>
  <c r="C11" i="36" s="1"/>
  <c r="B3" i="36"/>
  <c r="N49" i="24"/>
  <c r="Q35" i="24"/>
  <c r="Q38" i="24" s="1"/>
  <c r="Q18" i="24"/>
  <c r="E27" i="30"/>
  <c r="K208" i="15"/>
  <c r="K209" i="15" s="1"/>
  <c r="C32" i="15" s="1"/>
  <c r="C8" i="35" s="1"/>
  <c r="K196" i="15"/>
  <c r="K198" i="15" s="1"/>
  <c r="C30" i="15" s="1"/>
  <c r="C54" i="30" s="1"/>
  <c r="C57" i="30" s="1"/>
  <c r="L197" i="15"/>
  <c r="K186" i="15"/>
  <c r="K187" i="15"/>
  <c r="L187" i="15"/>
  <c r="C24" i="34"/>
  <c r="C27" i="34" s="1"/>
  <c r="C32" i="34"/>
  <c r="C16" i="34"/>
  <c r="C17" i="34" s="1"/>
  <c r="C45" i="34"/>
  <c r="E53" i="34" s="1"/>
  <c r="B45" i="34"/>
  <c r="B54" i="34"/>
  <c r="B53" i="34"/>
  <c r="C13" i="34"/>
  <c r="C14" i="34" s="1"/>
  <c r="C20" i="34" s="1"/>
  <c r="C21" i="34" s="1"/>
  <c r="C7" i="34"/>
  <c r="C8" i="34" s="1"/>
  <c r="C13" i="36" l="1"/>
  <c r="C14" i="36"/>
  <c r="E47" i="34"/>
  <c r="E48" i="34" s="1"/>
  <c r="E51" i="34" s="1"/>
  <c r="E54" i="34" s="1"/>
  <c r="E55" i="34" s="1"/>
  <c r="O49" i="24"/>
  <c r="O52" i="24" s="1"/>
  <c r="O49" i="41"/>
  <c r="C12" i="36"/>
  <c r="C15" i="36" s="1"/>
  <c r="C55" i="30"/>
  <c r="C7" i="35"/>
  <c r="C10" i="35" s="1"/>
  <c r="C56" i="30"/>
  <c r="C58" i="30" s="1"/>
  <c r="C7" i="37"/>
  <c r="L196" i="15"/>
  <c r="L198" i="15" s="1"/>
  <c r="C31" i="15" s="1"/>
  <c r="K188" i="15"/>
  <c r="C29" i="15" s="1"/>
  <c r="L186" i="15"/>
  <c r="L188" i="15" s="1"/>
  <c r="C47" i="34"/>
  <c r="L173" i="15"/>
  <c r="L175" i="15" s="1"/>
  <c r="L177" i="15" s="1"/>
  <c r="K175" i="15"/>
  <c r="C39" i="34" l="1"/>
  <c r="C40" i="34" s="1"/>
  <c r="O51" i="24"/>
  <c r="O51" i="41"/>
  <c r="O52" i="41"/>
  <c r="O50" i="41"/>
  <c r="O50" i="24"/>
  <c r="C40" i="30"/>
  <c r="C47" i="30"/>
  <c r="K176" i="15"/>
  <c r="L176" i="15" s="1"/>
  <c r="K177" i="15"/>
  <c r="M166" i="15"/>
  <c r="L166" i="15"/>
  <c r="L168" i="15" s="1"/>
  <c r="K164" i="15"/>
  <c r="K166" i="15" s="1"/>
  <c r="O53" i="24" l="1"/>
  <c r="O53" i="41"/>
  <c r="C50" i="30"/>
  <c r="C48" i="30"/>
  <c r="C49" i="30"/>
  <c r="C17" i="35"/>
  <c r="C16" i="35"/>
  <c r="C15" i="35"/>
  <c r="C24" i="35"/>
  <c r="C23" i="35"/>
  <c r="C25" i="35"/>
  <c r="C43" i="30"/>
  <c r="C42" i="30"/>
  <c r="C41" i="30"/>
  <c r="K178" i="15"/>
  <c r="C22" i="15" s="1"/>
  <c r="C32" i="30" s="1"/>
  <c r="L178" i="15"/>
  <c r="L167" i="15"/>
  <c r="L169" i="15" s="1"/>
  <c r="K167" i="15"/>
  <c r="M167" i="15" s="1"/>
  <c r="K168" i="15"/>
  <c r="M168" i="15"/>
  <c r="C19" i="35" l="1"/>
  <c r="C26" i="35"/>
  <c r="C44" i="30"/>
  <c r="C33" i="30"/>
  <c r="C34" i="30"/>
  <c r="C35" i="30"/>
  <c r="C51" i="30"/>
  <c r="M169" i="15"/>
  <c r="C28" i="15" s="1"/>
  <c r="E28" i="15" s="1"/>
  <c r="C3" i="34" s="1"/>
  <c r="C4" i="34" s="1"/>
  <c r="K169" i="15"/>
  <c r="C5" i="34" l="1"/>
  <c r="C36" i="30"/>
  <c r="M157" i="15"/>
  <c r="L157" i="15"/>
  <c r="K155" i="15"/>
  <c r="K157" i="15" s="1"/>
  <c r="L138" i="15"/>
  <c r="L140" i="15" s="1"/>
  <c r="K138" i="15"/>
  <c r="K146" i="15"/>
  <c r="K148" i="15" s="1"/>
  <c r="F4" i="32"/>
  <c r="F12" i="32" s="1"/>
  <c r="K102" i="15"/>
  <c r="L102" i="15"/>
  <c r="M129" i="15"/>
  <c r="L129" i="15"/>
  <c r="K129" i="15"/>
  <c r="M6" i="15"/>
  <c r="M8" i="15" s="1"/>
  <c r="M116" i="15"/>
  <c r="M119" i="15" s="1"/>
  <c r="M121" i="15" s="1"/>
  <c r="L116" i="15"/>
  <c r="L119" i="15" s="1"/>
  <c r="K116" i="15"/>
  <c r="K119" i="15" s="1"/>
  <c r="L158" i="15" l="1"/>
  <c r="L159" i="15"/>
  <c r="K159" i="15"/>
  <c r="K158" i="15"/>
  <c r="K160" i="15" s="1"/>
  <c r="M159" i="15"/>
  <c r="L139" i="15"/>
  <c r="L141" i="15" s="1"/>
  <c r="C71" i="15" s="1"/>
  <c r="B7" i="39" s="1"/>
  <c r="K139" i="15"/>
  <c r="K140" i="15"/>
  <c r="K149" i="15"/>
  <c r="K150" i="15"/>
  <c r="F6" i="32"/>
  <c r="D13" i="32"/>
  <c r="F13" i="32" s="1"/>
  <c r="F14" i="32" s="1"/>
  <c r="B15" i="32" s="1"/>
  <c r="F15" i="32" s="1"/>
  <c r="L103" i="15"/>
  <c r="L104" i="15"/>
  <c r="K103" i="15"/>
  <c r="K104" i="15"/>
  <c r="K131" i="15"/>
  <c r="K130" i="15"/>
  <c r="M130" i="15" s="1"/>
  <c r="L131" i="15"/>
  <c r="L130" i="15"/>
  <c r="M131" i="15"/>
  <c r="K121" i="15"/>
  <c r="K120" i="15"/>
  <c r="M120" i="15" s="1"/>
  <c r="M122" i="15" s="1"/>
  <c r="C40" i="15" s="1"/>
  <c r="L121" i="15"/>
  <c r="L120" i="15"/>
  <c r="R79" i="15"/>
  <c r="R81" i="15" s="1"/>
  <c r="R84" i="15" s="1"/>
  <c r="Q79" i="15"/>
  <c r="Q81" i="15" s="1"/>
  <c r="Q84" i="15" s="1"/>
  <c r="P79" i="15"/>
  <c r="P81" i="15" s="1"/>
  <c r="P84" i="15" s="1"/>
  <c r="O79" i="15"/>
  <c r="O81" i="15" s="1"/>
  <c r="O84" i="15" s="1"/>
  <c r="N79" i="15"/>
  <c r="N81" i="15" s="1"/>
  <c r="N84" i="15" s="1"/>
  <c r="L91" i="15"/>
  <c r="L93" i="15" s="1"/>
  <c r="K91" i="15"/>
  <c r="K93" i="15" s="1"/>
  <c r="M79" i="15"/>
  <c r="M81" i="15" s="1"/>
  <c r="L79" i="15"/>
  <c r="L81" i="15" s="1"/>
  <c r="K79" i="15"/>
  <c r="K81" i="15" s="1"/>
  <c r="M71" i="15"/>
  <c r="M73" i="15" s="1"/>
  <c r="L71" i="15"/>
  <c r="K71" i="15"/>
  <c r="M36" i="15"/>
  <c r="M39" i="15" s="1"/>
  <c r="L36" i="15"/>
  <c r="L39" i="15" s="1"/>
  <c r="K36" i="15"/>
  <c r="K39" i="15" s="1"/>
  <c r="D4" i="30"/>
  <c r="D5" i="30"/>
  <c r="D3" i="30"/>
  <c r="B5" i="30"/>
  <c r="B4" i="30"/>
  <c r="B3" i="30"/>
  <c r="B14" i="30"/>
  <c r="B18" i="30" s="1"/>
  <c r="B22" i="30" s="1"/>
  <c r="B26" i="30" s="1"/>
  <c r="B13" i="30"/>
  <c r="B17" i="30" s="1"/>
  <c r="B21" i="30" s="1"/>
  <c r="B25" i="30" s="1"/>
  <c r="M24" i="15"/>
  <c r="M26" i="15" s="1"/>
  <c r="M29" i="15" s="1"/>
  <c r="L24" i="15"/>
  <c r="L26" i="15" s="1"/>
  <c r="L29" i="15" s="1"/>
  <c r="K24" i="15"/>
  <c r="K26" i="15"/>
  <c r="K28" i="15" s="1"/>
  <c r="L122" i="15" l="1"/>
  <c r="C39" i="15" s="1"/>
  <c r="C3" i="38" s="1"/>
  <c r="C5" i="38" s="1"/>
  <c r="M158" i="15"/>
  <c r="M160" i="15" s="1"/>
  <c r="K141" i="15"/>
  <c r="C7" i="39"/>
  <c r="D7" i="39"/>
  <c r="M132" i="15"/>
  <c r="L132" i="15"/>
  <c r="L160" i="15"/>
  <c r="K151" i="15"/>
  <c r="C72" i="15" s="1"/>
  <c r="E5" i="39" s="1"/>
  <c r="E7" i="39" s="1"/>
  <c r="K122" i="15"/>
  <c r="C38" i="15" s="1"/>
  <c r="K132" i="15"/>
  <c r="C69" i="15" s="1"/>
  <c r="B5" i="39" s="1"/>
  <c r="K29" i="15"/>
  <c r="K30" i="15" s="1"/>
  <c r="C16" i="15" s="1"/>
  <c r="C3" i="30" s="1"/>
  <c r="E13" i="30" s="1"/>
  <c r="E14" i="30" s="1"/>
  <c r="G8" i="32"/>
  <c r="F7" i="32"/>
  <c r="F8" i="32" s="1"/>
  <c r="B10" i="32" s="1"/>
  <c r="L105" i="15"/>
  <c r="C65" i="15" s="1"/>
  <c r="K105" i="15"/>
  <c r="C64" i="15" s="1"/>
  <c r="E3" i="31" s="1"/>
  <c r="F3" i="31" s="1"/>
  <c r="K95" i="15"/>
  <c r="K94" i="15"/>
  <c r="L94" i="15"/>
  <c r="L95" i="15"/>
  <c r="K82" i="15"/>
  <c r="K84" i="15"/>
  <c r="L82" i="15"/>
  <c r="L84" i="15"/>
  <c r="M84" i="15"/>
  <c r="K72" i="15"/>
  <c r="M72" i="15" s="1"/>
  <c r="L72" i="15"/>
  <c r="K73" i="15"/>
  <c r="L73" i="15"/>
  <c r="K38" i="15"/>
  <c r="K40" i="15" s="1"/>
  <c r="L38" i="15"/>
  <c r="L40" i="15" s="1"/>
  <c r="E11" i="30"/>
  <c r="M28" i="15"/>
  <c r="M30" i="15" s="1"/>
  <c r="C18" i="15" s="1"/>
  <c r="L28" i="15"/>
  <c r="L30" i="15" s="1"/>
  <c r="C17" i="15" s="1"/>
  <c r="E7" i="15"/>
  <c r="C4" i="27" s="1"/>
  <c r="E6" i="15"/>
  <c r="C3" i="27" s="1"/>
  <c r="B4" i="27"/>
  <c r="B17" i="27" s="1"/>
  <c r="B3" i="27"/>
  <c r="B16" i="27" s="1"/>
  <c r="C4" i="38" l="1"/>
  <c r="C6" i="38"/>
  <c r="C5" i="39"/>
  <c r="D5" i="39"/>
  <c r="F7" i="39"/>
  <c r="K96" i="15"/>
  <c r="C20" i="15" s="1"/>
  <c r="M74" i="15"/>
  <c r="N72" i="15"/>
  <c r="N74" i="15" s="1"/>
  <c r="C36" i="15" s="1"/>
  <c r="M38" i="15"/>
  <c r="M40" i="15" s="1"/>
  <c r="C26" i="15" s="1"/>
  <c r="C3" i="36" s="1"/>
  <c r="L74" i="15"/>
  <c r="C35" i="15" s="1"/>
  <c r="K74" i="15"/>
  <c r="C4" i="30"/>
  <c r="E17" i="30" s="1"/>
  <c r="E18" i="30" s="1"/>
  <c r="L85" i="15"/>
  <c r="C46" i="15" s="1"/>
  <c r="C27" i="37" s="1"/>
  <c r="C5" i="30"/>
  <c r="E21" i="30" s="1"/>
  <c r="E22" i="30" s="1"/>
  <c r="E23" i="30" s="1"/>
  <c r="L96" i="15"/>
  <c r="N82" i="15"/>
  <c r="K85" i="15"/>
  <c r="C45" i="15" s="1"/>
  <c r="C26" i="37" s="1"/>
  <c r="M82" i="15"/>
  <c r="E15" i="30"/>
  <c r="I5" i="24"/>
  <c r="C7" i="38" l="1"/>
  <c r="E27" i="37"/>
  <c r="D27" i="37"/>
  <c r="C6" i="36"/>
  <c r="C5" i="36"/>
  <c r="E26" i="37"/>
  <c r="D26" i="37"/>
  <c r="F5" i="39"/>
  <c r="C11" i="37"/>
  <c r="C18" i="37"/>
  <c r="C4" i="36"/>
  <c r="E19" i="30"/>
  <c r="C21" i="15"/>
  <c r="N85" i="15"/>
  <c r="C48" i="15" s="1"/>
  <c r="C29" i="37" s="1"/>
  <c r="P82" i="15"/>
  <c r="M85" i="15"/>
  <c r="C47" i="15" s="1"/>
  <c r="C28" i="37" s="1"/>
  <c r="O82" i="15"/>
  <c r="D6" i="15"/>
  <c r="D7" i="15" s="1"/>
  <c r="D8" i="15" s="1"/>
  <c r="F26" i="37" l="1"/>
  <c r="E29" i="37"/>
  <c r="D29" i="37"/>
  <c r="K76" i="41"/>
  <c r="L76" i="41" s="1"/>
  <c r="E28" i="37"/>
  <c r="D28" i="37"/>
  <c r="F28" i="37" s="1"/>
  <c r="F27" i="37"/>
  <c r="C14" i="37"/>
  <c r="C13" i="37"/>
  <c r="C12" i="37"/>
  <c r="C20" i="37"/>
  <c r="C21" i="37"/>
  <c r="C19" i="37"/>
  <c r="C14" i="38"/>
  <c r="C13" i="38"/>
  <c r="C12" i="38"/>
  <c r="C7" i="36"/>
  <c r="P85" i="15"/>
  <c r="C50" i="15" s="1"/>
  <c r="C31" i="37" s="1"/>
  <c r="R82" i="15"/>
  <c r="R85" i="15" s="1"/>
  <c r="C52" i="15" s="1"/>
  <c r="C33" i="37" s="1"/>
  <c r="O85" i="15"/>
  <c r="C49" i="15" s="1"/>
  <c r="C30" i="37" s="1"/>
  <c r="Q82" i="15"/>
  <c r="Q85" i="15" s="1"/>
  <c r="C51" i="15" s="1"/>
  <c r="C32" i="37" s="1"/>
  <c r="K16" i="15"/>
  <c r="K18" i="15" s="1"/>
  <c r="C17" i="27"/>
  <c r="C16" i="27"/>
  <c r="F7" i="27"/>
  <c r="F12" i="27" s="1"/>
  <c r="K87" i="41" l="1"/>
  <c r="L87" i="41" s="1"/>
  <c r="D30" i="37"/>
  <c r="E30" i="37"/>
  <c r="E33" i="37"/>
  <c r="D33" i="37"/>
  <c r="E31" i="37"/>
  <c r="D31" i="37"/>
  <c r="E32" i="37"/>
  <c r="D32" i="37"/>
  <c r="F29" i="37"/>
  <c r="C22" i="37"/>
  <c r="C15" i="38"/>
  <c r="C15" i="37"/>
  <c r="K17" i="15"/>
  <c r="E26" i="27"/>
  <c r="A16" i="27"/>
  <c r="F16" i="27" s="1"/>
  <c r="A15" i="27"/>
  <c r="E24" i="27"/>
  <c r="A17" i="27"/>
  <c r="F30" i="37" l="1"/>
  <c r="F31" i="37"/>
  <c r="F32" i="37"/>
  <c r="F33" i="37"/>
  <c r="A18" i="27"/>
  <c r="F18" i="27" s="1"/>
  <c r="E15" i="27"/>
  <c r="K20" i="15"/>
  <c r="C3" i="15" s="1"/>
  <c r="O16" i="24" s="1"/>
  <c r="F17" i="27"/>
  <c r="M10" i="32" l="1"/>
  <c r="O10" i="32" s="1"/>
  <c r="O17" i="32" s="1"/>
  <c r="O18" i="32" s="1"/>
  <c r="O19" i="32" s="1"/>
  <c r="O23" i="32" s="1"/>
  <c r="O27" i="32" s="1"/>
  <c r="O28" i="32" s="1"/>
  <c r="O29" i="32" s="1"/>
  <c r="C16" i="41"/>
  <c r="E16" i="41" s="1"/>
  <c r="E23" i="41" s="1"/>
  <c r="E24" i="41" s="1"/>
  <c r="E25" i="41" s="1"/>
  <c r="E30" i="41" s="1"/>
  <c r="T10" i="32"/>
  <c r="V10" i="32" s="1"/>
  <c r="V17" i="32" s="1"/>
  <c r="V18" i="32" s="1"/>
  <c r="V19" i="32" s="1"/>
  <c r="V23" i="32" s="1"/>
  <c r="V27" i="32" s="1"/>
  <c r="V28" i="32" s="1"/>
  <c r="V29" i="32" s="1"/>
  <c r="O16" i="41"/>
  <c r="Q16" i="41" s="1"/>
  <c r="Q23" i="41" s="1"/>
  <c r="Q24" i="41" s="1"/>
  <c r="Q25" i="41" s="1"/>
  <c r="Q30" i="41" s="1"/>
  <c r="Q42" i="41" s="1"/>
  <c r="Q43" i="41" s="1"/>
  <c r="Q44" i="41" s="1"/>
  <c r="Q45" i="41" s="1"/>
  <c r="Q46" i="41" s="1"/>
  <c r="I16" i="41"/>
  <c r="K16" i="41" s="1"/>
  <c r="K23" i="41" s="1"/>
  <c r="D10" i="32"/>
  <c r="F10" i="32" s="1"/>
  <c r="F17" i="32" s="1"/>
  <c r="F18" i="32" s="1"/>
  <c r="F19" i="32" s="1"/>
  <c r="F23" i="32" s="1"/>
  <c r="F27" i="32" s="1"/>
  <c r="F28" i="32" s="1"/>
  <c r="C15" i="27"/>
  <c r="F15" i="27" s="1"/>
  <c r="F19" i="27" s="1"/>
  <c r="E42" i="41" l="1"/>
  <c r="E50" i="41"/>
  <c r="K57" i="41"/>
  <c r="K58" i="41" s="1"/>
  <c r="K59" i="41" s="1"/>
  <c r="K60" i="41" s="1"/>
  <c r="K61" i="41" s="1"/>
  <c r="K24" i="41"/>
  <c r="K25" i="41" s="1"/>
  <c r="K30" i="41" s="1"/>
  <c r="F20" i="27"/>
  <c r="F21" i="27" s="1"/>
  <c r="E33" i="27" s="1"/>
  <c r="E27" i="27" s="1"/>
  <c r="K42" i="41" l="1"/>
  <c r="K65" i="41"/>
  <c r="K66" i="41" s="1"/>
  <c r="K67" i="41" s="1"/>
  <c r="K68" i="41" s="1"/>
  <c r="K69" i="41" s="1"/>
  <c r="K50" i="41"/>
  <c r="C41" i="27"/>
  <c r="A49" i="24"/>
  <c r="G49" i="24"/>
  <c r="C45" i="27" l="1"/>
  <c r="C48" i="27" s="1"/>
  <c r="C52" i="27"/>
  <c r="C53" i="27" s="1"/>
  <c r="C21" i="24"/>
  <c r="I21" i="24" s="1"/>
  <c r="O21" i="24" s="1"/>
  <c r="C55" i="27" l="1"/>
  <c r="C54" i="27"/>
  <c r="C56" i="27"/>
  <c r="C47" i="27"/>
  <c r="C46" i="27"/>
  <c r="L6" i="15"/>
  <c r="K6" i="15"/>
  <c r="C49" i="27" l="1"/>
  <c r="C57" i="27"/>
  <c r="L7" i="15"/>
  <c r="L8" i="15"/>
  <c r="K7" i="15"/>
  <c r="M7" i="15" s="1"/>
  <c r="M9" i="15" s="1"/>
  <c r="K8" i="15"/>
  <c r="L9" i="15"/>
  <c r="C10" i="15" s="1"/>
  <c r="I3" i="41" s="1"/>
  <c r="K5" i="41" s="1"/>
  <c r="K6" i="41" s="1"/>
  <c r="K7" i="41" s="1"/>
  <c r="K48" i="41" l="1"/>
  <c r="K51" i="41" s="1"/>
  <c r="K52" i="41" s="1"/>
  <c r="K53" i="41" s="1"/>
  <c r="K54" i="41" s="1"/>
  <c r="K41" i="41"/>
  <c r="K43" i="41" s="1"/>
  <c r="K44" i="41" s="1"/>
  <c r="K45" i="41" s="1"/>
  <c r="K46" i="41" s="1"/>
  <c r="I3" i="24"/>
  <c r="K9" i="15"/>
  <c r="C9" i="15" s="1"/>
  <c r="I37" i="24"/>
  <c r="C37" i="24"/>
  <c r="K34" i="24"/>
  <c r="E34" i="24"/>
  <c r="K33" i="24"/>
  <c r="E33" i="24"/>
  <c r="I24" i="24"/>
  <c r="O24" i="24" s="1"/>
  <c r="C19" i="24"/>
  <c r="I13" i="24"/>
  <c r="K10" i="24"/>
  <c r="K18" i="24" s="1"/>
  <c r="E10" i="24"/>
  <c r="E18" i="24" s="1"/>
  <c r="I6" i="24"/>
  <c r="O6" i="24" s="1"/>
  <c r="Q6" i="24" s="1"/>
  <c r="Q7" i="24" s="1"/>
  <c r="Q41" i="24" s="1"/>
  <c r="K5" i="24" l="1"/>
  <c r="K6" i="24" s="1"/>
  <c r="K7" i="24" s="1"/>
  <c r="E5" i="24"/>
  <c r="E6" i="24" s="1"/>
  <c r="E7" i="24" s="1"/>
  <c r="C3" i="41"/>
  <c r="E5" i="41" s="1"/>
  <c r="E6" i="41" s="1"/>
  <c r="E7" i="41" s="1"/>
  <c r="I19" i="24"/>
  <c r="K19" i="24" s="1"/>
  <c r="K20" i="24" s="1"/>
  <c r="G21" i="24" s="1"/>
  <c r="K21" i="24" s="1"/>
  <c r="O13" i="24"/>
  <c r="E35" i="24"/>
  <c r="E38" i="24" s="1"/>
  <c r="K35" i="24"/>
  <c r="K38" i="24" s="1"/>
  <c r="K12" i="24"/>
  <c r="E19" i="24"/>
  <c r="E12" i="24"/>
  <c r="E25" i="27"/>
  <c r="E28" i="27" s="1"/>
  <c r="E48" i="41" l="1"/>
  <c r="E52" i="41" s="1"/>
  <c r="E41" i="41"/>
  <c r="E44" i="41" s="1"/>
  <c r="O19" i="24"/>
  <c r="Q19" i="24" s="1"/>
  <c r="Q20" i="24" s="1"/>
  <c r="M21" i="24" s="1"/>
  <c r="Q21" i="24" s="1"/>
  <c r="Q13" i="24"/>
  <c r="Q14" i="24" s="1"/>
  <c r="M16" i="24" s="1"/>
  <c r="Q16" i="24" s="1"/>
  <c r="K13" i="24"/>
  <c r="K14" i="24" s="1"/>
  <c r="G16" i="24" s="1"/>
  <c r="L14" i="24"/>
  <c r="F29" i="32"/>
  <c r="E31" i="27"/>
  <c r="E34" i="27" s="1"/>
  <c r="E35" i="27" s="1"/>
  <c r="E36" i="27" s="1"/>
  <c r="E20" i="24"/>
  <c r="A21" i="24" s="1"/>
  <c r="E21" i="24" s="1"/>
  <c r="K48" i="24"/>
  <c r="K41" i="24"/>
  <c r="E48" i="24"/>
  <c r="E41" i="24"/>
  <c r="E13" i="24"/>
  <c r="E14" i="24" s="1"/>
  <c r="A16" i="24" s="1"/>
  <c r="Q23" i="24" l="1"/>
  <c r="E37" i="27"/>
  <c r="K75" i="41" l="1"/>
  <c r="K86" i="41" s="1"/>
  <c r="L86" i="41" s="1"/>
  <c r="Q24" i="24"/>
  <c r="Q25" i="24" s="1"/>
  <c r="C35" i="34"/>
  <c r="C36" i="34" s="1"/>
  <c r="D5" i="15"/>
  <c r="L75" i="41" l="1"/>
  <c r="Q30" i="24"/>
  <c r="Q42" i="24" s="1"/>
  <c r="Q43" i="24" s="1"/>
  <c r="Q44" i="24" s="1"/>
  <c r="K49" i="24"/>
  <c r="E49" i="24"/>
  <c r="Q45" i="24" l="1"/>
  <c r="Q46" i="24" s="1"/>
  <c r="C16" i="24" l="1"/>
  <c r="E16" i="24" s="1"/>
  <c r="E23" i="24" s="1"/>
  <c r="C2" i="15"/>
  <c r="I16" i="24"/>
  <c r="K16" i="24" s="1"/>
  <c r="K23" i="24" l="1"/>
  <c r="E24" i="24"/>
  <c r="E25" i="24" l="1"/>
  <c r="E30" i="24" s="1"/>
  <c r="K57" i="24"/>
  <c r="K58" i="24" s="1"/>
  <c r="K59" i="24" s="1"/>
  <c r="K60" i="24" s="1"/>
  <c r="K61" i="24" s="1"/>
  <c r="K24" i="24"/>
  <c r="K25" i="24" s="1"/>
  <c r="K30" i="24" s="1"/>
  <c r="E50" i="24" l="1"/>
  <c r="E42" i="24"/>
  <c r="K65" i="24"/>
  <c r="K66" i="24" s="1"/>
  <c r="K67" i="24" s="1"/>
  <c r="K42" i="24"/>
  <c r="K50" i="24"/>
  <c r="K43" i="24" l="1"/>
  <c r="K44" i="24" s="1"/>
  <c r="K45" i="24"/>
  <c r="E43" i="24"/>
  <c r="E44" i="24" s="1"/>
  <c r="E45" i="24"/>
  <c r="E53" i="24"/>
  <c r="E51" i="24"/>
  <c r="E52" i="24" s="1"/>
  <c r="K68" i="24"/>
  <c r="K69" i="24" s="1"/>
  <c r="K51" i="24"/>
  <c r="K52" i="24" s="1"/>
  <c r="E54" i="24" l="1"/>
  <c r="E46" i="24"/>
  <c r="K46" i="24"/>
  <c r="K53" i="24"/>
  <c r="K54" i="24" s="1"/>
  <c r="K74" i="41" l="1"/>
  <c r="K85" i="41" s="1"/>
  <c r="L85" i="41" s="1"/>
  <c r="L89" i="41" s="1"/>
  <c r="L90" i="41" s="1"/>
  <c r="L91" i="41" l="1"/>
  <c r="L92" i="41" s="1"/>
  <c r="L74" i="41"/>
  <c r="L78" i="41" s="1"/>
  <c r="L80" i="41" s="1"/>
  <c r="L79" i="41" l="1"/>
  <c r="L81" i="41" s="1"/>
</calcChain>
</file>

<file path=xl/sharedStrings.xml><?xml version="1.0" encoding="utf-8"?>
<sst xmlns="http://schemas.openxmlformats.org/spreadsheetml/2006/main" count="1344" uniqueCount="414">
  <si>
    <t>S/NO</t>
  </si>
  <si>
    <t>Total</t>
  </si>
  <si>
    <t>m3</t>
  </si>
  <si>
    <t>Operator</t>
  </si>
  <si>
    <t>Unskilled Labour</t>
  </si>
  <si>
    <t>Waste</t>
  </si>
  <si>
    <t>SAND</t>
  </si>
  <si>
    <t>CHIPPINGS</t>
  </si>
  <si>
    <t>KEROSENE</t>
  </si>
  <si>
    <t>LT</t>
  </si>
  <si>
    <t>FUEL</t>
  </si>
  <si>
    <t>BITUMEN</t>
  </si>
  <si>
    <t>TON</t>
  </si>
  <si>
    <t>UNIT</t>
  </si>
  <si>
    <t>m2</t>
  </si>
  <si>
    <t>Subtotal</t>
  </si>
  <si>
    <t>VAT</t>
  </si>
  <si>
    <t>Transportation</t>
  </si>
  <si>
    <t>Mix Ratio</t>
  </si>
  <si>
    <t>Cement</t>
  </si>
  <si>
    <t>Sand</t>
  </si>
  <si>
    <t>Concrete</t>
  </si>
  <si>
    <t>BLOCK WORK</t>
  </si>
  <si>
    <t>230 Block supplied to site</t>
  </si>
  <si>
    <t>150 Block supplied to site</t>
  </si>
  <si>
    <t>1 m2 of Block wall</t>
  </si>
  <si>
    <t>pcs</t>
  </si>
  <si>
    <t>Mortar</t>
  </si>
  <si>
    <t>Add shrinkage</t>
  </si>
  <si>
    <t>Volume per bag</t>
  </si>
  <si>
    <t>Total Bags</t>
  </si>
  <si>
    <t>Plaster/ m2 of wall</t>
  </si>
  <si>
    <t>m3/m2</t>
  </si>
  <si>
    <t>Cost/ m2 of Mortar</t>
  </si>
  <si>
    <t>Labour Laying</t>
  </si>
  <si>
    <t>Mason</t>
  </si>
  <si>
    <t>per day</t>
  </si>
  <si>
    <t>Labour</t>
  </si>
  <si>
    <t>Output/ day</t>
  </si>
  <si>
    <t>blocks/ ay</t>
  </si>
  <si>
    <t>Cost/ m2</t>
  </si>
  <si>
    <t>Blocks</t>
  </si>
  <si>
    <t>Blockwork</t>
  </si>
  <si>
    <t>Cost/m2</t>
  </si>
  <si>
    <t>Filled solid with concrete</t>
  </si>
  <si>
    <t>Cement (volume/bag)</t>
  </si>
  <si>
    <t>m3/bag</t>
  </si>
  <si>
    <t>Cost per m3 of sand</t>
  </si>
  <si>
    <t>MATERIAL PRICES</t>
  </si>
  <si>
    <t>COST / TON</t>
  </si>
  <si>
    <t>COST / BAG</t>
  </si>
  <si>
    <t>COST / M3</t>
  </si>
  <si>
    <t>COST / BLOCK</t>
  </si>
  <si>
    <t>230mm</t>
  </si>
  <si>
    <t>150mm</t>
  </si>
  <si>
    <t>Loading &amp; Offloading</t>
  </si>
  <si>
    <t>Vendor Price Adjustment</t>
  </si>
  <si>
    <t>Granite</t>
  </si>
  <si>
    <t>Shrinkage</t>
  </si>
  <si>
    <t>Entrained Air</t>
  </si>
  <si>
    <t>Net Volume of Wet Mix</t>
  </si>
  <si>
    <t>Bag</t>
  </si>
  <si>
    <t>Water for works</t>
  </si>
  <si>
    <t>liter</t>
  </si>
  <si>
    <t>waste</t>
  </si>
  <si>
    <t>Mixing &amp; Placement</t>
  </si>
  <si>
    <t>Concrete mixer</t>
  </si>
  <si>
    <t>Vibrator</t>
  </si>
  <si>
    <t>Density</t>
  </si>
  <si>
    <t>Standard material capacity</t>
  </si>
  <si>
    <t>Water Cement Ratio</t>
  </si>
  <si>
    <t>Daily Output of Gang</t>
  </si>
  <si>
    <t>Material Supplied to Site</t>
  </si>
  <si>
    <t>Suppply of 50kg Bag of Cement</t>
  </si>
  <si>
    <t>AMOUNT (ZMW)</t>
  </si>
  <si>
    <t>CEMENT   / TON</t>
  </si>
  <si>
    <t>CEMENT  /50KG BAG</t>
  </si>
  <si>
    <t>HARD CORE/ GRAVEL</t>
  </si>
  <si>
    <t>150mm BLOCK 6"</t>
  </si>
  <si>
    <t>200mm BLOCK 8"</t>
  </si>
  <si>
    <t>200mm</t>
  </si>
  <si>
    <t>/M2</t>
  </si>
  <si>
    <t>COST/m3</t>
  </si>
  <si>
    <t>25% of Material cost</t>
  </si>
  <si>
    <t>COST/ m2 which is 13.5 blocks</t>
  </si>
  <si>
    <t>Concrete Block Price</t>
  </si>
  <si>
    <t>/m3</t>
  </si>
  <si>
    <t xml:space="preserve">QUARY DUST 4mm </t>
  </si>
  <si>
    <t>CRUSHED STONE  19mm</t>
  </si>
  <si>
    <t>30% of Material cost</t>
  </si>
  <si>
    <t>PLACEMENT</t>
  </si>
  <si>
    <t>Cost/ m3</t>
  </si>
  <si>
    <t>PLAIN CONCRETE (C25-C30)</t>
  </si>
  <si>
    <t>Y16</t>
  </si>
  <si>
    <t>Reinforcement Bars</t>
  </si>
  <si>
    <t>Y10</t>
  </si>
  <si>
    <t>Y12</t>
  </si>
  <si>
    <t>COST/ Kg</t>
  </si>
  <si>
    <t>Transportation/ Kg/  Km (adjust Kms)</t>
  </si>
  <si>
    <t>Transportation/ Block/ Km (adjust Kms)</t>
  </si>
  <si>
    <t>REBAR</t>
  </si>
  <si>
    <t>STEEL FIXING</t>
  </si>
  <si>
    <t>Cost /Kg</t>
  </si>
  <si>
    <t>0.4mm</t>
  </si>
  <si>
    <t>0.5mm</t>
  </si>
  <si>
    <t>Roofing Sheets IBR</t>
  </si>
  <si>
    <t>0.3mm</t>
  </si>
  <si>
    <t>Transportation/ m2/  Km (adjust Kms)</t>
  </si>
  <si>
    <t>Price flactuation</t>
  </si>
  <si>
    <t>900x2000mm</t>
  </si>
  <si>
    <t>800x2000mm</t>
  </si>
  <si>
    <t>Transportation/ Each/  Km (adjust Kms)</t>
  </si>
  <si>
    <t>1200x2000mm</t>
  </si>
  <si>
    <t>500x1200</t>
  </si>
  <si>
    <t>900x1200mm</t>
  </si>
  <si>
    <t>1100x1200</t>
  </si>
  <si>
    <t>900x1800</t>
  </si>
  <si>
    <t>1100x1800</t>
  </si>
  <si>
    <t>1500x2400</t>
  </si>
  <si>
    <t>1500x3000</t>
  </si>
  <si>
    <t>500x600</t>
  </si>
  <si>
    <t>Clear 4mm</t>
  </si>
  <si>
    <t>Obscured 4mm</t>
  </si>
  <si>
    <t>Glass/ m2</t>
  </si>
  <si>
    <t>Window  frames Complete with bulglabars/ Each</t>
  </si>
  <si>
    <t>Glass clear</t>
  </si>
  <si>
    <t>Glass obscured</t>
  </si>
  <si>
    <t>COST/ m2</t>
  </si>
  <si>
    <t>COST/m2</t>
  </si>
  <si>
    <t>Lipped Channels</t>
  </si>
  <si>
    <t>200x50x20mm</t>
  </si>
  <si>
    <t>100mm</t>
  </si>
  <si>
    <t xml:space="preserve">Floor tiles </t>
  </si>
  <si>
    <t>Putty/ Kg</t>
  </si>
  <si>
    <t>Super Fix</t>
  </si>
  <si>
    <t>Mulimo</t>
  </si>
  <si>
    <t>600x600mm</t>
  </si>
  <si>
    <t>Transportation/ box/  Km (adjust Kms)</t>
  </si>
  <si>
    <t>Transportation/ bag/  Km (adjust Kms)</t>
  </si>
  <si>
    <t>Tile fix(20Kg) bag</t>
  </si>
  <si>
    <t>Sawn Timber</t>
  </si>
  <si>
    <t>Termikill</t>
  </si>
  <si>
    <t>500ml</t>
  </si>
  <si>
    <t>5Litre</t>
  </si>
  <si>
    <t>1Litre</t>
  </si>
  <si>
    <t>Add 15% Profit</t>
  </si>
  <si>
    <t>Transportation/ Roll/  Km (adjust Kms)</t>
  </si>
  <si>
    <t>Conforce wire (Roll)</t>
  </si>
  <si>
    <t>Conforce wire 86</t>
  </si>
  <si>
    <t>Conforce wire 257</t>
  </si>
  <si>
    <t>Roofing sheets IBR 0.3mm</t>
  </si>
  <si>
    <t>Roofing sheets IBR 0.4mm</t>
  </si>
  <si>
    <t>Roofing sheets IBR 0.5mm</t>
  </si>
  <si>
    <t>Excavation for foundation trenches to receive foundation in soft ground not exceed 1.5m</t>
  </si>
  <si>
    <t>Treating surfaces of hardcore with approved chemical</t>
  </si>
  <si>
    <t>EARTHWORKS</t>
  </si>
  <si>
    <t>/Litre</t>
  </si>
  <si>
    <t xml:space="preserve">Antitermite </t>
  </si>
  <si>
    <t>COST/Litre</t>
  </si>
  <si>
    <t>/m2</t>
  </si>
  <si>
    <t>COST OF SURFACE TREATMENT /m2</t>
  </si>
  <si>
    <t>Clearing and removal of topsoil not exceeding 150mm</t>
  </si>
  <si>
    <t>COST OF CLEARING &amp; REMOVAL OF TOP SOIL /m2</t>
  </si>
  <si>
    <t>Extra over for excavation in hard rock</t>
  </si>
  <si>
    <t xml:space="preserve"> /m3</t>
  </si>
  <si>
    <t>COST OF EXCAVATION IN SOFT GROUND /m3</t>
  </si>
  <si>
    <t>Backfilling</t>
  </si>
  <si>
    <t>BACKFILLING /m3</t>
  </si>
  <si>
    <t>DISPOSAL OF EXCAVATED MATERIALS /m3</t>
  </si>
  <si>
    <t xml:space="preserve">Disposal of excavated materals off site </t>
  </si>
  <si>
    <t>HARDCORE  /m3</t>
  </si>
  <si>
    <t>Keep Excavations free from Water</t>
  </si>
  <si>
    <t>Levelling and Compaction</t>
  </si>
  <si>
    <t>Hire of plate plate compactor/ jumping hammer</t>
  </si>
  <si>
    <t>Add labour at 30%</t>
  </si>
  <si>
    <t>LEVELLING &amp; COMPACTION /m2</t>
  </si>
  <si>
    <t>Divide by 47m2</t>
  </si>
  <si>
    <t>BLINDING CONCRETE /m3</t>
  </si>
  <si>
    <t>Divide the cost of plain concrete by 4</t>
  </si>
  <si>
    <t>COST OF EXCAVATION IN HARD GROUND /m3</t>
  </si>
  <si>
    <t>Concerete Blinding</t>
  </si>
  <si>
    <t>Sand Blinding</t>
  </si>
  <si>
    <t>SAND BLINDING  /m3</t>
  </si>
  <si>
    <t>CONCRETE TO ANTIGUARD</t>
  </si>
  <si>
    <t>Plain concrete</t>
  </si>
  <si>
    <t>Nails</t>
  </si>
  <si>
    <t>Add 30% labour</t>
  </si>
  <si>
    <t>Add 20% Profit</t>
  </si>
  <si>
    <t>Sawn Timber 100x50mm</t>
  </si>
  <si>
    <t>/m</t>
  </si>
  <si>
    <t>/Kg/m</t>
  </si>
  <si>
    <t>COST OF CONCRETE ANIGUARD/ m</t>
  </si>
  <si>
    <t>Sawn Timber 50x50mm</t>
  </si>
  <si>
    <t>Add 10% Transport</t>
  </si>
  <si>
    <t>SLAB THICKENNING</t>
  </si>
  <si>
    <t>COST OF SLAB THICKENNING/ m</t>
  </si>
  <si>
    <t xml:space="preserve">CONFORCE WIRE </t>
  </si>
  <si>
    <t>/ 120sq.m /2.4x50m/ Roll</t>
  </si>
  <si>
    <t>Divide by 120sq.m</t>
  </si>
  <si>
    <t>Add labour 30%</t>
  </si>
  <si>
    <t>Add Profit 20%</t>
  </si>
  <si>
    <t>COST OF CONFORCE 86/ m2</t>
  </si>
  <si>
    <t>Black Polythene sheet</t>
  </si>
  <si>
    <t>100 Micron HD</t>
  </si>
  <si>
    <t>250 Micron HD</t>
  </si>
  <si>
    <t>Polythene sheet 100 micron</t>
  </si>
  <si>
    <t>POLYTHENE SHEET</t>
  </si>
  <si>
    <t>Brick force Wire</t>
  </si>
  <si>
    <t>4''</t>
  </si>
  <si>
    <t>6''</t>
  </si>
  <si>
    <t>Brick force wire 4''</t>
  </si>
  <si>
    <t>Brick force wire 6''</t>
  </si>
  <si>
    <t>/20m</t>
  </si>
  <si>
    <t>Divide by 20m</t>
  </si>
  <si>
    <t>PLASTER</t>
  </si>
  <si>
    <t>Plaster</t>
  </si>
  <si>
    <t>Cost/m3</t>
  </si>
  <si>
    <t>Bituminous Paint</t>
  </si>
  <si>
    <t>5 Litres</t>
  </si>
  <si>
    <t>/5l</t>
  </si>
  <si>
    <t>R8</t>
  </si>
  <si>
    <t>CLAY BRICKS</t>
  </si>
  <si>
    <t>190x90mm</t>
  </si>
  <si>
    <t>Brick  supplied to site</t>
  </si>
  <si>
    <t>Clay Brick (190x90mm)</t>
  </si>
  <si>
    <t>ROUGH RAKING CUT  TO 150mm BLOCK</t>
  </si>
  <si>
    <t>COST/ m</t>
  </si>
  <si>
    <t>Damp Proof Course</t>
  </si>
  <si>
    <t>COST/30m</t>
  </si>
  <si>
    <t>/m Divide by 30</t>
  </si>
  <si>
    <t>Dump proof Course (DCP)</t>
  </si>
  <si>
    <t>BRICK FORCE WIRE 4''/m</t>
  </si>
  <si>
    <t>BRICK FORCE WIRE 6'/m</t>
  </si>
  <si>
    <t>COST/m</t>
  </si>
  <si>
    <t>Divide by 0.686</t>
  </si>
  <si>
    <t xml:space="preserve"> IBR Ridge Cap</t>
  </si>
  <si>
    <t>Ridge Cap 0.5mm</t>
  </si>
  <si>
    <t>Door frames 1.5M</t>
  </si>
  <si>
    <t>COST/ Unit</t>
  </si>
  <si>
    <t>/Unit</t>
  </si>
  <si>
    <t xml:space="preserve">900x2000mm with fanlight </t>
  </si>
  <si>
    <t>Door frames 1.5M (900x2000mm)</t>
  </si>
  <si>
    <t>Door frames 1.5M (800x2000mm)</t>
  </si>
  <si>
    <t>Door frames 1.5M (900x2400mm) with fanlight</t>
  </si>
  <si>
    <t>Welding Rods</t>
  </si>
  <si>
    <t>100x75x20x3mm</t>
  </si>
  <si>
    <t>150x50x20x3mm</t>
  </si>
  <si>
    <t>12m</t>
  </si>
  <si>
    <t>3.5mm</t>
  </si>
  <si>
    <t>5mm</t>
  </si>
  <si>
    <t>/Kg</t>
  </si>
  <si>
    <t>COST/Kg</t>
  </si>
  <si>
    <t>/Kg/19Rods 300mm each</t>
  </si>
  <si>
    <t>Window frames</t>
  </si>
  <si>
    <t>WINDOW FRAMES</t>
  </si>
  <si>
    <t>Add30% labour</t>
  </si>
  <si>
    <t>Grill Gate</t>
  </si>
  <si>
    <t>Clear Glass</t>
  </si>
  <si>
    <t>6mm</t>
  </si>
  <si>
    <t>8mm</t>
  </si>
  <si>
    <t>Obscure Glass</t>
  </si>
  <si>
    <t>4mm</t>
  </si>
  <si>
    <t>Add Putty/m2</t>
  </si>
  <si>
    <t>Putty</t>
  </si>
  <si>
    <t>Mirror</t>
  </si>
  <si>
    <t>500x500mm</t>
  </si>
  <si>
    <t>COST/Unit</t>
  </si>
  <si>
    <t>Add Fixtures</t>
  </si>
  <si>
    <t>Screed</t>
  </si>
  <si>
    <t>3mm</t>
  </si>
  <si>
    <t>Cost/ m2 of Plaster</t>
  </si>
  <si>
    <t>10mm thick</t>
  </si>
  <si>
    <t>4per box</t>
  </si>
  <si>
    <t>250x200</t>
  </si>
  <si>
    <t xml:space="preserve">Wall tiles </t>
  </si>
  <si>
    <t>20per box / 12perbox</t>
  </si>
  <si>
    <t>250x350</t>
  </si>
  <si>
    <t>Floor Tiles</t>
  </si>
  <si>
    <t>Wall tile</t>
  </si>
  <si>
    <t>COST/ box/ 4pieces</t>
  </si>
  <si>
    <t>COST/ box/ 12pieces</t>
  </si>
  <si>
    <t>Floor tiles</t>
  </si>
  <si>
    <t>Add Tile fix</t>
  </si>
  <si>
    <t xml:space="preserve">Paint PVA </t>
  </si>
  <si>
    <t>Emulsion 20L</t>
  </si>
  <si>
    <t>Washable 20L</t>
  </si>
  <si>
    <t>COST/L</t>
  </si>
  <si>
    <t xml:space="preserve">Paint miscellenous </t>
  </si>
  <si>
    <t>Painting Brush</t>
  </si>
  <si>
    <t>Roller brush &amp; Tray</t>
  </si>
  <si>
    <t>2''</t>
  </si>
  <si>
    <t>Masking tape</t>
  </si>
  <si>
    <t>Newspapper</t>
  </si>
  <si>
    <t>Sandpaper</t>
  </si>
  <si>
    <t>3 coats</t>
  </si>
  <si>
    <t>Multiply by 0.125</t>
  </si>
  <si>
    <t>Msc</t>
  </si>
  <si>
    <t>Varnish</t>
  </si>
  <si>
    <t>Clear Varnish</t>
  </si>
  <si>
    <t>Wood Varnish</t>
  </si>
  <si>
    <t>SEPTIC TANK</t>
  </si>
  <si>
    <t>Excavations</t>
  </si>
  <si>
    <t>Block work</t>
  </si>
  <si>
    <t>Concrete Work</t>
  </si>
  <si>
    <t>Add 20% profit</t>
  </si>
  <si>
    <t>COST OF SEPTIC TANK</t>
  </si>
  <si>
    <t>Unit</t>
  </si>
  <si>
    <t>Quantity</t>
  </si>
  <si>
    <t>Rate</t>
  </si>
  <si>
    <t>Amount</t>
  </si>
  <si>
    <t>Rebar</t>
  </si>
  <si>
    <t>Kg</t>
  </si>
  <si>
    <t>Formwork</t>
  </si>
  <si>
    <t>SOAKAWAY</t>
  </si>
  <si>
    <t>Boulderstones</t>
  </si>
  <si>
    <t>32mm</t>
  </si>
  <si>
    <t>38mm</t>
  </si>
  <si>
    <t>50mm</t>
  </si>
  <si>
    <t>UPVC Pipes</t>
  </si>
  <si>
    <t>15% more than PVC</t>
  </si>
  <si>
    <t>/each</t>
  </si>
  <si>
    <t>UPVC Bend</t>
  </si>
  <si>
    <t>COST/each</t>
  </si>
  <si>
    <t>UPVC P-Trap</t>
  </si>
  <si>
    <t>UPVC  sweepy-Junction</t>
  </si>
  <si>
    <t>Pan - Connector</t>
  </si>
  <si>
    <t>Vent Valve</t>
  </si>
  <si>
    <t>Gully trap</t>
  </si>
  <si>
    <t>Water closet</t>
  </si>
  <si>
    <t>Ceramic Cisten</t>
  </si>
  <si>
    <t>Shower Mixer</t>
  </si>
  <si>
    <t>Concrete Wash Trough</t>
  </si>
  <si>
    <t>Bib Taps</t>
  </si>
  <si>
    <t>Sink Mixer</t>
  </si>
  <si>
    <t>Wash Hand Basin (WHB)</t>
  </si>
  <si>
    <t>Basin Only</t>
  </si>
  <si>
    <t>Complete with Pedastal</t>
  </si>
  <si>
    <t>Shower Rose Head</t>
  </si>
  <si>
    <t>13mm</t>
  </si>
  <si>
    <t>Kitchen Sink</t>
  </si>
  <si>
    <t>Double Drain</t>
  </si>
  <si>
    <t>Single Drain</t>
  </si>
  <si>
    <t>Particle Board</t>
  </si>
  <si>
    <t>CARPENTRY &amp; JOINERY</t>
  </si>
  <si>
    <t>Cover Strips</t>
  </si>
  <si>
    <t>225x25mm</t>
  </si>
  <si>
    <t>725x1960</t>
  </si>
  <si>
    <t>825x1960</t>
  </si>
  <si>
    <t>Flush Doors - semi Solid Core 44mm Thick</t>
  </si>
  <si>
    <t>Hardwood Door 44mm Thick</t>
  </si>
  <si>
    <t>50x50mm</t>
  </si>
  <si>
    <t>Mortice Locks</t>
  </si>
  <si>
    <t>2lever</t>
  </si>
  <si>
    <t>3lever</t>
  </si>
  <si>
    <t>4x25mm Light Duty</t>
  </si>
  <si>
    <t>4x25mm Heavy Duty</t>
  </si>
  <si>
    <t>Conduits PVC</t>
  </si>
  <si>
    <t>Cables</t>
  </si>
  <si>
    <t>/4m</t>
  </si>
  <si>
    <t>1.5mm</t>
  </si>
  <si>
    <t>2.5mm</t>
  </si>
  <si>
    <t>10mm</t>
  </si>
  <si>
    <t xml:space="preserve">Unit </t>
  </si>
  <si>
    <t>m</t>
  </si>
  <si>
    <t>CONDUITS &amp; CABLES LIGHTING</t>
  </si>
  <si>
    <t>Looping Box with cover</t>
  </si>
  <si>
    <t>No.</t>
  </si>
  <si>
    <t>Sockets 13A</t>
  </si>
  <si>
    <t>Single PVC</t>
  </si>
  <si>
    <t>Double PVC</t>
  </si>
  <si>
    <t>Single GI</t>
  </si>
  <si>
    <t>Double  GI</t>
  </si>
  <si>
    <t>Ducting</t>
  </si>
  <si>
    <t>CONDUITS &amp; CABLES POWER</t>
  </si>
  <si>
    <t>Switch</t>
  </si>
  <si>
    <t>1 gang 1 way</t>
  </si>
  <si>
    <t>2 gang 1 way</t>
  </si>
  <si>
    <t xml:space="preserve">saddles </t>
  </si>
  <si>
    <t>Bulb</t>
  </si>
  <si>
    <t>Tube Holder</t>
  </si>
  <si>
    <t>Lamp Holder with Bulb/ tube</t>
  </si>
  <si>
    <t>ITEM</t>
  </si>
  <si>
    <t>Distribution box</t>
  </si>
  <si>
    <t>MCB</t>
  </si>
  <si>
    <t>60A</t>
  </si>
  <si>
    <t>30A</t>
  </si>
  <si>
    <t>10A</t>
  </si>
  <si>
    <t>TESTING</t>
  </si>
  <si>
    <t>Distribution Box</t>
  </si>
  <si>
    <t>10Way</t>
  </si>
  <si>
    <t>12Way</t>
  </si>
  <si>
    <t>16Way</t>
  </si>
  <si>
    <t xml:space="preserve">ITEM </t>
  </si>
  <si>
    <t>EARTH BONDING</t>
  </si>
  <si>
    <t>200mm  Block supplied to site</t>
  </si>
  <si>
    <t>150mm Block supplied to site</t>
  </si>
  <si>
    <t>20% of Material cost</t>
  </si>
  <si>
    <t>Add 20% labourincluding  associated costs</t>
  </si>
  <si>
    <t>Add20% labour</t>
  </si>
  <si>
    <t>Add labour 20%</t>
  </si>
  <si>
    <t>Add Profit 15%</t>
  </si>
  <si>
    <t>Add labour @ 20%</t>
  </si>
  <si>
    <t>KEEP EXCAVATION FREE OF WATER /Item</t>
  </si>
  <si>
    <t xml:space="preserve"> Air vents</t>
  </si>
  <si>
    <t>PVC</t>
  </si>
  <si>
    <t>Block board</t>
  </si>
  <si>
    <t>18mm Thick</t>
  </si>
  <si>
    <t>PHOTO CELL</t>
  </si>
  <si>
    <t>NO.</t>
  </si>
  <si>
    <t>3 Brick Drain</t>
  </si>
  <si>
    <t>Spider Truss T250 (16/10mm)</t>
  </si>
  <si>
    <t>Spider Truss T250 (16/12mm)</t>
  </si>
  <si>
    <t>Total length of members</t>
  </si>
  <si>
    <t>Add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</si>
</sst>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_-* #,##0.00\-;_-* &quot;-&quot;??_-;_-@_-"/>
    <numFmt numFmtId="165" formatCode="0.000"/>
    <numFmt numFmtId="166" formatCode="#,##0.0"/>
    <numFmt numFmtId="167" formatCode="#,##0.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Candara"/>
      <family val="2"/>
    </font>
    <font>
      <b/>
      <sz val="14"/>
      <color theme="1"/>
      <name val="Candara"/>
      <family val="2"/>
    </font>
    <font>
      <sz val="14"/>
      <name val="Candara"/>
      <family val="2"/>
    </font>
    <font>
      <b/>
      <sz val="14"/>
      <name val="Candara"/>
      <family val="2"/>
    </font>
    <font>
      <sz val="14"/>
      <color rgb="FFFF0000"/>
      <name val="Candara"/>
      <family val="2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211">
    <xf numFmtId="0" fontId="0" fillId="0" borderId="0" xfId="0"/>
    <xf numFmtId="0" fontId="4" fillId="0" borderId="0" xfId="0" applyFont="1" applyAlignment="1" applyProtection="1">
      <alignment vertical="center"/>
    </xf>
    <xf numFmtId="166" fontId="6" fillId="0" borderId="0" xfId="3" applyNumberFormat="1" applyFont="1" applyAlignment="1" applyProtection="1">
      <alignment vertical="center"/>
    </xf>
    <xf numFmtId="166" fontId="7" fillId="0" borderId="0" xfId="3" applyNumberFormat="1" applyFont="1" applyAlignment="1" applyProtection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4" fontId="4" fillId="0" borderId="0" xfId="0" applyNumberFormat="1" applyFont="1" applyAlignment="1">
      <alignment vertical="center"/>
    </xf>
    <xf numFmtId="0" fontId="4" fillId="8" borderId="0" xfId="0" applyFont="1" applyFill="1" applyAlignment="1">
      <alignment vertical="center"/>
    </xf>
    <xf numFmtId="9" fontId="4" fillId="8" borderId="0" xfId="5" applyFont="1" applyFill="1" applyAlignment="1">
      <alignment horizontal="center" vertical="center"/>
    </xf>
    <xf numFmtId="4" fontId="4" fillId="8" borderId="0" xfId="0" applyNumberFormat="1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13" borderId="0" xfId="0" applyFont="1" applyFill="1" applyAlignment="1">
      <alignment vertical="center"/>
    </xf>
    <xf numFmtId="9" fontId="5" fillId="13" borderId="0" xfId="5" applyFont="1" applyFill="1" applyAlignment="1">
      <alignment horizontal="center" vertical="center"/>
    </xf>
    <xf numFmtId="9" fontId="4" fillId="13" borderId="0" xfId="5" applyFont="1" applyFill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167" fontId="4" fillId="0" borderId="6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4" fontId="4" fillId="12" borderId="5" xfId="0" applyNumberFormat="1" applyFont="1" applyFill="1" applyBorder="1" applyAlignment="1">
      <alignment horizontal="center" vertical="center"/>
    </xf>
    <xf numFmtId="9" fontId="4" fillId="0" borderId="0" xfId="5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4" fontId="4" fillId="3" borderId="0" xfId="0" applyNumberFormat="1" applyFont="1" applyFill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5" fillId="5" borderId="5" xfId="0" applyFont="1" applyFill="1" applyBorder="1" applyAlignment="1">
      <alignment vertical="center"/>
    </xf>
    <xf numFmtId="4" fontId="4" fillId="5" borderId="5" xfId="0" applyNumberFormat="1" applyFont="1" applyFill="1" applyBorder="1" applyAlignment="1">
      <alignment horizontal="center" vertical="center"/>
    </xf>
    <xf numFmtId="167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4" fontId="5" fillId="6" borderId="5" xfId="0" applyNumberFormat="1" applyFont="1" applyFill="1" applyBorder="1" applyAlignment="1">
      <alignment horizontal="center" vertical="center"/>
    </xf>
    <xf numFmtId="166" fontId="6" fillId="0" borderId="0" xfId="3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6" fontId="6" fillId="0" borderId="0" xfId="3" applyNumberFormat="1" applyFont="1" applyAlignment="1">
      <alignment horizontal="center"/>
    </xf>
    <xf numFmtId="0" fontId="6" fillId="0" borderId="0" xfId="0" applyFont="1"/>
    <xf numFmtId="166" fontId="6" fillId="0" borderId="0" xfId="3" applyNumberFormat="1" applyFont="1"/>
    <xf numFmtId="0" fontId="5" fillId="0" borderId="6" xfId="0" applyFont="1" applyBorder="1" applyAlignment="1">
      <alignment vertical="center"/>
    </xf>
    <xf numFmtId="0" fontId="4" fillId="0" borderId="0" xfId="0" applyFont="1" applyProtection="1"/>
    <xf numFmtId="4" fontId="6" fillId="0" borderId="6" xfId="2" applyNumberFormat="1" applyFont="1" applyBorder="1" applyAlignment="1" applyProtection="1">
      <alignment vertical="center"/>
    </xf>
    <xf numFmtId="166" fontId="6" fillId="0" borderId="0" xfId="2" applyNumberFormat="1" applyFont="1" applyFill="1" applyAlignment="1" applyProtection="1">
      <alignment vertical="center"/>
    </xf>
    <xf numFmtId="166" fontId="6" fillId="0" borderId="6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166" fontId="6" fillId="0" borderId="6" xfId="3" applyNumberFormat="1" applyFont="1" applyBorder="1" applyAlignment="1">
      <alignment vertical="center"/>
    </xf>
    <xf numFmtId="166" fontId="6" fillId="0" borderId="3" xfId="3" applyNumberFormat="1" applyFont="1" applyBorder="1" applyAlignment="1">
      <alignment vertical="center"/>
    </xf>
    <xf numFmtId="166" fontId="7" fillId="0" borderId="6" xfId="3" applyNumberFormat="1" applyFont="1" applyBorder="1" applyAlignment="1">
      <alignment vertical="center"/>
    </xf>
    <xf numFmtId="166" fontId="7" fillId="0" borderId="6" xfId="3" applyNumberFormat="1" applyFont="1" applyBorder="1" applyAlignment="1">
      <alignment horizontal="center" vertical="center"/>
    </xf>
    <xf numFmtId="166" fontId="6" fillId="0" borderId="3" xfId="3" applyNumberFormat="1" applyFont="1" applyFill="1" applyBorder="1" applyAlignment="1">
      <alignment horizontal="center" vertical="center"/>
    </xf>
    <xf numFmtId="166" fontId="6" fillId="0" borderId="6" xfId="3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0" borderId="6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4" fontId="7" fillId="4" borderId="0" xfId="2" applyNumberFormat="1" applyFont="1" applyFill="1" applyAlignment="1" applyProtection="1">
      <alignment horizontal="center" vertical="center"/>
    </xf>
    <xf numFmtId="166" fontId="6" fillId="0" borderId="3" xfId="3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vertical="center"/>
    </xf>
    <xf numFmtId="10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7" fillId="0" borderId="10" xfId="3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6" fontId="7" fillId="0" borderId="5" xfId="3" applyNumberFormat="1" applyFont="1" applyFill="1" applyBorder="1" applyAlignment="1">
      <alignment horizontal="center" vertical="center"/>
    </xf>
    <xf numFmtId="166" fontId="6" fillId="0" borderId="9" xfId="3" applyNumberFormat="1" applyFont="1" applyBorder="1" applyAlignment="1">
      <alignment vertical="center"/>
    </xf>
    <xf numFmtId="166" fontId="6" fillId="0" borderId="4" xfId="3" applyNumberFormat="1" applyFont="1" applyFill="1" applyBorder="1" applyAlignment="1">
      <alignment horizontal="center" vertical="center"/>
    </xf>
    <xf numFmtId="166" fontId="6" fillId="0" borderId="8" xfId="3" applyNumberFormat="1" applyFont="1" applyFill="1" applyBorder="1" applyAlignment="1">
      <alignment horizontal="center" vertical="center"/>
    </xf>
    <xf numFmtId="9" fontId="4" fillId="0" borderId="6" xfId="5" applyFont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4" fontId="4" fillId="9" borderId="0" xfId="0" applyNumberFormat="1" applyFont="1" applyFill="1" applyAlignment="1">
      <alignment horizontal="center" vertical="center"/>
    </xf>
    <xf numFmtId="4" fontId="5" fillId="9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vertical="center"/>
    </xf>
    <xf numFmtId="9" fontId="4" fillId="0" borderId="8" xfId="5" applyFont="1" applyBorder="1" applyAlignment="1">
      <alignment horizontal="center" vertical="center"/>
    </xf>
    <xf numFmtId="9" fontId="4" fillId="3" borderId="7" xfId="5" applyFont="1" applyFill="1" applyBorder="1" applyAlignment="1">
      <alignment horizontal="center" vertical="center"/>
    </xf>
    <xf numFmtId="4" fontId="4" fillId="3" borderId="7" xfId="0" applyNumberFormat="1" applyFont="1" applyFill="1" applyBorder="1" applyAlignment="1">
      <alignment horizontal="center" vertical="center"/>
    </xf>
    <xf numFmtId="4" fontId="4" fillId="3" borderId="4" xfId="0" applyNumberFormat="1" applyFont="1" applyFill="1" applyBorder="1" applyAlignment="1">
      <alignment horizontal="center" vertical="center"/>
    </xf>
    <xf numFmtId="4" fontId="4" fillId="3" borderId="6" xfId="0" applyNumberFormat="1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166" fontId="8" fillId="0" borderId="3" xfId="3" applyNumberFormat="1" applyFont="1" applyBorder="1" applyAlignment="1">
      <alignment horizontal="center" vertical="center"/>
    </xf>
    <xf numFmtId="166" fontId="8" fillId="0" borderId="6" xfId="3" applyNumberFormat="1" applyFont="1" applyBorder="1" applyAlignment="1">
      <alignment vertical="center"/>
    </xf>
    <xf numFmtId="166" fontId="8" fillId="0" borderId="6" xfId="3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6" xfId="0" applyFont="1" applyBorder="1"/>
    <xf numFmtId="4" fontId="5" fillId="0" borderId="0" xfId="0" applyNumberFormat="1" applyFont="1" applyBorder="1" applyAlignment="1">
      <alignment horizontal="center" vertical="center"/>
    </xf>
    <xf numFmtId="165" fontId="4" fillId="14" borderId="0" xfId="0" applyNumberFormat="1" applyFont="1" applyFill="1" applyAlignment="1">
      <alignment horizontal="center" vertical="center"/>
    </xf>
    <xf numFmtId="0" fontId="4" fillId="14" borderId="0" xfId="0" applyFont="1" applyFill="1" applyAlignment="1">
      <alignment vertical="center"/>
    </xf>
    <xf numFmtId="4" fontId="4" fillId="14" borderId="0" xfId="0" applyNumberFormat="1" applyFont="1" applyFill="1" applyAlignment="1">
      <alignment horizontal="center" vertical="center"/>
    </xf>
    <xf numFmtId="4" fontId="4" fillId="14" borderId="0" xfId="0" applyNumberFormat="1" applyFont="1" applyFill="1" applyAlignment="1">
      <alignment vertical="center"/>
    </xf>
    <xf numFmtId="166" fontId="7" fillId="0" borderId="0" xfId="3" applyNumberFormat="1" applyFont="1" applyBorder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8" fillId="0" borderId="0" xfId="3" applyNumberFormat="1" applyFont="1" applyFill="1" applyBorder="1" applyAlignment="1">
      <alignment horizontal="center" vertical="center"/>
    </xf>
    <xf numFmtId="4" fontId="4" fillId="5" borderId="5" xfId="0" applyNumberFormat="1" applyFont="1" applyFill="1" applyBorder="1" applyAlignment="1">
      <alignment horizontal="center" vertical="center" wrapText="1"/>
    </xf>
    <xf numFmtId="0" fontId="5" fillId="10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7" fillId="0" borderId="6" xfId="0" applyFont="1" applyBorder="1" applyAlignment="1">
      <alignment horizontal="center" vertical="center"/>
    </xf>
    <xf numFmtId="166" fontId="6" fillId="0" borderId="6" xfId="3" applyNumberFormat="1" applyFont="1" applyBorder="1"/>
    <xf numFmtId="166" fontId="6" fillId="0" borderId="6" xfId="3" applyNumberFormat="1" applyFont="1" applyBorder="1" applyAlignment="1">
      <alignment horizontal="center"/>
    </xf>
    <xf numFmtId="166" fontId="7" fillId="0" borderId="0" xfId="3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66" fontId="6" fillId="0" borderId="6" xfId="3" applyNumberFormat="1" applyFont="1" applyBorder="1" applyAlignment="1" applyProtection="1">
      <alignment vertical="center"/>
    </xf>
    <xf numFmtId="166" fontId="6" fillId="0" borderId="0" xfId="3" applyNumberFormat="1" applyFont="1" applyBorder="1" applyAlignment="1" applyProtection="1">
      <alignment vertical="center" wrapText="1"/>
    </xf>
    <xf numFmtId="166" fontId="6" fillId="0" borderId="0" xfId="3" applyNumberFormat="1" applyFont="1" applyBorder="1" applyAlignment="1" applyProtection="1">
      <alignment vertical="center"/>
    </xf>
    <xf numFmtId="166" fontId="6" fillId="0" borderId="11" xfId="2" applyNumberFormat="1" applyFont="1" applyFill="1" applyBorder="1" applyAlignment="1" applyProtection="1">
      <alignment horizontal="center" vertical="center"/>
    </xf>
    <xf numFmtId="166" fontId="6" fillId="0" borderId="8" xfId="3" applyNumberFormat="1" applyFont="1" applyBorder="1" applyAlignment="1">
      <alignment horizontal="center"/>
    </xf>
    <xf numFmtId="166" fontId="6" fillId="0" borderId="8" xfId="3" applyNumberFormat="1" applyFont="1" applyBorder="1"/>
    <xf numFmtId="166" fontId="7" fillId="16" borderId="0" xfId="3" applyNumberFormat="1" applyFont="1" applyFill="1" applyBorder="1" applyAlignment="1" applyProtection="1">
      <alignment vertical="center" wrapText="1"/>
    </xf>
    <xf numFmtId="166" fontId="7" fillId="16" borderId="0" xfId="3" applyNumberFormat="1" applyFont="1" applyFill="1" applyBorder="1" applyAlignment="1" applyProtection="1">
      <alignment vertical="center"/>
    </xf>
    <xf numFmtId="166" fontId="6" fillId="0" borderId="7" xfId="3" applyNumberFormat="1" applyFont="1" applyBorder="1" applyAlignment="1" applyProtection="1">
      <alignment vertical="center" wrapText="1"/>
    </xf>
    <xf numFmtId="166" fontId="6" fillId="0" borderId="7" xfId="3" applyNumberFormat="1" applyFont="1" applyBorder="1" applyAlignment="1" applyProtection="1">
      <alignment vertical="center"/>
    </xf>
    <xf numFmtId="166" fontId="7" fillId="16" borderId="6" xfId="3" applyNumberFormat="1" applyFont="1" applyFill="1" applyBorder="1" applyAlignment="1" applyProtection="1">
      <alignment vertical="center"/>
    </xf>
    <xf numFmtId="166" fontId="6" fillId="0" borderId="7" xfId="2" applyNumberFormat="1" applyFont="1" applyFill="1" applyBorder="1" applyAlignment="1" applyProtection="1">
      <alignment horizontal="left" vertical="center" wrapText="1"/>
    </xf>
    <xf numFmtId="166" fontId="6" fillId="0" borderId="7" xfId="2" applyNumberFormat="1" applyFont="1" applyFill="1" applyBorder="1" applyAlignment="1" applyProtection="1">
      <alignment horizontal="center" vertical="center"/>
    </xf>
    <xf numFmtId="166" fontId="6" fillId="16" borderId="6" xfId="2" applyNumberFormat="1" applyFont="1" applyFill="1" applyBorder="1" applyAlignment="1" applyProtection="1">
      <alignment horizontal="center" vertical="center"/>
    </xf>
    <xf numFmtId="166" fontId="6" fillId="0" borderId="4" xfId="3" applyNumberFormat="1" applyFont="1" applyBorder="1" applyAlignment="1" applyProtection="1">
      <alignment vertical="center" wrapText="1"/>
    </xf>
    <xf numFmtId="166" fontId="7" fillId="16" borderId="4" xfId="3" applyNumberFormat="1" applyFont="1" applyFill="1" applyBorder="1" applyAlignment="1" applyProtection="1">
      <alignment vertical="center" wrapText="1"/>
    </xf>
    <xf numFmtId="166" fontId="7" fillId="16" borderId="4" xfId="2" applyNumberFormat="1" applyFont="1" applyFill="1" applyBorder="1" applyAlignment="1" applyProtection="1">
      <alignment horizontal="left" vertical="center" wrapText="1"/>
    </xf>
    <xf numFmtId="166" fontId="6" fillId="0" borderId="4" xfId="2" applyNumberFormat="1" applyFont="1" applyFill="1" applyBorder="1" applyAlignment="1" applyProtection="1">
      <alignment horizontal="left" vertical="center"/>
    </xf>
    <xf numFmtId="0" fontId="4" fillId="0" borderId="6" xfId="0" applyFont="1" applyBorder="1" applyAlignment="1" applyProtection="1">
      <alignment vertical="center"/>
    </xf>
    <xf numFmtId="4" fontId="7" fillId="4" borderId="5" xfId="2" applyNumberFormat="1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166" fontId="6" fillId="0" borderId="0" xfId="2" applyNumberFormat="1" applyFont="1" applyFill="1" applyBorder="1" applyAlignment="1" applyProtection="1">
      <alignment horizontal="left" vertical="center"/>
    </xf>
    <xf numFmtId="166" fontId="6" fillId="0" borderId="0" xfId="2" applyNumberFormat="1" applyFont="1" applyFill="1" applyBorder="1" applyAlignment="1" applyProtection="1">
      <alignment horizontal="center" vertical="center"/>
    </xf>
    <xf numFmtId="165" fontId="5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vertical="center"/>
    </xf>
    <xf numFmtId="4" fontId="5" fillId="16" borderId="0" xfId="0" applyNumberFormat="1" applyFont="1" applyFill="1" applyAlignment="1">
      <alignment horizontal="center" vertical="center"/>
    </xf>
    <xf numFmtId="165" fontId="4" fillId="7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4" fontId="4" fillId="7" borderId="0" xfId="0" applyNumberFormat="1" applyFont="1" applyFill="1" applyAlignment="1">
      <alignment horizontal="center" vertical="center"/>
    </xf>
    <xf numFmtId="166" fontId="6" fillId="0" borderId="6" xfId="3" applyNumberFormat="1" applyFont="1" applyBorder="1" applyAlignment="1">
      <alignment horizontal="center" vertical="top" wrapText="1"/>
    </xf>
    <xf numFmtId="166" fontId="6" fillId="0" borderId="6" xfId="3" applyNumberFormat="1" applyFont="1" applyBorder="1" applyAlignment="1">
      <alignment horizontal="center" vertical="top"/>
    </xf>
    <xf numFmtId="166" fontId="6" fillId="0" borderId="6" xfId="3" applyNumberFormat="1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5" fillId="12" borderId="0" xfId="0" applyFont="1" applyFill="1" applyAlignment="1">
      <alignment vertical="center"/>
    </xf>
    <xf numFmtId="4" fontId="5" fillId="12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4" fontId="5" fillId="7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1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6" fontId="7" fillId="15" borderId="6" xfId="3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top" wrapText="1"/>
    </xf>
    <xf numFmtId="166" fontId="6" fillId="0" borderId="6" xfId="3" applyNumberFormat="1" applyFont="1" applyBorder="1" applyAlignment="1">
      <alignment vertical="top" wrapText="1"/>
    </xf>
    <xf numFmtId="0" fontId="7" fillId="0" borderId="9" xfId="0" applyFont="1" applyBorder="1" applyAlignment="1">
      <alignment horizontal="right" vertical="top"/>
    </xf>
    <xf numFmtId="0" fontId="7" fillId="0" borderId="0" xfId="0" applyFont="1" applyAlignment="1">
      <alignment horizontal="center" vertical="top"/>
    </xf>
    <xf numFmtId="166" fontId="7" fillId="0" borderId="10" xfId="3" applyNumberFormat="1" applyFont="1" applyFill="1" applyBorder="1" applyAlignment="1">
      <alignment horizontal="center" vertical="top"/>
    </xf>
    <xf numFmtId="0" fontId="4" fillId="0" borderId="0" xfId="0" applyFont="1" applyAlignment="1">
      <alignment vertical="center" wrapText="1"/>
    </xf>
    <xf numFmtId="0" fontId="5" fillId="12" borderId="0" xfId="0" applyFont="1" applyFill="1" applyAlignment="1">
      <alignment vertical="center" wrapText="1"/>
    </xf>
    <xf numFmtId="4" fontId="4" fillId="0" borderId="0" xfId="0" applyNumberFormat="1" applyFont="1" applyAlignment="1">
      <alignment horizontal="center" vertical="center" wrapText="1"/>
    </xf>
    <xf numFmtId="166" fontId="7" fillId="0" borderId="6" xfId="3" applyNumberFormat="1" applyFont="1" applyBorder="1"/>
    <xf numFmtId="166" fontId="7" fillId="0" borderId="6" xfId="3" applyNumberFormat="1" applyFont="1" applyBorder="1" applyAlignment="1">
      <alignment vertical="top" wrapText="1"/>
    </xf>
    <xf numFmtId="0" fontId="4" fillId="12" borderId="0" xfId="0" applyFont="1" applyFill="1" applyAlignment="1">
      <alignment vertical="center"/>
    </xf>
    <xf numFmtId="4" fontId="5" fillId="0" borderId="0" xfId="0" applyNumberFormat="1" applyFont="1" applyAlignment="1">
      <alignment vertical="center"/>
    </xf>
    <xf numFmtId="4" fontId="4" fillId="12" borderId="0" xfId="0" applyNumberFormat="1" applyFont="1" applyFill="1" applyAlignment="1">
      <alignment horizontal="center" vertical="center"/>
    </xf>
    <xf numFmtId="0" fontId="6" fillId="0" borderId="6" xfId="0" applyFont="1" applyBorder="1" applyAlignment="1">
      <alignment vertical="top"/>
    </xf>
    <xf numFmtId="0" fontId="0" fillId="12" borderId="0" xfId="0" applyFill="1"/>
    <xf numFmtId="0" fontId="9" fillId="12" borderId="0" xfId="0" applyFon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4" fontId="0" fillId="0" borderId="0" xfId="0" applyNumberFormat="1"/>
    <xf numFmtId="4" fontId="9" fillId="0" borderId="0" xfId="0" applyNumberFormat="1" applyFont="1"/>
    <xf numFmtId="43" fontId="4" fillId="0" borderId="0" xfId="8" applyFont="1" applyAlignment="1">
      <alignment vertical="center"/>
    </xf>
    <xf numFmtId="43" fontId="4" fillId="0" borderId="0" xfId="0" applyNumberFormat="1" applyFont="1" applyAlignment="1">
      <alignment vertical="center"/>
    </xf>
    <xf numFmtId="43" fontId="4" fillId="12" borderId="0" xfId="0" applyNumberFormat="1" applyFont="1" applyFill="1" applyAlignment="1">
      <alignment vertical="center"/>
    </xf>
    <xf numFmtId="2" fontId="6" fillId="0" borderId="6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4" fontId="4" fillId="0" borderId="13" xfId="0" applyNumberFormat="1" applyFont="1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" fontId="4" fillId="0" borderId="0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4" fontId="5" fillId="7" borderId="0" xfId="0" applyNumberFormat="1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vertical="center"/>
    </xf>
    <xf numFmtId="4" fontId="5" fillId="12" borderId="0" xfId="0" applyNumberFormat="1" applyFont="1" applyFill="1" applyBorder="1" applyAlignment="1">
      <alignment horizontal="center" vertical="center"/>
    </xf>
    <xf numFmtId="0" fontId="0" fillId="0" borderId="0" xfId="0" applyBorder="1"/>
    <xf numFmtId="165" fontId="4" fillId="0" borderId="17" xfId="0" applyNumberFormat="1" applyFont="1" applyBorder="1" applyAlignment="1">
      <alignment horizontal="center" vertical="center"/>
    </xf>
    <xf numFmtId="4" fontId="4" fillId="0" borderId="18" xfId="0" applyNumberFormat="1" applyFont="1" applyBorder="1" applyAlignment="1">
      <alignment vertical="center"/>
    </xf>
    <xf numFmtId="4" fontId="4" fillId="0" borderId="19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" fontId="5" fillId="7" borderId="0" xfId="0" applyNumberFormat="1" applyFont="1" applyFill="1" applyAlignment="1">
      <alignment vertical="center"/>
    </xf>
    <xf numFmtId="0" fontId="5" fillId="0" borderId="6" xfId="0" applyFont="1" applyBorder="1" applyAlignment="1">
      <alignment vertical="center" wrapText="1"/>
    </xf>
    <xf numFmtId="166" fontId="7" fillId="16" borderId="6" xfId="2" applyNumberFormat="1" applyFont="1" applyFill="1" applyBorder="1" applyAlignment="1" applyProtection="1">
      <alignment horizontal="center"/>
    </xf>
    <xf numFmtId="2" fontId="6" fillId="0" borderId="8" xfId="0" applyNumberFormat="1" applyFont="1" applyBorder="1" applyAlignment="1">
      <alignment horizontal="center" vertical="center"/>
    </xf>
    <xf numFmtId="9" fontId="4" fillId="0" borderId="0" xfId="5" applyFont="1" applyAlignment="1">
      <alignment vertical="center"/>
    </xf>
    <xf numFmtId="0" fontId="7" fillId="2" borderId="1" xfId="2" applyFont="1" applyFill="1" applyBorder="1" applyAlignment="1" applyProtection="1">
      <alignment horizontal="center" vertical="center"/>
    </xf>
    <xf numFmtId="0" fontId="7" fillId="2" borderId="2" xfId="2" applyFont="1" applyFill="1" applyBorder="1" applyAlignment="1" applyProtection="1">
      <alignment horizontal="center" vertical="center"/>
    </xf>
  </cellXfs>
  <cellStyles count="9">
    <cellStyle name="Comma" xfId="8" builtinId="3"/>
    <cellStyle name="Comma 7 3" xfId="4"/>
    <cellStyle name="Normal" xfId="0" builtinId="0"/>
    <cellStyle name="Normal 10" xfId="1"/>
    <cellStyle name="Normal 2" xfId="7"/>
    <cellStyle name="Normal 3 3" xfId="6"/>
    <cellStyle name="Normal_ANALYSIS OF ITEMS" xfId="3"/>
    <cellStyle name="Normal_lot 1 &amp; lot 2 calabar projects_ analysis 0f items" xfId="2"/>
    <cellStyle name="Percent" xfId="5" builtinId="5"/>
  </cellStyles>
  <dxfs count="0"/>
  <tableStyles count="0" defaultTableStyle="TableStyleMedium2" defaultPivotStyle="PivotStyleLight16"/>
  <colors>
    <mruColors>
      <color rgb="FFFF6969"/>
      <color rgb="FFFF4F4F"/>
      <color rgb="FF7A7AFE"/>
      <color rgb="FF3939FD"/>
      <color rgb="FF030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do-xp\My%20Disc%20(H)\BWARI%20BOQ%20&amp;%20AVAILABLE%20METAL%20FORMWORK%20IN%20NIGERIA%20FOR%20DRAINS%20&amp;%20CULVERTS%20%20%2027-3.2008\Documents%20and%20Settings\Tm1\My%20Documents\analysis%20of%20abuja%20abaji%20tenders\TenderAnalysis\12TENDER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NDERS\&#1605;&#1608;&#1585;&#1610;&#1578;&#1575;&#1606;&#1610;&#1575;%20&#1606;&#1607;&#1575;&#1574;&#1609;%20&#1591;&#1585;&#1610;&#1602;%20&#1606;&#1608;&#1575;&#1583;&#1610;&#1576;&#1608;\LOT2\&#1591;&#1585;&#1610;&#1602;%20mouritania\Soditai-Mauritani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ADIN\SharedDocs\Documents%20and%20Settings\ENGR%20ASKAR\Desktop\JEHOVAH%20WITNESS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lnet1\tes\BUSINESS%20DEVELOPMENT\Quotations\Quotation%20Files\Quotation%202004\TES1-MKT-Q101-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JMICHAEL\Documents\WORKS\YQSF%20Excel%20Tutorial\YQSF%20excel%20Practice%20Fi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u-ray\Downloads\TECHNICAL%20DEPARTMENT\TENDER%20DOCUMENT%20FOR%20PROPOSED%20STATE%20SECRETARIAT%20ENUGU\CIVIL%20WORKS%20FOR%20PROPOSED%20STATE%20SECRETARIAT,%20ENUGU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uman\TENDER\Jibiya-Kaura%20Namoda-Gusau\EKT%20Calculation%20for%20Jibiya%20-%20Kaura%20Namoda%20-%20Gusau%20Roa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ndo%20University\Documents%20and%20Settings\adly\Desktop\EXCAM-CENTER\Excel%20Files\Documents%20and%20Settings\adly\Desktop\TENDERS\FINAL\WINDOWS\Desktop\special\LOT%2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ndo%20University\Documents%20and%20Settings\adly\Desktop\Documents%20and%20Settings\adly\Desktop\IMO%20State%20Roads\TENDERS\&#1605;&#1608;&#1585;&#1610;&#1578;&#1575;&#1606;&#1610;&#1575;%20&#1606;&#1607;&#1575;&#1574;&#1609;%20&#1591;&#1585;&#1610;&#1602;%20&#1606;&#1608;&#1575;&#1583;&#1610;&#1576;&#1608;\LOT2\LOT%2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B%20CONSULTANTS/Chijioke/Prelestim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5007B ASABA-EBU-AHIA 2"/>
      <sheetName val="C.4098 ABA-IKOTEKPENE"/>
      <sheetName val="C5082 UBULU UKU-AGBOR-UMUTU"/>
      <sheetName val="C.5018 IKWEK-IKOT UKO"/>
      <sheetName val="C.5084 BENIN SILOKO ROAD"/>
      <sheetName val="C5003 EFFURUN-PATANI (FINAL)"/>
      <sheetName val="C.5007A ASABA-EBU-AHIA 1"/>
      <sheetName val="C.5085A BENIN BYPASS 1(FINAL)"/>
      <sheetName val="C.5085B BENIN BYPASS 2(FINAL)"/>
      <sheetName val="C.5083A WARRI-BENIN 1 (FINAL)"/>
      <sheetName val="C.5083B WARRI-BENIN 2 (FINAL)"/>
      <sheetName val="C.5062 BENIN-ORE REPAIRS"/>
      <sheetName val="C.5042_IRRUA-ILLUSIN(CORRECTED)"/>
      <sheetName val="C.5002 CALABAR-IKOM (FINAL)"/>
      <sheetName val="C.5100 AIRPORT ROAD(FINAL)"/>
      <sheetName val="C.5101_NDONI LINK(FINAL)"/>
      <sheetName val="PLAIN SHEET"/>
      <sheetName val="SHORTLISTING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21">
          <cell r="A221" t="str">
            <v>BASIC RATES</v>
          </cell>
        </row>
        <row r="222">
          <cell r="A222" t="str">
            <v>MATERIALS</v>
          </cell>
        </row>
        <row r="223">
          <cell r="A223" t="str">
            <v>Cement</v>
          </cell>
          <cell r="C223">
            <v>10000</v>
          </cell>
          <cell r="E223">
            <v>7980</v>
          </cell>
          <cell r="G223">
            <v>9350</v>
          </cell>
          <cell r="I223">
            <v>11000</v>
          </cell>
          <cell r="K223">
            <v>10600</v>
          </cell>
          <cell r="M223">
            <v>7785</v>
          </cell>
          <cell r="O223">
            <v>10050</v>
          </cell>
        </row>
        <row r="224">
          <cell r="A224" t="str">
            <v>M Steel reinforcement</v>
          </cell>
          <cell r="C224">
            <v>34000</v>
          </cell>
          <cell r="E224">
            <v>34000</v>
          </cell>
          <cell r="G224">
            <v>38350</v>
          </cell>
          <cell r="I224">
            <v>33000</v>
          </cell>
          <cell r="K224">
            <v>33500</v>
          </cell>
          <cell r="M224" t="str">
            <v>Nil</v>
          </cell>
          <cell r="O224">
            <v>39700</v>
          </cell>
        </row>
        <row r="225">
          <cell r="A225" t="str">
            <v>HT Steel Reinforcement</v>
          </cell>
          <cell r="C225">
            <v>34000</v>
          </cell>
          <cell r="E225">
            <v>34000</v>
          </cell>
          <cell r="G225">
            <v>38350</v>
          </cell>
          <cell r="I225">
            <v>33000</v>
          </cell>
          <cell r="K225">
            <v>33500</v>
          </cell>
          <cell r="M225">
            <v>41750</v>
          </cell>
          <cell r="O225">
            <v>39700</v>
          </cell>
        </row>
        <row r="226">
          <cell r="A226" t="str">
            <v>Prestressing Tendons</v>
          </cell>
          <cell r="E226">
            <v>1450</v>
          </cell>
          <cell r="G226">
            <v>72160</v>
          </cell>
          <cell r="I226">
            <v>240000</v>
          </cell>
          <cell r="K226" t="str">
            <v>Nil</v>
          </cell>
          <cell r="M226">
            <v>110000</v>
          </cell>
          <cell r="O226" t="str">
            <v>N/A</v>
          </cell>
        </row>
        <row r="227">
          <cell r="A227" t="str">
            <v>Steel casing</v>
          </cell>
          <cell r="E227">
            <v>48.62</v>
          </cell>
          <cell r="G227">
            <v>70350</v>
          </cell>
          <cell r="I227">
            <v>40000</v>
          </cell>
          <cell r="K227">
            <v>35000</v>
          </cell>
          <cell r="M227">
            <v>125100</v>
          </cell>
          <cell r="O227" t="str">
            <v>N/A</v>
          </cell>
        </row>
        <row r="228">
          <cell r="A228" t="str">
            <v>Metal Expansion Joint</v>
          </cell>
          <cell r="E228">
            <v>140</v>
          </cell>
          <cell r="G228">
            <v>72000</v>
          </cell>
          <cell r="I228">
            <v>300000</v>
          </cell>
          <cell r="K228" t="str">
            <v>Nil</v>
          </cell>
          <cell r="M228">
            <v>92300</v>
          </cell>
          <cell r="O228" t="str">
            <v>N/A</v>
          </cell>
        </row>
        <row r="229">
          <cell r="A229" t="str">
            <v>MC 1</v>
          </cell>
          <cell r="C229">
            <v>28000</v>
          </cell>
          <cell r="E229">
            <v>320</v>
          </cell>
          <cell r="G229">
            <v>24840</v>
          </cell>
          <cell r="I229">
            <v>25400</v>
          </cell>
          <cell r="K229">
            <v>27400</v>
          </cell>
          <cell r="M229">
            <v>28580</v>
          </cell>
          <cell r="O229">
            <v>29188</v>
          </cell>
        </row>
        <row r="230">
          <cell r="A230" t="str">
            <v>S 125</v>
          </cell>
          <cell r="C230">
            <v>28000</v>
          </cell>
          <cell r="E230" t="str">
            <v>Nil</v>
          </cell>
          <cell r="G230">
            <v>27080</v>
          </cell>
          <cell r="I230">
            <v>29300</v>
          </cell>
          <cell r="K230">
            <v>31300</v>
          </cell>
          <cell r="M230">
            <v>27400</v>
          </cell>
          <cell r="O230">
            <v>31662</v>
          </cell>
        </row>
        <row r="231">
          <cell r="A231" t="str">
            <v>Bitumen 60/70</v>
          </cell>
          <cell r="C231">
            <v>28000</v>
          </cell>
          <cell r="E231">
            <v>26200</v>
          </cell>
          <cell r="G231">
            <v>28200</v>
          </cell>
          <cell r="I231">
            <v>26200</v>
          </cell>
          <cell r="K231">
            <v>28200</v>
          </cell>
          <cell r="M231">
            <v>21350</v>
          </cell>
          <cell r="O231">
            <v>28919</v>
          </cell>
        </row>
        <row r="232">
          <cell r="A232" t="str">
            <v>Petrol</v>
          </cell>
          <cell r="C232">
            <v>20</v>
          </cell>
          <cell r="E232">
            <v>20</v>
          </cell>
          <cell r="G232">
            <v>20</v>
          </cell>
          <cell r="I232">
            <v>20</v>
          </cell>
          <cell r="K232">
            <v>20</v>
          </cell>
          <cell r="M232">
            <v>20</v>
          </cell>
          <cell r="O232">
            <v>20</v>
          </cell>
        </row>
        <row r="233">
          <cell r="A233" t="str">
            <v>Diesel</v>
          </cell>
          <cell r="C233">
            <v>19</v>
          </cell>
          <cell r="E233">
            <v>19</v>
          </cell>
          <cell r="G233">
            <v>19</v>
          </cell>
          <cell r="I233">
            <v>19</v>
          </cell>
          <cell r="K233">
            <v>19</v>
          </cell>
          <cell r="M233">
            <v>17.5</v>
          </cell>
          <cell r="O233">
            <v>19</v>
          </cell>
        </row>
        <row r="234">
          <cell r="A234" t="str">
            <v>Freight Rail</v>
          </cell>
          <cell r="E234" t="str">
            <v>NRC Raste</v>
          </cell>
          <cell r="G234" t="str">
            <v>NRC Rate</v>
          </cell>
          <cell r="K234" t="str">
            <v>Nil</v>
          </cell>
          <cell r="O234" t="str">
            <v>N/A</v>
          </cell>
        </row>
        <row r="235">
          <cell r="A235" t="str">
            <v>Freight Road</v>
          </cell>
          <cell r="E235">
            <v>7.6</v>
          </cell>
          <cell r="G235" t="str">
            <v>NRTO Rate</v>
          </cell>
          <cell r="I235">
            <v>6</v>
          </cell>
          <cell r="K235">
            <v>4</v>
          </cell>
          <cell r="M235">
            <v>4.0999999999999996</v>
          </cell>
          <cell r="O235">
            <v>6</v>
          </cell>
        </row>
        <row r="236">
          <cell r="A236" t="str">
            <v>LABOUR</v>
          </cell>
        </row>
        <row r="237">
          <cell r="A237" t="str">
            <v>A</v>
          </cell>
          <cell r="C237">
            <v>80</v>
          </cell>
          <cell r="E237">
            <v>81.819999999999993</v>
          </cell>
          <cell r="G237">
            <v>54.55</v>
          </cell>
          <cell r="I237">
            <v>54.55</v>
          </cell>
          <cell r="K237">
            <v>81.819999999999993</v>
          </cell>
          <cell r="M237">
            <v>81.819999999999993</v>
          </cell>
          <cell r="O237">
            <v>81.319999999999993</v>
          </cell>
        </row>
        <row r="238">
          <cell r="A238" t="str">
            <v>B</v>
          </cell>
          <cell r="C238">
            <v>80</v>
          </cell>
          <cell r="E238">
            <v>82.05</v>
          </cell>
          <cell r="G238">
            <v>54.7</v>
          </cell>
          <cell r="I238">
            <v>55.78</v>
          </cell>
          <cell r="K238">
            <v>82.05</v>
          </cell>
          <cell r="M238">
            <v>82.05</v>
          </cell>
          <cell r="O238">
            <v>82.05</v>
          </cell>
        </row>
        <row r="239">
          <cell r="A239" t="str">
            <v>C</v>
          </cell>
          <cell r="C239">
            <v>80</v>
          </cell>
          <cell r="E239">
            <v>82.29</v>
          </cell>
          <cell r="G239">
            <v>55.6</v>
          </cell>
          <cell r="I239">
            <v>55.6</v>
          </cell>
          <cell r="K239">
            <v>82.29</v>
          </cell>
          <cell r="M239">
            <v>82.2</v>
          </cell>
          <cell r="O239">
            <v>82.29</v>
          </cell>
        </row>
        <row r="240">
          <cell r="A240" t="str">
            <v>Notes</v>
          </cell>
          <cell r="E240" t="str">
            <v>Prest Tendon, Steel casing, Expansion Joints Rates in Dollars. Natural Sand in lieu of MC1.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4601"/>
      <sheetName val="L4502-c3"/>
      <sheetName val="L4502-C2"/>
      <sheetName val="L4502-c1"/>
      <sheetName val="L4502-B"/>
      <sheetName val="L4502-a"/>
      <sheetName val="L4501"/>
      <sheetName val="L4406"/>
      <sheetName val="L4405"/>
      <sheetName val="L4404"/>
      <sheetName val="L4403"/>
      <sheetName val="L4402"/>
      <sheetName val="L4401"/>
      <sheetName val="L4305"/>
      <sheetName val="L4304"/>
      <sheetName val="L4303"/>
      <sheetName val="L4302"/>
      <sheetName val="L4301"/>
      <sheetName val="L4204"/>
      <sheetName val="L4203"/>
      <sheetName val="L4202"/>
      <sheetName val="L4201"/>
      <sheetName val="L4002-B"/>
      <sheetName val="L4002-A"/>
      <sheetName val="L4001"/>
      <sheetName val="L3601"/>
      <sheetName val="L3501"/>
      <sheetName val="L3408"/>
      <sheetName val="L3407"/>
      <sheetName val="L3406"/>
      <sheetName val="L3405"/>
      <sheetName val="L3404"/>
      <sheetName val="L3403"/>
      <sheetName val="L3402"/>
      <sheetName val="L3401"/>
      <sheetName val="L3306"/>
      <sheetName val="L3305"/>
      <sheetName val="L3304"/>
      <sheetName val="L3303"/>
      <sheetName val="L3302"/>
      <sheetName val="L3301"/>
      <sheetName val="L3203"/>
      <sheetName val="L3202"/>
      <sheetName val="L3201"/>
      <sheetName val="L3101"/>
      <sheetName val="L3002"/>
      <sheetName val="L3001"/>
      <sheetName val="L2600"/>
      <sheetName val="L2500"/>
      <sheetName val="L2405"/>
      <sheetName val="L2404"/>
      <sheetName val="L2403"/>
      <sheetName val="L2402"/>
      <sheetName val="L2401"/>
      <sheetName val="L2306"/>
      <sheetName val="L2305"/>
      <sheetName val="L2304"/>
      <sheetName val="L2303"/>
      <sheetName val="L2302"/>
      <sheetName val="L2301"/>
      <sheetName val="L2205"/>
      <sheetName val="L2204"/>
      <sheetName val="L2203"/>
      <sheetName val="L2202"/>
      <sheetName val="L2201"/>
      <sheetName val="L2000"/>
      <sheetName val="CAR307"/>
      <sheetName val="CAR306"/>
      <sheetName val="CAR305"/>
      <sheetName val="CAR304"/>
      <sheetName val="CAR303"/>
      <sheetName val="CAR302"/>
      <sheetName val="CAR301"/>
      <sheetName val="CAR203"/>
      <sheetName val="CAR202"/>
      <sheetName val="CAR201"/>
      <sheetName val="L1A601"/>
      <sheetName val="L1A503"/>
      <sheetName val="L1A502"/>
      <sheetName val="L1A501"/>
      <sheetName val="L1A402"/>
      <sheetName val="L1A401"/>
      <sheetName val="L1A306"/>
      <sheetName val="L1A305"/>
      <sheetName val="L1A304"/>
      <sheetName val="L1A303"/>
      <sheetName val="L1A302"/>
      <sheetName val="L1A301"/>
      <sheetName val="L1A205"/>
      <sheetName val="L1A204"/>
      <sheetName val="L1A203"/>
      <sheetName val="L1A202"/>
      <sheetName val="L1A201"/>
      <sheetName val="L1A01"/>
      <sheetName val="601"/>
      <sheetName val="503"/>
      <sheetName val="502"/>
      <sheetName val="501"/>
      <sheetName val="402"/>
      <sheetName val="401"/>
      <sheetName val="306"/>
      <sheetName val="305"/>
      <sheetName val="304"/>
      <sheetName val="303"/>
      <sheetName val="302"/>
      <sheetName val="301"/>
      <sheetName val="205"/>
      <sheetName val="204"/>
      <sheetName val="203"/>
      <sheetName val="202"/>
      <sheetName val="201"/>
      <sheetName val="001"/>
      <sheetName val="SDP.1"/>
      <sheetName val="SDP.2"/>
      <sheetName val="SDP.3"/>
      <sheetName val="جدول المعدات"/>
      <sheetName val="المعدات"/>
      <sheetName val="الجدو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>
        <row r="6">
          <cell r="B6" t="str">
            <v>Moyens</v>
          </cell>
          <cell r="C6" t="str">
            <v>Prix élémentaire
US $</v>
          </cell>
          <cell r="G6" t="str">
            <v>Prix élémentaire
Ouguiya</v>
          </cell>
          <cell r="H6" t="str">
            <v>UNITE</v>
          </cell>
          <cell r="I6" t="str">
            <v>الوصف</v>
          </cell>
        </row>
        <row r="7">
          <cell r="A7">
            <v>1</v>
          </cell>
          <cell r="B7" t="str">
            <v>Manoeuvre 1 ère catégorie</v>
          </cell>
          <cell r="C7">
            <v>4</v>
          </cell>
          <cell r="G7">
            <v>1066.4000000000001</v>
          </cell>
          <cell r="H7" t="str">
            <v>unité</v>
          </cell>
          <cell r="I7" t="str">
            <v>عامل عادى</v>
          </cell>
        </row>
        <row r="8">
          <cell r="A8">
            <v>2</v>
          </cell>
          <cell r="B8" t="str">
            <v>Ouvrier 3 ème catégorie</v>
          </cell>
          <cell r="C8">
            <v>5</v>
          </cell>
          <cell r="G8">
            <v>1333</v>
          </cell>
          <cell r="H8" t="str">
            <v>unité</v>
          </cell>
          <cell r="I8" t="str">
            <v>عامل مؤهل</v>
          </cell>
        </row>
        <row r="9">
          <cell r="A9">
            <v>3</v>
          </cell>
          <cell r="B9" t="str">
            <v>Ouvrier 5 ème catégorie</v>
          </cell>
          <cell r="C9">
            <v>7</v>
          </cell>
          <cell r="G9">
            <v>1866.2000000000003</v>
          </cell>
          <cell r="H9" t="str">
            <v>unité</v>
          </cell>
          <cell r="I9" t="str">
            <v>فنى - صنايعى</v>
          </cell>
        </row>
        <row r="10">
          <cell r="A10">
            <v>4</v>
          </cell>
          <cell r="B10" t="str">
            <v>Chef d' équipe 7 ème catégorie</v>
          </cell>
          <cell r="C10">
            <v>9</v>
          </cell>
          <cell r="G10">
            <v>2399.4</v>
          </cell>
          <cell r="H10" t="str">
            <v>unité</v>
          </cell>
          <cell r="I10" t="str">
            <v>مشرف تنفيذ</v>
          </cell>
        </row>
        <row r="11">
          <cell r="A11">
            <v>5</v>
          </cell>
          <cell r="B11" t="str">
            <v>Chef de chantier</v>
          </cell>
          <cell r="C11">
            <v>13</v>
          </cell>
          <cell r="G11">
            <v>3465.8</v>
          </cell>
          <cell r="H11" t="str">
            <v>unité</v>
          </cell>
          <cell r="I11" t="str">
            <v>رئيس مشرفين</v>
          </cell>
        </row>
        <row r="12">
          <cell r="A12">
            <v>6</v>
          </cell>
          <cell r="B12" t="str">
            <v>Chauffeur PL</v>
          </cell>
          <cell r="C12">
            <v>7</v>
          </cell>
          <cell r="G12">
            <v>1866.2000000000003</v>
          </cell>
          <cell r="H12" t="str">
            <v>unité</v>
          </cell>
          <cell r="I12" t="str">
            <v>سواق معده  خفيفة</v>
          </cell>
        </row>
        <row r="13">
          <cell r="A13">
            <v>7</v>
          </cell>
          <cell r="B13" t="str">
            <v>Conducteur d' engins</v>
          </cell>
          <cell r="C13">
            <v>35</v>
          </cell>
          <cell r="G13">
            <v>9331</v>
          </cell>
          <cell r="H13" t="str">
            <v>unité</v>
          </cell>
          <cell r="I13" t="str">
            <v>سواق معده ثقيلة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  <cell r="C20" t="str">
            <v>بدون زيوت ووقود</v>
          </cell>
          <cell r="D20" t="str">
            <v>$</v>
          </cell>
          <cell r="E20" t="str">
            <v>الوقود</v>
          </cell>
          <cell r="F20" t="str">
            <v>الزيوت</v>
          </cell>
        </row>
        <row r="21">
          <cell r="A21">
            <v>15</v>
          </cell>
          <cell r="B21" t="str">
            <v>Bulldozer D8</v>
          </cell>
          <cell r="C21">
            <v>106466.70999999999</v>
          </cell>
          <cell r="D21">
            <v>560</v>
          </cell>
          <cell r="E21">
            <v>37830.540000000008</v>
          </cell>
          <cell r="F21">
            <v>4998.75</v>
          </cell>
          <cell r="G21">
            <v>28384024.886</v>
          </cell>
          <cell r="H21" t="str">
            <v>unité</v>
          </cell>
          <cell r="I21" t="str">
            <v>بلدوزر</v>
          </cell>
        </row>
        <row r="22">
          <cell r="A22">
            <v>16</v>
          </cell>
          <cell r="B22" t="str">
            <v xml:space="preserve">Bulldozer </v>
          </cell>
          <cell r="C22">
            <v>54479.710000000006</v>
          </cell>
          <cell r="D22">
            <v>365</v>
          </cell>
          <cell r="E22">
            <v>37830.540000000008</v>
          </cell>
          <cell r="F22">
            <v>4998.75</v>
          </cell>
          <cell r="G22">
            <v>14524290.686000003</v>
          </cell>
          <cell r="H22" t="str">
            <v>unité</v>
          </cell>
          <cell r="I22" t="str">
            <v>بلدوزر</v>
          </cell>
        </row>
        <row r="23">
          <cell r="A23">
            <v>17</v>
          </cell>
          <cell r="B23" t="str">
            <v>Gnerator 110 K.V.A</v>
          </cell>
          <cell r="C23">
            <v>9664.2500000000036</v>
          </cell>
          <cell r="D23">
            <v>126</v>
          </cell>
          <cell r="E23">
            <v>22927.600000000002</v>
          </cell>
          <cell r="F23">
            <v>999.75000000000011</v>
          </cell>
          <cell r="G23">
            <v>2576489.0500000012</v>
          </cell>
          <cell r="H23" t="str">
            <v>unité</v>
          </cell>
          <cell r="I23" t="str">
            <v>مولد  كهرباء</v>
          </cell>
        </row>
        <row r="24">
          <cell r="A24">
            <v>18</v>
          </cell>
          <cell r="B24" t="str">
            <v>Gnerator 320 K.V.A</v>
          </cell>
          <cell r="C24">
            <v>11597.100000000002</v>
          </cell>
          <cell r="D24">
            <v>306</v>
          </cell>
          <cell r="E24">
            <v>68782.8</v>
          </cell>
          <cell r="F24">
            <v>1199.7</v>
          </cell>
          <cell r="G24">
            <v>3091786.8600000008</v>
          </cell>
          <cell r="H24" t="str">
            <v>unité</v>
          </cell>
          <cell r="I24" t="str">
            <v>مولد  كهرباء</v>
          </cell>
        </row>
        <row r="25">
          <cell r="A25">
            <v>19</v>
          </cell>
          <cell r="B25" t="str">
            <v>Gnerator 810 K.V.A</v>
          </cell>
          <cell r="C25">
            <v>36257.599999999991</v>
          </cell>
          <cell r="D25">
            <v>922</v>
          </cell>
          <cell r="E25">
            <v>206348.40000000002</v>
          </cell>
          <cell r="F25">
            <v>3199.2000000000003</v>
          </cell>
          <cell r="G25">
            <v>9666276.1599999983</v>
          </cell>
          <cell r="H25" t="str">
            <v>unité</v>
          </cell>
          <cell r="I25" t="str">
            <v>مولد  كهرباء</v>
          </cell>
        </row>
        <row r="26">
          <cell r="A26">
            <v>20</v>
          </cell>
          <cell r="B26" t="str">
            <v>Gnerator 635 K.V.A</v>
          </cell>
          <cell r="C26">
            <v>30152.459999999992</v>
          </cell>
          <cell r="D26">
            <v>757</v>
          </cell>
          <cell r="E26">
            <v>169664.24000000002</v>
          </cell>
          <cell r="F26">
            <v>1999.5000000000002</v>
          </cell>
          <cell r="G26">
            <v>8038645.8359999983</v>
          </cell>
          <cell r="H26" t="str">
            <v>unité</v>
          </cell>
          <cell r="I26" t="str">
            <v>مولد  كهرباء</v>
          </cell>
        </row>
        <row r="27">
          <cell r="A27">
            <v>21</v>
          </cell>
          <cell r="B27" t="str">
            <v xml:space="preserve">Niveleuse </v>
          </cell>
          <cell r="C27">
            <v>82379.400000000009</v>
          </cell>
          <cell r="D27">
            <v>399</v>
          </cell>
          <cell r="E27">
            <v>20528.2</v>
          </cell>
          <cell r="F27">
            <v>3465.8</v>
          </cell>
          <cell r="G27">
            <v>21962348.040000003</v>
          </cell>
          <cell r="H27" t="str">
            <v>unité</v>
          </cell>
          <cell r="I27" t="str">
            <v>جريدر</v>
          </cell>
        </row>
        <row r="28">
          <cell r="A28">
            <v>22</v>
          </cell>
          <cell r="B28" t="str">
            <v xml:space="preserve">Niveleuse </v>
          </cell>
          <cell r="C28">
            <v>50120.800000000003</v>
          </cell>
          <cell r="D28">
            <v>278</v>
          </cell>
          <cell r="E28">
            <v>20528.2</v>
          </cell>
          <cell r="F28">
            <v>3465.8</v>
          </cell>
          <cell r="G28">
            <v>13362205.280000001</v>
          </cell>
          <cell r="H28" t="str">
            <v>unité</v>
          </cell>
          <cell r="I28" t="str">
            <v>جريدر</v>
          </cell>
        </row>
        <row r="29">
          <cell r="A29">
            <v>23</v>
          </cell>
          <cell r="B29" t="str">
            <v>Compacteurs à pneus Lourds 15 tonne</v>
          </cell>
          <cell r="C29">
            <v>32301.922500000001</v>
          </cell>
          <cell r="D29">
            <v>164</v>
          </cell>
          <cell r="E29">
            <v>9171.0400000000009</v>
          </cell>
          <cell r="F29">
            <v>2249.4375</v>
          </cell>
          <cell r="G29">
            <v>8611692.5385000017</v>
          </cell>
          <cell r="H29" t="str">
            <v>unité</v>
          </cell>
          <cell r="I29" t="str">
            <v>هراس حديد</v>
          </cell>
        </row>
        <row r="30">
          <cell r="A30">
            <v>24</v>
          </cell>
          <cell r="B30" t="str">
            <v xml:space="preserve">Compacteurs à pneus Lourds </v>
          </cell>
          <cell r="C30">
            <v>24837.122500000005</v>
          </cell>
          <cell r="D30">
            <v>136</v>
          </cell>
          <cell r="E30">
            <v>9171.0400000000009</v>
          </cell>
          <cell r="F30">
            <v>2249.4375</v>
          </cell>
          <cell r="G30">
            <v>6621576.858500002</v>
          </cell>
          <cell r="H30" t="str">
            <v>unité</v>
          </cell>
          <cell r="I30" t="str">
            <v>هراس كاوتش</v>
          </cell>
        </row>
        <row r="31">
          <cell r="A31">
            <v>25</v>
          </cell>
          <cell r="B31" t="str">
            <v>Compacteurs tandem vibrant 16 t</v>
          </cell>
          <cell r="C31">
            <v>22437.722500000003</v>
          </cell>
          <cell r="D31">
            <v>127</v>
          </cell>
          <cell r="E31">
            <v>9171.0400000000009</v>
          </cell>
          <cell r="F31">
            <v>2249.4375</v>
          </cell>
          <cell r="G31">
            <v>5981896.818500001</v>
          </cell>
          <cell r="H31" t="str">
            <v>unité</v>
          </cell>
          <cell r="I31" t="str">
            <v>هراس حديد</v>
          </cell>
        </row>
        <row r="32">
          <cell r="A32">
            <v>26</v>
          </cell>
          <cell r="B32" t="str">
            <v xml:space="preserve">Compacteurs tandem vibrant </v>
          </cell>
          <cell r="C32">
            <v>27769.722500000003</v>
          </cell>
          <cell r="D32">
            <v>147</v>
          </cell>
          <cell r="E32">
            <v>9171.0400000000009</v>
          </cell>
          <cell r="F32">
            <v>2249.4375</v>
          </cell>
          <cell r="G32">
            <v>7403408.0185000012</v>
          </cell>
          <cell r="H32" t="str">
            <v>unité</v>
          </cell>
          <cell r="I32" t="str">
            <v>هراس كاوتش</v>
          </cell>
        </row>
        <row r="33">
          <cell r="A33">
            <v>27</v>
          </cell>
          <cell r="B33" t="str">
            <v>Concasseur 100 T. + Station de Criblage</v>
          </cell>
          <cell r="C33">
            <v>234341.40000000002</v>
          </cell>
          <cell r="D33">
            <v>879</v>
          </cell>
          <cell r="E33">
            <v>0</v>
          </cell>
          <cell r="F33">
            <v>0</v>
          </cell>
          <cell r="G33">
            <v>62475417.24000001</v>
          </cell>
          <cell r="H33" t="str">
            <v>unité</v>
          </cell>
          <cell r="I33" t="str">
            <v>كسارة</v>
          </cell>
        </row>
        <row r="34">
          <cell r="A34">
            <v>28</v>
          </cell>
          <cell r="B34" t="str">
            <v>Central d'emobé</v>
          </cell>
          <cell r="C34">
            <v>196217.60000000001</v>
          </cell>
          <cell r="D34">
            <v>736</v>
          </cell>
          <cell r="E34">
            <v>0</v>
          </cell>
          <cell r="F34">
            <v>0</v>
          </cell>
          <cell r="G34">
            <v>52311612.160000004</v>
          </cell>
          <cell r="H34" t="str">
            <v>unité</v>
          </cell>
          <cell r="I34" t="str">
            <v>خلاطة اسفلت</v>
          </cell>
        </row>
        <row r="35">
          <cell r="A35">
            <v>29</v>
          </cell>
          <cell r="B35" t="str">
            <v xml:space="preserve">Finisseur de bitume </v>
          </cell>
          <cell r="C35">
            <v>41402.980000000003</v>
          </cell>
          <cell r="D35">
            <v>245</v>
          </cell>
          <cell r="E35">
            <v>18915.270000000004</v>
          </cell>
          <cell r="F35">
            <v>4998.75</v>
          </cell>
          <cell r="G35">
            <v>11038034.468000002</v>
          </cell>
          <cell r="H35" t="str">
            <v>unité</v>
          </cell>
          <cell r="I35" t="str">
            <v>فنشر اسفات</v>
          </cell>
        </row>
        <row r="36">
          <cell r="A36">
            <v>30</v>
          </cell>
          <cell r="B36" t="str">
            <v>Epandeuse de bitume</v>
          </cell>
          <cell r="C36">
            <v>25027.075000000004</v>
          </cell>
          <cell r="D36">
            <v>161</v>
          </cell>
          <cell r="E36">
            <v>12896.775000000001</v>
          </cell>
          <cell r="F36">
            <v>4998.75</v>
          </cell>
          <cell r="G36">
            <v>6672218.1950000022</v>
          </cell>
          <cell r="H36" t="str">
            <v>unité</v>
          </cell>
          <cell r="I36" t="str">
            <v>خلاطة رش بيتومين (موزع بيتومين)</v>
          </cell>
        </row>
        <row r="37">
          <cell r="A37">
            <v>31</v>
          </cell>
          <cell r="B37" t="str">
            <v>Camion Citerne de 15 m3</v>
          </cell>
          <cell r="C37">
            <v>30625.675000000003</v>
          </cell>
          <cell r="D37">
            <v>182</v>
          </cell>
          <cell r="E37">
            <v>12896.775000000001</v>
          </cell>
          <cell r="F37">
            <v>4998.75</v>
          </cell>
          <cell r="G37">
            <v>8164804.9550000019</v>
          </cell>
          <cell r="H37" t="str">
            <v>unité</v>
          </cell>
          <cell r="I37" t="str">
            <v>تنك مياه 15 م3</v>
          </cell>
        </row>
        <row r="38">
          <cell r="A38">
            <v>32</v>
          </cell>
          <cell r="B38" t="str">
            <v>Tracteur +Chargeur+ Remorque</v>
          </cell>
          <cell r="C38">
            <v>12696.825000000001</v>
          </cell>
          <cell r="D38">
            <v>82</v>
          </cell>
          <cell r="E38">
            <v>7164.8750000000009</v>
          </cell>
          <cell r="F38">
            <v>1999.5000000000002</v>
          </cell>
          <cell r="G38">
            <v>3384973.5450000004</v>
          </cell>
          <cell r="H38" t="str">
            <v>unité</v>
          </cell>
          <cell r="I38" t="str">
            <v>جرار مزود بلودر+ مقطورة</v>
          </cell>
        </row>
        <row r="39">
          <cell r="A39">
            <v>33</v>
          </cell>
          <cell r="B39" t="str">
            <v xml:space="preserve">Pick up </v>
          </cell>
          <cell r="C39">
            <v>13863.200000000003</v>
          </cell>
          <cell r="D39">
            <v>88</v>
          </cell>
          <cell r="E39">
            <v>8597.85</v>
          </cell>
          <cell r="F39">
            <v>999.75000000000011</v>
          </cell>
          <cell r="G39">
            <v>3695929.120000001</v>
          </cell>
          <cell r="H39" t="str">
            <v>unité</v>
          </cell>
          <cell r="I39" t="str">
            <v>سيارة بيك اب كابينة واحدة</v>
          </cell>
        </row>
        <row r="40">
          <cell r="A40">
            <v>34</v>
          </cell>
          <cell r="B40" t="str">
            <v>Pick up double cabine</v>
          </cell>
          <cell r="C40">
            <v>21061.4</v>
          </cell>
          <cell r="D40">
            <v>115</v>
          </cell>
          <cell r="E40">
            <v>8597.85</v>
          </cell>
          <cell r="F40">
            <v>999.75000000000011</v>
          </cell>
          <cell r="G40">
            <v>5614969.2400000012</v>
          </cell>
          <cell r="H40" t="str">
            <v>unité</v>
          </cell>
          <cell r="I40" t="str">
            <v>سيارة بيك اب دوبل كابين</v>
          </cell>
        </row>
        <row r="41">
          <cell r="A41">
            <v>35</v>
          </cell>
          <cell r="B41" t="str">
            <v>Porte chart 50 T.</v>
          </cell>
          <cell r="C41">
            <v>67783.05</v>
          </cell>
          <cell r="D41">
            <v>359</v>
          </cell>
          <cell r="E41">
            <v>22927.600000000002</v>
          </cell>
          <cell r="F41">
            <v>4998.75</v>
          </cell>
          <cell r="G41">
            <v>18070961.130000003</v>
          </cell>
          <cell r="H41" t="str">
            <v>unité</v>
          </cell>
          <cell r="I41" t="str">
            <v>بطاح 50 طن</v>
          </cell>
        </row>
        <row r="42">
          <cell r="A42">
            <v>36</v>
          </cell>
          <cell r="B42" t="str">
            <v>Chargeur  Caterbiller</v>
          </cell>
          <cell r="C42">
            <v>29306.005000000005</v>
          </cell>
          <cell r="D42">
            <v>212</v>
          </cell>
          <cell r="E42">
            <v>23214.195000000003</v>
          </cell>
          <cell r="F42">
            <v>3999.0000000000005</v>
          </cell>
          <cell r="G42">
            <v>7812980.9330000021</v>
          </cell>
          <cell r="H42" t="str">
            <v>unité</v>
          </cell>
          <cell r="I42" t="str">
            <v>لودر</v>
          </cell>
        </row>
        <row r="43">
          <cell r="A43">
            <v>37</v>
          </cell>
          <cell r="B43" t="str">
            <v>Chargeur  O&amp;K</v>
          </cell>
          <cell r="C43">
            <v>39170.205000000002</v>
          </cell>
          <cell r="D43">
            <v>249</v>
          </cell>
          <cell r="E43">
            <v>23214.195000000003</v>
          </cell>
          <cell r="F43">
            <v>3999.0000000000005</v>
          </cell>
          <cell r="G43">
            <v>10442776.653000001</v>
          </cell>
          <cell r="H43" t="str">
            <v>unité</v>
          </cell>
          <cell r="I43" t="str">
            <v>لودر</v>
          </cell>
        </row>
        <row r="44">
          <cell r="A44">
            <v>38</v>
          </cell>
          <cell r="B44" t="str">
            <v>Camion benne AVECO</v>
          </cell>
          <cell r="C44">
            <v>33533.28125</v>
          </cell>
          <cell r="D44">
            <v>202</v>
          </cell>
          <cell r="E44">
            <v>17195.7</v>
          </cell>
          <cell r="F44">
            <v>3124.2187500000005</v>
          </cell>
          <cell r="G44">
            <v>8939972.78125</v>
          </cell>
          <cell r="H44" t="str">
            <v>unité</v>
          </cell>
          <cell r="I44" t="str">
            <v>قلاب 15 م3</v>
          </cell>
        </row>
        <row r="45">
          <cell r="A45">
            <v>39</v>
          </cell>
          <cell r="B45" t="str">
            <v>Camion benne 15 m3</v>
          </cell>
          <cell r="C45">
            <v>32200.28125</v>
          </cell>
          <cell r="D45">
            <v>197</v>
          </cell>
          <cell r="E45">
            <v>17195.7</v>
          </cell>
          <cell r="F45">
            <v>3124.2187500000005</v>
          </cell>
          <cell r="G45">
            <v>8584594.9812500011</v>
          </cell>
          <cell r="H45" t="str">
            <v>unité</v>
          </cell>
          <cell r="I45" t="str">
            <v>قلاب 15 م3</v>
          </cell>
        </row>
        <row r="46">
          <cell r="A46">
            <v>40</v>
          </cell>
          <cell r="B46" t="str">
            <v>Recycleuse</v>
          </cell>
          <cell r="G46">
            <v>0</v>
          </cell>
          <cell r="H46" t="str">
            <v>unité</v>
          </cell>
          <cell r="I46" t="str">
            <v>ريكلايمر</v>
          </cell>
        </row>
        <row r="47">
          <cell r="A47">
            <v>41</v>
          </cell>
          <cell r="B47" t="str">
            <v>Balayeuse mécanique</v>
          </cell>
          <cell r="G47">
            <v>0</v>
          </cell>
          <cell r="H47" t="str">
            <v>unité</v>
          </cell>
          <cell r="I47" t="str">
            <v>مكنسة</v>
          </cell>
        </row>
        <row r="48">
          <cell r="A48">
            <v>42</v>
          </cell>
          <cell r="B48" t="str">
            <v>Camion benne 6 m3 + spreader</v>
          </cell>
          <cell r="G48">
            <v>0</v>
          </cell>
          <cell r="H48" t="str">
            <v>unité</v>
          </cell>
          <cell r="I48" t="str">
            <v>قلاب 6 م3+سبريدر</v>
          </cell>
        </row>
        <row r="49">
          <cell r="A49">
            <v>43</v>
          </cell>
          <cell r="B49" t="str">
            <v>Bétonnières 3/4 m3</v>
          </cell>
          <cell r="G49">
            <v>0</v>
          </cell>
          <cell r="H49" t="str">
            <v>unité</v>
          </cell>
          <cell r="I49" t="str">
            <v>خلاطة خرسانة</v>
          </cell>
        </row>
        <row r="50">
          <cell r="A50">
            <v>44</v>
          </cell>
          <cell r="B50" t="str">
            <v>Dame vibrante 0.40t</v>
          </cell>
          <cell r="G50">
            <v>0</v>
          </cell>
          <cell r="H50" t="str">
            <v>unité</v>
          </cell>
          <cell r="I50" t="str">
            <v>دكاك يدوى</v>
          </cell>
        </row>
        <row r="51">
          <cell r="A51">
            <v>45</v>
          </cell>
          <cell r="B51" t="str">
            <v>Excavateur</v>
          </cell>
          <cell r="G51">
            <v>0</v>
          </cell>
          <cell r="H51" t="str">
            <v>unité</v>
          </cell>
          <cell r="I51" t="str">
            <v>حفار</v>
          </cell>
        </row>
        <row r="52">
          <cell r="A52">
            <v>46</v>
          </cell>
          <cell r="B52" t="str">
            <v>Dumper</v>
          </cell>
          <cell r="G52">
            <v>0</v>
          </cell>
          <cell r="H52" t="str">
            <v>unité</v>
          </cell>
          <cell r="I52" t="str">
            <v>دمبر</v>
          </cell>
        </row>
        <row r="53">
          <cell r="A53">
            <v>47</v>
          </cell>
          <cell r="B53" t="str">
            <v>Pompe à eoui</v>
          </cell>
          <cell r="G53">
            <v>0</v>
          </cell>
          <cell r="H53" t="str">
            <v>unité</v>
          </cell>
          <cell r="I53" t="str">
            <v>طلمبة مياه وخراطيم</v>
          </cell>
        </row>
        <row r="54">
          <cell r="A54">
            <v>48</v>
          </cell>
          <cell r="B54" t="str">
            <v>Marquage de chaussée</v>
          </cell>
          <cell r="G54">
            <v>0</v>
          </cell>
          <cell r="H54" t="str">
            <v>unité</v>
          </cell>
          <cell r="I54" t="str">
            <v>ماكينة علامات الطريق</v>
          </cell>
        </row>
        <row r="55">
          <cell r="A55">
            <v>49</v>
          </cell>
          <cell r="G55">
            <v>0</v>
          </cell>
        </row>
        <row r="56">
          <cell r="A56">
            <v>50</v>
          </cell>
          <cell r="G56">
            <v>0</v>
          </cell>
        </row>
        <row r="57">
          <cell r="A57">
            <v>51</v>
          </cell>
          <cell r="G57">
            <v>0</v>
          </cell>
        </row>
        <row r="58">
          <cell r="A58">
            <v>52</v>
          </cell>
        </row>
        <row r="59">
          <cell r="A59">
            <v>53</v>
          </cell>
        </row>
        <row r="60">
          <cell r="A60">
            <v>54</v>
          </cell>
          <cell r="G60">
            <v>0</v>
          </cell>
          <cell r="I60" t="str">
            <v>متنوعات</v>
          </cell>
        </row>
        <row r="61">
          <cell r="A61">
            <v>55</v>
          </cell>
          <cell r="B61" t="str">
            <v>Divers</v>
          </cell>
          <cell r="C61">
            <v>170</v>
          </cell>
          <cell r="G61">
            <v>45322.000000000007</v>
          </cell>
          <cell r="H61" t="str">
            <v>tonné</v>
          </cell>
          <cell r="I61" t="str">
            <v>اسمنت(بالهالك والنقل)</v>
          </cell>
        </row>
        <row r="62">
          <cell r="A62">
            <v>56</v>
          </cell>
          <cell r="B62" t="str">
            <v xml:space="preserve">Ciment </v>
          </cell>
          <cell r="C62">
            <v>800</v>
          </cell>
          <cell r="G62">
            <v>213280.00000000003</v>
          </cell>
          <cell r="H62" t="str">
            <v>tonné</v>
          </cell>
          <cell r="I62" t="str">
            <v>حديد تسليح</v>
          </cell>
        </row>
        <row r="63">
          <cell r="A63">
            <v>57</v>
          </cell>
          <cell r="B63" t="str">
            <v>Acier pour béton</v>
          </cell>
          <cell r="C63">
            <v>630</v>
          </cell>
          <cell r="G63">
            <v>167958</v>
          </cell>
          <cell r="H63" t="str">
            <v>tonné</v>
          </cell>
          <cell r="I63" t="str">
            <v>بيتومين 400/600</v>
          </cell>
        </row>
        <row r="64">
          <cell r="A64">
            <v>58</v>
          </cell>
          <cell r="B64" t="str">
            <v>Bitume fluidifié 400/600</v>
          </cell>
          <cell r="C64">
            <v>625</v>
          </cell>
          <cell r="G64">
            <v>166625</v>
          </cell>
          <cell r="H64" t="str">
            <v>tonné</v>
          </cell>
          <cell r="I64" t="str">
            <v>بيتومين 0/1</v>
          </cell>
        </row>
        <row r="65">
          <cell r="A65">
            <v>59</v>
          </cell>
          <cell r="B65" t="str">
            <v>Bitume fluidifié 0/1</v>
          </cell>
          <cell r="C65">
            <v>50</v>
          </cell>
          <cell r="G65">
            <v>13330.000000000002</v>
          </cell>
          <cell r="H65" t="str">
            <v>m3</v>
          </cell>
          <cell r="I65" t="str">
            <v>جابيون</v>
          </cell>
        </row>
        <row r="66">
          <cell r="A66">
            <v>60</v>
          </cell>
          <cell r="B66" t="str">
            <v>Gabions +  fils en fer</v>
          </cell>
          <cell r="C66">
            <v>172</v>
          </cell>
          <cell r="G66">
            <v>45855.200000000004</v>
          </cell>
          <cell r="H66" t="str">
            <v>unité</v>
          </cell>
          <cell r="I66" t="str">
            <v>موانع تصادم</v>
          </cell>
        </row>
        <row r="67">
          <cell r="A67">
            <v>61</v>
          </cell>
          <cell r="B67" t="str">
            <v>Balises de virage + peinture</v>
          </cell>
          <cell r="C67">
            <v>29.419999999999995</v>
          </cell>
          <cell r="G67">
            <v>7843.3719999999994</v>
          </cell>
          <cell r="H67" t="str">
            <v>m3</v>
          </cell>
          <cell r="I67" t="str">
            <v>زلط ناتج كسارة</v>
          </cell>
        </row>
        <row r="68">
          <cell r="A68">
            <v>62</v>
          </cell>
          <cell r="B68" t="str">
            <v>Gravier(produit de concasseur) 6/10, 416</v>
          </cell>
          <cell r="C68">
            <v>21</v>
          </cell>
          <cell r="G68">
            <v>5598.6</v>
          </cell>
          <cell r="H68" t="str">
            <v>m3</v>
          </cell>
          <cell r="I68" t="str">
            <v>زلط ناتج كسارة</v>
          </cell>
        </row>
        <row r="69">
          <cell r="A69">
            <v>63</v>
          </cell>
          <cell r="B69" t="str">
            <v>Gravier(produit de concasseur) 0/25</v>
          </cell>
          <cell r="C69">
            <v>300</v>
          </cell>
          <cell r="G69">
            <v>79980</v>
          </cell>
          <cell r="H69" t="str">
            <v>unité</v>
          </cell>
          <cell r="I69" t="str">
            <v>علامات  بيان الكليومتر</v>
          </cell>
        </row>
        <row r="70">
          <cell r="A70">
            <v>64</v>
          </cell>
          <cell r="B70" t="str">
            <v>Borne pentakilométrique</v>
          </cell>
          <cell r="C70">
            <v>352</v>
          </cell>
          <cell r="G70">
            <v>93843.200000000012</v>
          </cell>
          <cell r="H70" t="str">
            <v>unité</v>
          </cell>
          <cell r="I70" t="str">
            <v>لوحات ارشادية  راسية</v>
          </cell>
        </row>
        <row r="71">
          <cell r="A71">
            <v>65</v>
          </cell>
          <cell r="B71" t="str">
            <v xml:space="preserve">Panneaux type (A, AB, B) </v>
          </cell>
          <cell r="C71">
            <v>445</v>
          </cell>
          <cell r="G71">
            <v>118637.00000000001</v>
          </cell>
          <cell r="H71" t="str">
            <v>unité</v>
          </cell>
          <cell r="I71" t="str">
            <v>لوحات ارشادية  راسية</v>
          </cell>
        </row>
        <row r="72">
          <cell r="A72">
            <v>66</v>
          </cell>
          <cell r="B72" t="str">
            <v>Panneaux type D21</v>
          </cell>
          <cell r="C72">
            <v>445</v>
          </cell>
          <cell r="G72">
            <v>118637.00000000001</v>
          </cell>
          <cell r="H72" t="str">
            <v>unité</v>
          </cell>
          <cell r="I72" t="str">
            <v>لوحات ارشادية  راسية</v>
          </cell>
        </row>
        <row r="73">
          <cell r="A73">
            <v>67</v>
          </cell>
          <cell r="B73" t="str">
            <v xml:space="preserve">Panneaux type EB </v>
          </cell>
          <cell r="C73">
            <v>31</v>
          </cell>
          <cell r="G73">
            <v>8264.6</v>
          </cell>
          <cell r="H73" t="str">
            <v>m3</v>
          </cell>
          <cell r="I73" t="str">
            <v>حجر دبش</v>
          </cell>
        </row>
        <row r="74">
          <cell r="A74">
            <v>68</v>
          </cell>
          <cell r="B74" t="str">
            <v>Moellons</v>
          </cell>
          <cell r="C74">
            <v>8</v>
          </cell>
          <cell r="G74">
            <v>2132.8000000000002</v>
          </cell>
          <cell r="H74" t="str">
            <v>m3</v>
          </cell>
          <cell r="I74" t="str">
            <v>رمل</v>
          </cell>
        </row>
        <row r="75">
          <cell r="A75">
            <v>69</v>
          </cell>
          <cell r="B75" t="str">
            <v>Sable</v>
          </cell>
          <cell r="C75">
            <v>65</v>
          </cell>
          <cell r="G75">
            <v>17329</v>
          </cell>
          <cell r="H75" t="str">
            <v>m3</v>
          </cell>
          <cell r="I75" t="str">
            <v>خرسانه مسلحة 150كجم</v>
          </cell>
        </row>
        <row r="76">
          <cell r="A76">
            <v>70</v>
          </cell>
          <cell r="B76" t="str">
            <v>Béton armé 150 kg</v>
          </cell>
          <cell r="C76">
            <v>100</v>
          </cell>
          <cell r="G76">
            <v>26660.000000000004</v>
          </cell>
          <cell r="H76" t="str">
            <v>m2</v>
          </cell>
          <cell r="I76" t="str">
            <v>خرسانه مسلحة 350كجم</v>
          </cell>
        </row>
        <row r="77">
          <cell r="A77">
            <v>71</v>
          </cell>
          <cell r="B77" t="str">
            <v>Béton armé 350 kg</v>
          </cell>
          <cell r="C77">
            <v>3.8</v>
          </cell>
          <cell r="G77">
            <v>1013.08</v>
          </cell>
          <cell r="H77" t="str">
            <v>ml</v>
          </cell>
          <cell r="I77" t="str">
            <v>بردورة</v>
          </cell>
        </row>
        <row r="78">
          <cell r="A78">
            <v>72</v>
          </cell>
          <cell r="B78" t="str">
            <v>bordures et types 12,5 x 30 cm</v>
          </cell>
          <cell r="C78">
            <v>4.9000000000000004</v>
          </cell>
          <cell r="G78">
            <v>1306.3400000000001</v>
          </cell>
          <cell r="H78" t="str">
            <v>ml</v>
          </cell>
          <cell r="I78" t="str">
            <v>بردورة</v>
          </cell>
        </row>
        <row r="79">
          <cell r="A79">
            <v>73</v>
          </cell>
          <cell r="B79" t="str">
            <v>bordures type T3</v>
          </cell>
          <cell r="C79">
            <v>3.7</v>
          </cell>
          <cell r="G79">
            <v>986.42000000000019</v>
          </cell>
          <cell r="H79" t="str">
            <v>ml</v>
          </cell>
          <cell r="I79" t="str">
            <v>بردورة</v>
          </cell>
        </row>
        <row r="80">
          <cell r="A80">
            <v>74</v>
          </cell>
          <cell r="B80" t="str">
            <v>bordures type l2</v>
          </cell>
          <cell r="C80">
            <v>15</v>
          </cell>
          <cell r="G80">
            <v>3999.0000000000005</v>
          </cell>
          <cell r="H80" t="str">
            <v>m2</v>
          </cell>
          <cell r="I80" t="str">
            <v>نجارة مسلحة</v>
          </cell>
        </row>
        <row r="81">
          <cell r="A81">
            <v>75</v>
          </cell>
          <cell r="B81" t="str">
            <v xml:space="preserve">Coffrage </v>
          </cell>
          <cell r="C81">
            <v>1.5</v>
          </cell>
          <cell r="G81">
            <v>399.90000000000003</v>
          </cell>
          <cell r="H81" t="str">
            <v>ml</v>
          </cell>
          <cell r="I81" t="str">
            <v>رمل اسفلتى</v>
          </cell>
        </row>
        <row r="82">
          <cell r="A82">
            <v>76</v>
          </cell>
          <cell r="B82" t="str">
            <v>Bourrelets d'enrobés</v>
          </cell>
          <cell r="C82">
            <v>600</v>
          </cell>
          <cell r="G82">
            <v>159960</v>
          </cell>
          <cell r="H82" t="str">
            <v>tonné</v>
          </cell>
          <cell r="I82" t="str">
            <v>بيتومين  خام</v>
          </cell>
        </row>
        <row r="83">
          <cell r="A83">
            <v>77</v>
          </cell>
          <cell r="B83" t="str">
            <v xml:space="preserve">Pur bitume </v>
          </cell>
          <cell r="C83">
            <v>22</v>
          </cell>
          <cell r="G83">
            <v>5865.2000000000007</v>
          </cell>
          <cell r="H83" t="str">
            <v>ml</v>
          </cell>
          <cell r="I83" t="str">
            <v>وحدات خرسانه سابقة الصب</v>
          </cell>
        </row>
        <row r="84">
          <cell r="A84">
            <v>78</v>
          </cell>
          <cell r="B84" t="str">
            <v>Elements Préfabriques</v>
          </cell>
          <cell r="C84">
            <v>175</v>
          </cell>
          <cell r="G84">
            <v>46655.000000000007</v>
          </cell>
          <cell r="H84" t="str">
            <v>unité</v>
          </cell>
          <cell r="I84" t="str">
            <v>لوحات ارشادية  راسية</v>
          </cell>
        </row>
        <row r="85">
          <cell r="A85">
            <v>79</v>
          </cell>
          <cell r="B85" t="str">
            <v xml:space="preserve">Balise de virage </v>
          </cell>
          <cell r="C85">
            <v>1600</v>
          </cell>
          <cell r="G85">
            <v>426560.00000000006</v>
          </cell>
          <cell r="H85" t="str">
            <v>tonné</v>
          </cell>
          <cell r="I85" t="str">
            <v>دهانات للطريق</v>
          </cell>
        </row>
        <row r="86">
          <cell r="A86">
            <v>80</v>
          </cell>
          <cell r="B86" t="str">
            <v>Peintur pour singnalation horizontal</v>
          </cell>
          <cell r="C86">
            <v>0</v>
          </cell>
          <cell r="G86">
            <v>0</v>
          </cell>
        </row>
        <row r="87">
          <cell r="A87">
            <v>81</v>
          </cell>
          <cell r="G87">
            <v>0</v>
          </cell>
        </row>
        <row r="88">
          <cell r="A88">
            <v>82</v>
          </cell>
        </row>
        <row r="89">
          <cell r="A89">
            <v>83</v>
          </cell>
          <cell r="G89">
            <v>0</v>
          </cell>
        </row>
        <row r="90">
          <cell r="A90">
            <v>84</v>
          </cell>
          <cell r="G90">
            <v>0</v>
          </cell>
        </row>
        <row r="91">
          <cell r="A91">
            <v>85</v>
          </cell>
          <cell r="G9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 1"/>
      <sheetName val="20-07-20-08"/>
      <sheetName val="20.05-20.06"/>
      <sheetName val="20.03-20.04"/>
      <sheetName val="20.01-20.02"/>
      <sheetName val="Original 10"/>
      <sheetName val="Origenal (1) "/>
      <sheetName val="Oreginal 2"/>
      <sheetName val="main"/>
      <sheetName val="equipements"/>
      <sheetName val="salaire"/>
      <sheetName val="material"/>
      <sheetName val="Others"/>
      <sheetName val="Bill 4"/>
      <sheetName val="Bakfilling Material"/>
      <sheetName val="NIG, EQT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ceholder"/>
      <sheetName val="Oshogbo"/>
      <sheetName val="Oshogbo Options"/>
      <sheetName val="Osho Old"/>
      <sheetName val="Summary"/>
      <sheetName val="Boardroom"/>
      <sheetName val="Boardroom Options"/>
      <sheetName val="Global Options"/>
      <sheetName val="Auditorium Options"/>
      <sheetName val="Auditorium"/>
      <sheetName val="Pricecal ($)"/>
      <sheetName val="Pricecal (NGN)"/>
    </sheetNames>
    <sheetDataSet>
      <sheetData sheetId="0">
        <row r="46">
          <cell r="K46">
            <v>1.44</v>
          </cell>
        </row>
        <row r="47">
          <cell r="K47">
            <v>155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Functions"/>
      <sheetName val="Cell Operations"/>
      <sheetName val="ext-reference"/>
      <sheetName val="Data filter"/>
      <sheetName val="Data filter (Blank)"/>
      <sheetName val="Charts"/>
      <sheetName val="Pivot table (Blank)"/>
      <sheetName val="Protection &amp; Encryption"/>
      <sheetName val="Full Formating"/>
      <sheetName val="Practicals Experience"/>
      <sheetName val="Bill summary"/>
      <sheetName val="Program of works-Cashflow"/>
      <sheetName val="Program of works-(Blank)"/>
      <sheetName val="Monthly flow"/>
      <sheetName val="Monthly flow (Blank)"/>
      <sheetName val="S-CURVE"/>
      <sheetName val="ESTIMATING"/>
      <sheetName val="ESTIMATING (Blank)"/>
      <sheetName val="Adjudication"/>
      <sheetName val="Exercise (SAMPLE BOQ)"/>
    </sheetNames>
    <sheetDataSet>
      <sheetData sheetId="0"/>
      <sheetData sheetId="1"/>
      <sheetData sheetId="2">
        <row r="13">
          <cell r="C13">
            <v>3000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 Nr 1B Demolitions"/>
      <sheetName val="Bill Nr2 Complex A1"/>
      <sheetName val="Bill Nr2 Complex A2"/>
      <sheetName val="Bill Nr2 Complex A3"/>
      <sheetName val="General Summary Compl A"/>
      <sheetName val="Bill Nr3 Complex B1"/>
      <sheetName val="Bill Nr3 Complex B2"/>
      <sheetName val="Bill Nr3 Complex B3"/>
      <sheetName val="General Summary Compl B"/>
      <sheetName val="Bill Nr4 Complex C1"/>
      <sheetName val="Bill Nr4 Complex C2"/>
      <sheetName val="Bill Nr4 Complex C3"/>
      <sheetName val="Bill Nr4 Complex C4"/>
      <sheetName val="Bill Nr4 Complex C5"/>
      <sheetName val="General Summary Compl C"/>
      <sheetName val="Bill Nr5 Complex D1"/>
      <sheetName val="Bill Nr5 Complex D2"/>
      <sheetName val="Bill Nr5 Complex D3"/>
      <sheetName val="General Summary Compl D"/>
      <sheetName val="Bill Nr 6 Ext Wks"/>
      <sheetName val="Bill Nr DWC"/>
      <sheetName val="Grand Summary"/>
    </sheetNames>
    <sheetDataSet>
      <sheetData sheetId="0"/>
      <sheetData sheetId="1">
        <row r="2">
          <cell r="B2" t="str">
            <v>PROPOSED SECRETARIAT FOR ENUGU STATE GOVERNMENT, AT ENUGU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-Set"/>
      <sheetName val="Crusher"/>
      <sheetName val="Stn"/>
      <sheetName val="A-Set"/>
      <sheetName val="Asp"/>
      <sheetName val="Wear"/>
      <sheetName val="Fac"/>
      <sheetName val="Mach"/>
      <sheetName val="Cal"/>
      <sheetName val="EKT"/>
      <sheetName val="Sum"/>
      <sheetName val="Analyse"/>
      <sheetName val="Basic (2)"/>
      <sheetName val="Detail"/>
      <sheetName val="Basic"/>
      <sheetName val="EKT (2)"/>
      <sheetName val="Comparison"/>
      <sheetName val="TRANSPORT TO SITE"/>
      <sheetName val="ESCALATION"/>
      <sheetName val="FINAL SHEET"/>
      <sheetName val="SUMMARY"/>
      <sheetName val="LABOUR"/>
    </sheetNames>
    <sheetDataSet>
      <sheetData sheetId="0"/>
      <sheetData sheetId="1"/>
      <sheetData sheetId="2"/>
      <sheetData sheetId="3"/>
      <sheetData sheetId="4"/>
      <sheetData sheetId="5"/>
      <sheetData sheetId="6">
        <row r="23">
          <cell r="C23">
            <v>400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2600"/>
      <sheetName val="L2500"/>
      <sheetName val="L2405"/>
      <sheetName val="L2404"/>
      <sheetName val="L2403"/>
      <sheetName val="L2402"/>
      <sheetName val="L2401"/>
      <sheetName val="L2306-2"/>
      <sheetName val="L2306-1"/>
      <sheetName val="L2305"/>
      <sheetName val="L2304"/>
      <sheetName val="L2303"/>
      <sheetName val="L2302"/>
      <sheetName val="L2301"/>
      <sheetName val="L2205"/>
      <sheetName val="L2204"/>
      <sheetName val="L2203"/>
      <sheetName val="L2202"/>
      <sheetName val="L2201"/>
      <sheetName val="L2000"/>
      <sheetName val="bill"/>
      <sheetName val="main"/>
      <sheetName val="sdp.1"/>
      <sheetName val="sdp.2"/>
      <sheetName val="sdp.3"/>
      <sheetName val="بيل2"/>
      <sheetName val="مقارنة TTC"/>
      <sheetName val="مقارن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>
        <row r="13">
          <cell r="B13">
            <v>1</v>
          </cell>
          <cell r="C13" t="str">
            <v>CIMENT ORDINAIRE</v>
          </cell>
          <cell r="D13" t="str">
            <v>TON</v>
          </cell>
          <cell r="E13" t="str">
            <v>MAURIT</v>
          </cell>
          <cell r="F13">
            <v>0</v>
          </cell>
          <cell r="G13">
            <v>24560</v>
          </cell>
          <cell r="H13">
            <v>12</v>
          </cell>
          <cell r="I13">
            <v>21</v>
          </cell>
          <cell r="J13">
            <v>252</v>
          </cell>
          <cell r="K13">
            <v>0</v>
          </cell>
          <cell r="L13">
            <v>24812</v>
          </cell>
          <cell r="M13">
            <v>0.03</v>
          </cell>
          <cell r="N13">
            <v>0</v>
          </cell>
          <cell r="O13">
            <v>744.36</v>
          </cell>
          <cell r="P13">
            <v>0</v>
          </cell>
          <cell r="Q13">
            <v>25556.36</v>
          </cell>
          <cell r="R13">
            <v>264.5</v>
          </cell>
          <cell r="S13">
            <v>0</v>
          </cell>
          <cell r="T13">
            <v>25556.36</v>
          </cell>
          <cell r="U13">
            <v>0</v>
          </cell>
          <cell r="V13">
            <v>3577.8904000000002</v>
          </cell>
          <cell r="W13">
            <v>29134.250400000001</v>
          </cell>
        </row>
        <row r="14">
          <cell r="B14">
            <v>2</v>
          </cell>
          <cell r="C14" t="str">
            <v>FER DE BETON</v>
          </cell>
          <cell r="D14" t="str">
            <v>TON</v>
          </cell>
          <cell r="E14" t="str">
            <v>MAURIT</v>
          </cell>
          <cell r="F14">
            <v>0</v>
          </cell>
          <cell r="G14">
            <v>112300</v>
          </cell>
          <cell r="H14">
            <v>12</v>
          </cell>
          <cell r="I14">
            <v>21</v>
          </cell>
          <cell r="J14">
            <v>252</v>
          </cell>
          <cell r="K14">
            <v>0</v>
          </cell>
          <cell r="L14">
            <v>112552</v>
          </cell>
          <cell r="M14">
            <v>0.03</v>
          </cell>
          <cell r="N14">
            <v>0</v>
          </cell>
          <cell r="O14">
            <v>3376.56</v>
          </cell>
          <cell r="P14">
            <v>0</v>
          </cell>
          <cell r="Q14">
            <v>115928.56</v>
          </cell>
          <cell r="R14">
            <v>264.5</v>
          </cell>
          <cell r="S14">
            <v>0</v>
          </cell>
          <cell r="T14">
            <v>115928.56</v>
          </cell>
          <cell r="U14">
            <v>0</v>
          </cell>
          <cell r="V14">
            <v>16229.9984</v>
          </cell>
          <cell r="W14">
            <v>132158.55840000001</v>
          </cell>
        </row>
        <row r="15">
          <cell r="B15">
            <v>3</v>
          </cell>
          <cell r="C15" t="str">
            <v>BITUME 50/70</v>
          </cell>
          <cell r="D15" t="str">
            <v>TON</v>
          </cell>
          <cell r="E15" t="str">
            <v>BELGIQUE</v>
          </cell>
          <cell r="F15">
            <v>270</v>
          </cell>
          <cell r="G15">
            <v>2000</v>
          </cell>
          <cell r="H15">
            <v>12</v>
          </cell>
          <cell r="I15">
            <v>21</v>
          </cell>
          <cell r="J15">
            <v>252</v>
          </cell>
          <cell r="K15">
            <v>270</v>
          </cell>
          <cell r="L15">
            <v>2252</v>
          </cell>
          <cell r="M15">
            <v>0.03</v>
          </cell>
          <cell r="N15">
            <v>8.1</v>
          </cell>
          <cell r="O15">
            <v>67.56</v>
          </cell>
          <cell r="P15">
            <v>278.10000000000002</v>
          </cell>
          <cell r="Q15">
            <v>2319.56</v>
          </cell>
          <cell r="R15">
            <v>264.5</v>
          </cell>
          <cell r="S15">
            <v>73557.450000000012</v>
          </cell>
          <cell r="T15">
            <v>2319.56</v>
          </cell>
          <cell r="U15">
            <v>5713.2</v>
          </cell>
          <cell r="V15">
            <v>11422.629400000002</v>
          </cell>
          <cell r="W15">
            <v>93012.839400000012</v>
          </cell>
        </row>
        <row r="16">
          <cell r="B16">
            <v>4</v>
          </cell>
          <cell r="C16" t="str">
            <v>BITUME 400/600</v>
          </cell>
          <cell r="D16" t="str">
            <v>TON</v>
          </cell>
          <cell r="E16" t="str">
            <v>BELGIQUE</v>
          </cell>
          <cell r="F16">
            <v>300</v>
          </cell>
          <cell r="G16">
            <v>2000</v>
          </cell>
          <cell r="H16">
            <v>12</v>
          </cell>
          <cell r="I16">
            <v>21</v>
          </cell>
          <cell r="J16">
            <v>252</v>
          </cell>
          <cell r="K16">
            <v>300</v>
          </cell>
          <cell r="L16">
            <v>2252</v>
          </cell>
          <cell r="M16">
            <v>0.03</v>
          </cell>
          <cell r="N16">
            <v>9</v>
          </cell>
          <cell r="O16">
            <v>67.56</v>
          </cell>
          <cell r="P16">
            <v>309</v>
          </cell>
          <cell r="Q16">
            <v>2319.56</v>
          </cell>
          <cell r="R16">
            <v>264.5</v>
          </cell>
          <cell r="S16">
            <v>81730.5</v>
          </cell>
          <cell r="T16">
            <v>2319.56</v>
          </cell>
          <cell r="U16">
            <v>6348</v>
          </cell>
          <cell r="V16">
            <v>12655.728400000002</v>
          </cell>
          <cell r="W16">
            <v>103053.7884</v>
          </cell>
        </row>
        <row r="17">
          <cell r="B17">
            <v>5</v>
          </cell>
          <cell r="C17" t="str">
            <v>BITUME FLUIDFIE 0/1</v>
          </cell>
          <cell r="D17" t="str">
            <v>TON</v>
          </cell>
          <cell r="E17" t="str">
            <v>BELGIQUE</v>
          </cell>
          <cell r="F17">
            <v>328</v>
          </cell>
          <cell r="G17">
            <v>2000</v>
          </cell>
          <cell r="H17">
            <v>12</v>
          </cell>
          <cell r="I17">
            <v>21</v>
          </cell>
          <cell r="J17">
            <v>252</v>
          </cell>
          <cell r="K17">
            <v>328</v>
          </cell>
          <cell r="L17">
            <v>2252</v>
          </cell>
          <cell r="M17">
            <v>0.03</v>
          </cell>
          <cell r="N17">
            <v>9.84</v>
          </cell>
          <cell r="O17">
            <v>67.56</v>
          </cell>
          <cell r="P17">
            <v>337.84</v>
          </cell>
          <cell r="Q17">
            <v>2319.56</v>
          </cell>
          <cell r="R17">
            <v>264.5</v>
          </cell>
          <cell r="S17">
            <v>89358.68</v>
          </cell>
          <cell r="T17">
            <v>2319.56</v>
          </cell>
          <cell r="U17">
            <v>6940.4800000000005</v>
          </cell>
          <cell r="V17">
            <v>13806.620799999999</v>
          </cell>
          <cell r="W17">
            <v>112425.34079999999</v>
          </cell>
        </row>
        <row r="18">
          <cell r="B18">
            <v>6</v>
          </cell>
          <cell r="C18" t="str">
            <v>GASOIL</v>
          </cell>
          <cell r="D18" t="str">
            <v>LIT</v>
          </cell>
          <cell r="E18" t="str">
            <v>MAURIT</v>
          </cell>
          <cell r="F18">
            <v>0</v>
          </cell>
          <cell r="G18">
            <v>98</v>
          </cell>
          <cell r="H18">
            <v>12</v>
          </cell>
          <cell r="I18">
            <v>2.1000000000000001E-2</v>
          </cell>
          <cell r="J18">
            <v>0.252</v>
          </cell>
          <cell r="K18">
            <v>0</v>
          </cell>
          <cell r="L18">
            <v>98.251999999999995</v>
          </cell>
          <cell r="M18">
            <v>0.02</v>
          </cell>
          <cell r="N18">
            <v>0</v>
          </cell>
          <cell r="O18">
            <v>1.9650399999999999</v>
          </cell>
          <cell r="P18">
            <v>0</v>
          </cell>
          <cell r="Q18">
            <v>100.21704</v>
          </cell>
          <cell r="R18">
            <v>264.5</v>
          </cell>
          <cell r="S18">
            <v>0</v>
          </cell>
          <cell r="T18">
            <v>100.21704</v>
          </cell>
          <cell r="U18">
            <v>0</v>
          </cell>
          <cell r="V18">
            <v>14.030385600000001</v>
          </cell>
          <cell r="W18">
            <v>114.2474256</v>
          </cell>
        </row>
        <row r="19">
          <cell r="B19">
            <v>7</v>
          </cell>
          <cell r="C19" t="str">
            <v>PETROLE</v>
          </cell>
          <cell r="D19" t="str">
            <v>LIT</v>
          </cell>
          <cell r="E19" t="str">
            <v>MAURIT</v>
          </cell>
          <cell r="F19">
            <v>0</v>
          </cell>
          <cell r="G19">
            <v>88</v>
          </cell>
          <cell r="H19">
            <v>12</v>
          </cell>
          <cell r="I19">
            <v>2.1000000000000001E-2</v>
          </cell>
          <cell r="J19">
            <v>0.252</v>
          </cell>
          <cell r="K19">
            <v>0</v>
          </cell>
          <cell r="L19">
            <v>88.251999999999995</v>
          </cell>
          <cell r="M19">
            <v>0.02</v>
          </cell>
          <cell r="N19">
            <v>0</v>
          </cell>
          <cell r="O19">
            <v>1.7650399999999999</v>
          </cell>
          <cell r="P19">
            <v>0</v>
          </cell>
          <cell r="Q19">
            <v>90.017039999999994</v>
          </cell>
          <cell r="R19">
            <v>264.5</v>
          </cell>
          <cell r="S19">
            <v>0</v>
          </cell>
          <cell r="T19">
            <v>90.017039999999994</v>
          </cell>
          <cell r="U19">
            <v>0</v>
          </cell>
          <cell r="V19">
            <v>12.6023856</v>
          </cell>
          <cell r="W19">
            <v>102.6194256</v>
          </cell>
        </row>
        <row r="20">
          <cell r="B20">
            <v>8</v>
          </cell>
          <cell r="C20" t="str">
            <v>HUILE DE MOTEUR</v>
          </cell>
          <cell r="D20" t="str">
            <v>KG</v>
          </cell>
          <cell r="E20" t="str">
            <v>MAURIT</v>
          </cell>
          <cell r="F20">
            <v>0</v>
          </cell>
          <cell r="G20">
            <v>456</v>
          </cell>
          <cell r="H20">
            <v>12</v>
          </cell>
          <cell r="I20">
            <v>2.1000000000000001E-2</v>
          </cell>
          <cell r="J20">
            <v>0.252</v>
          </cell>
          <cell r="K20">
            <v>0</v>
          </cell>
          <cell r="L20">
            <v>456.25200000000001</v>
          </cell>
          <cell r="M20">
            <v>0.02</v>
          </cell>
          <cell r="N20">
            <v>0</v>
          </cell>
          <cell r="O20">
            <v>9.1250400000000003</v>
          </cell>
          <cell r="P20">
            <v>0</v>
          </cell>
          <cell r="Q20">
            <v>465.37704000000002</v>
          </cell>
          <cell r="R20">
            <v>264.5</v>
          </cell>
          <cell r="S20">
            <v>0</v>
          </cell>
          <cell r="T20">
            <v>465.37704000000002</v>
          </cell>
          <cell r="U20">
            <v>0</v>
          </cell>
          <cell r="V20">
            <v>65.152785600000016</v>
          </cell>
          <cell r="W20">
            <v>530.52982560000009</v>
          </cell>
        </row>
        <row r="21">
          <cell r="B21">
            <v>9</v>
          </cell>
          <cell r="C21" t="str">
            <v>GRAISSE</v>
          </cell>
          <cell r="D21" t="str">
            <v>KG</v>
          </cell>
          <cell r="E21" t="str">
            <v>MAURIT</v>
          </cell>
          <cell r="F21">
            <v>0</v>
          </cell>
          <cell r="G21">
            <v>802</v>
          </cell>
          <cell r="H21">
            <v>12</v>
          </cell>
          <cell r="I21">
            <v>2.1000000000000001E-2</v>
          </cell>
          <cell r="J21">
            <v>0.252</v>
          </cell>
          <cell r="K21">
            <v>0</v>
          </cell>
          <cell r="L21">
            <v>802.25199999999995</v>
          </cell>
          <cell r="M21">
            <v>0.02</v>
          </cell>
          <cell r="N21">
            <v>0</v>
          </cell>
          <cell r="O21">
            <v>16.04504</v>
          </cell>
          <cell r="P21">
            <v>0</v>
          </cell>
          <cell r="Q21">
            <v>818.29703999999992</v>
          </cell>
          <cell r="R21">
            <v>264.5</v>
          </cell>
          <cell r="S21">
            <v>0</v>
          </cell>
          <cell r="T21">
            <v>818.29703999999992</v>
          </cell>
          <cell r="U21">
            <v>0</v>
          </cell>
          <cell r="V21">
            <v>114.5615856</v>
          </cell>
          <cell r="W21">
            <v>932.85862559999987</v>
          </cell>
        </row>
        <row r="22">
          <cell r="B22">
            <v>10</v>
          </cell>
          <cell r="C22" t="str">
            <v>CONTRE -PLAQUE</v>
          </cell>
          <cell r="D22" t="str">
            <v>M2</v>
          </cell>
          <cell r="E22" t="str">
            <v>SWEDE</v>
          </cell>
          <cell r="F22">
            <v>20</v>
          </cell>
          <cell r="G22">
            <v>150</v>
          </cell>
          <cell r="H22">
            <v>12</v>
          </cell>
          <cell r="I22">
            <v>400</v>
          </cell>
          <cell r="J22">
            <v>4800</v>
          </cell>
          <cell r="K22">
            <v>20</v>
          </cell>
          <cell r="L22">
            <v>4950</v>
          </cell>
          <cell r="M22">
            <v>0.01</v>
          </cell>
          <cell r="N22">
            <v>0.2</v>
          </cell>
          <cell r="O22">
            <v>49.5</v>
          </cell>
          <cell r="P22">
            <v>20.2</v>
          </cell>
          <cell r="Q22">
            <v>4999.5</v>
          </cell>
          <cell r="R22">
            <v>264.5</v>
          </cell>
          <cell r="S22">
            <v>5342.9</v>
          </cell>
          <cell r="T22">
            <v>4999.5</v>
          </cell>
          <cell r="U22">
            <v>687.69999999999993</v>
          </cell>
          <cell r="V22">
            <v>1544.2140000000002</v>
          </cell>
          <cell r="W22">
            <v>12574.314</v>
          </cell>
        </row>
        <row r="23">
          <cell r="B23">
            <v>11</v>
          </cell>
          <cell r="C23" t="str">
            <v>BOIS DE COFFRAGE</v>
          </cell>
          <cell r="D23" t="str">
            <v>M3</v>
          </cell>
          <cell r="E23" t="str">
            <v>BENIN</v>
          </cell>
          <cell r="F23">
            <v>270</v>
          </cell>
          <cell r="G23">
            <v>150</v>
          </cell>
          <cell r="H23">
            <v>12</v>
          </cell>
          <cell r="I23">
            <v>400</v>
          </cell>
          <cell r="J23">
            <v>4800</v>
          </cell>
          <cell r="K23">
            <v>270</v>
          </cell>
          <cell r="L23">
            <v>4950</v>
          </cell>
          <cell r="M23">
            <v>0.01</v>
          </cell>
          <cell r="N23">
            <v>2.7</v>
          </cell>
          <cell r="O23">
            <v>49.5</v>
          </cell>
          <cell r="P23">
            <v>272.7</v>
          </cell>
          <cell r="Q23">
            <v>4999.5</v>
          </cell>
          <cell r="R23">
            <v>264.5</v>
          </cell>
          <cell r="S23">
            <v>72129.149999999994</v>
          </cell>
          <cell r="T23">
            <v>4999.5</v>
          </cell>
          <cell r="U23">
            <v>9283.9499999999989</v>
          </cell>
          <cell r="V23">
            <v>12097.763999999999</v>
          </cell>
          <cell r="W23">
            <v>98510.363999999987</v>
          </cell>
        </row>
        <row r="24">
          <cell r="B24">
            <v>12</v>
          </cell>
          <cell r="C24" t="str">
            <v>PANNEAUX  DE SIGNALISATION TOUS TYPE</v>
          </cell>
          <cell r="D24" t="str">
            <v>U</v>
          </cell>
          <cell r="E24" t="str">
            <v>FRANCE</v>
          </cell>
          <cell r="F24">
            <v>130</v>
          </cell>
          <cell r="G24">
            <v>150</v>
          </cell>
          <cell r="H24">
            <v>12</v>
          </cell>
          <cell r="I24">
            <v>100</v>
          </cell>
          <cell r="J24">
            <v>1200</v>
          </cell>
          <cell r="K24">
            <v>130</v>
          </cell>
          <cell r="L24">
            <v>1350</v>
          </cell>
          <cell r="M24">
            <v>0.01</v>
          </cell>
          <cell r="N24">
            <v>1.3</v>
          </cell>
          <cell r="O24">
            <v>13.5</v>
          </cell>
          <cell r="P24">
            <v>131.30000000000001</v>
          </cell>
          <cell r="Q24">
            <v>1363.5</v>
          </cell>
          <cell r="R24">
            <v>264.5</v>
          </cell>
          <cell r="S24">
            <v>34728.850000000006</v>
          </cell>
          <cell r="T24">
            <v>1363.5</v>
          </cell>
          <cell r="U24">
            <v>10315.5</v>
          </cell>
          <cell r="V24">
            <v>6497.0990000000011</v>
          </cell>
          <cell r="W24">
            <v>52904.949000000008</v>
          </cell>
        </row>
        <row r="25">
          <cell r="B25">
            <v>13</v>
          </cell>
          <cell r="C25" t="str">
            <v>PANNEAUX  DE SIGNALISATION DE DIRECTION</v>
          </cell>
          <cell r="D25" t="str">
            <v>M2</v>
          </cell>
          <cell r="E25" t="str">
            <v>FRANCE</v>
          </cell>
          <cell r="F25">
            <v>200</v>
          </cell>
          <cell r="G25">
            <v>150</v>
          </cell>
          <cell r="H25">
            <v>12</v>
          </cell>
          <cell r="I25">
            <v>100</v>
          </cell>
          <cell r="J25">
            <v>1200</v>
          </cell>
          <cell r="K25">
            <v>200</v>
          </cell>
          <cell r="L25">
            <v>1350</v>
          </cell>
          <cell r="M25">
            <v>0.01</v>
          </cell>
          <cell r="N25">
            <v>2</v>
          </cell>
          <cell r="O25">
            <v>13.5</v>
          </cell>
          <cell r="P25">
            <v>202</v>
          </cell>
          <cell r="Q25">
            <v>1363.5</v>
          </cell>
          <cell r="R25">
            <v>264.5</v>
          </cell>
          <cell r="S25">
            <v>53429</v>
          </cell>
          <cell r="T25">
            <v>1363.5</v>
          </cell>
          <cell r="U25">
            <v>15869.999999999998</v>
          </cell>
          <cell r="V25">
            <v>9892.7500000000018</v>
          </cell>
          <cell r="W25">
            <v>80555.25</v>
          </cell>
        </row>
        <row r="26">
          <cell r="B26">
            <v>14</v>
          </cell>
          <cell r="C26" t="str">
            <v>PANDEX</v>
          </cell>
          <cell r="D26" t="str">
            <v>TON</v>
          </cell>
          <cell r="E26" t="str">
            <v>FRANCE</v>
          </cell>
          <cell r="F26">
            <v>1300</v>
          </cell>
          <cell r="G26">
            <v>200</v>
          </cell>
          <cell r="H26">
            <v>12</v>
          </cell>
          <cell r="I26">
            <v>21</v>
          </cell>
          <cell r="J26">
            <v>252</v>
          </cell>
          <cell r="K26">
            <v>1300</v>
          </cell>
          <cell r="L26">
            <v>452</v>
          </cell>
          <cell r="M26">
            <v>0.02</v>
          </cell>
          <cell r="N26">
            <v>26</v>
          </cell>
          <cell r="O26">
            <v>9.0400000000000009</v>
          </cell>
          <cell r="P26">
            <v>1326</v>
          </cell>
          <cell r="Q26">
            <v>461.04</v>
          </cell>
          <cell r="R26">
            <v>264.5</v>
          </cell>
          <cell r="S26">
            <v>350727</v>
          </cell>
          <cell r="T26">
            <v>461.04</v>
          </cell>
          <cell r="U26">
            <v>85962.5</v>
          </cell>
          <cell r="V26">
            <v>61201.075600000004</v>
          </cell>
          <cell r="W26">
            <v>498351.61559999996</v>
          </cell>
        </row>
        <row r="27">
          <cell r="B27">
            <v>15</v>
          </cell>
          <cell r="C27" t="str">
            <v>BILLE TRAITTES</v>
          </cell>
          <cell r="D27" t="str">
            <v>TON</v>
          </cell>
          <cell r="E27" t="str">
            <v>FRANCE</v>
          </cell>
          <cell r="F27">
            <v>1100</v>
          </cell>
          <cell r="G27">
            <v>200</v>
          </cell>
          <cell r="H27">
            <v>12</v>
          </cell>
          <cell r="I27">
            <v>21</v>
          </cell>
          <cell r="J27">
            <v>252</v>
          </cell>
          <cell r="K27">
            <v>1100</v>
          </cell>
          <cell r="L27">
            <v>452</v>
          </cell>
          <cell r="M27">
            <v>0.02</v>
          </cell>
          <cell r="N27">
            <v>22</v>
          </cell>
          <cell r="O27">
            <v>9.0400000000000009</v>
          </cell>
          <cell r="P27">
            <v>1122</v>
          </cell>
          <cell r="Q27">
            <v>461.04</v>
          </cell>
          <cell r="R27">
            <v>264.5</v>
          </cell>
          <cell r="S27">
            <v>296769</v>
          </cell>
          <cell r="T27">
            <v>461.04</v>
          </cell>
          <cell r="U27">
            <v>72737.5</v>
          </cell>
          <cell r="V27">
            <v>51795.455600000001</v>
          </cell>
          <cell r="W27">
            <v>421762.99559999997</v>
          </cell>
        </row>
        <row r="28">
          <cell r="B28">
            <v>16</v>
          </cell>
          <cell r="C28" t="str">
            <v>GABIONS + fils en fer</v>
          </cell>
          <cell r="D28" t="str">
            <v>M3</v>
          </cell>
          <cell r="E28" t="str">
            <v>FRANCE</v>
          </cell>
          <cell r="F28">
            <v>60</v>
          </cell>
          <cell r="G28">
            <v>200</v>
          </cell>
          <cell r="H28">
            <v>12</v>
          </cell>
          <cell r="I28">
            <v>100</v>
          </cell>
          <cell r="J28">
            <v>1200</v>
          </cell>
          <cell r="K28">
            <v>60</v>
          </cell>
          <cell r="L28">
            <v>1400</v>
          </cell>
          <cell r="M28">
            <v>0.01</v>
          </cell>
          <cell r="N28">
            <v>0.6</v>
          </cell>
          <cell r="O28">
            <v>14</v>
          </cell>
          <cell r="P28">
            <v>60.6</v>
          </cell>
          <cell r="Q28">
            <v>1414</v>
          </cell>
          <cell r="R28">
            <v>264.5</v>
          </cell>
          <cell r="S28">
            <v>16028.7</v>
          </cell>
          <cell r="T28">
            <v>1414</v>
          </cell>
          <cell r="U28">
            <v>2063.1</v>
          </cell>
          <cell r="V28">
            <v>2730.8120000000004</v>
          </cell>
          <cell r="W28">
            <v>22236.612000000001</v>
          </cell>
        </row>
        <row r="29">
          <cell r="B29">
            <v>17</v>
          </cell>
          <cell r="C29" t="str">
            <v>DIVERS</v>
          </cell>
          <cell r="D29" t="str">
            <v>F.F</v>
          </cell>
          <cell r="H29">
            <v>12</v>
          </cell>
          <cell r="R29">
            <v>264.5</v>
          </cell>
          <cell r="W29">
            <v>0</v>
          </cell>
        </row>
        <row r="30">
          <cell r="B30">
            <v>18</v>
          </cell>
          <cell r="C30" t="str">
            <v>GEOTCXTILE</v>
          </cell>
          <cell r="D30" t="str">
            <v>M2</v>
          </cell>
          <cell r="E30" t="str">
            <v>ALLEMAGNE</v>
          </cell>
          <cell r="F30">
            <v>0.55000000000000004</v>
          </cell>
          <cell r="G30">
            <v>5</v>
          </cell>
          <cell r="H30">
            <v>12</v>
          </cell>
          <cell r="I30">
            <v>0.01</v>
          </cell>
          <cell r="J30">
            <v>0.12</v>
          </cell>
          <cell r="K30">
            <v>0.55000000000000004</v>
          </cell>
          <cell r="L30">
            <v>5.12</v>
          </cell>
          <cell r="M30">
            <v>0.01</v>
          </cell>
          <cell r="N30">
            <v>5.5000000000000005E-3</v>
          </cell>
          <cell r="O30">
            <v>5.1200000000000002E-2</v>
          </cell>
          <cell r="P30">
            <v>0.55549999999999999</v>
          </cell>
          <cell r="Q30">
            <v>5.1711999999999998</v>
          </cell>
          <cell r="R30">
            <v>264.5</v>
          </cell>
          <cell r="S30">
            <v>146.92974999999998</v>
          </cell>
          <cell r="T30">
            <v>5.1711999999999998</v>
          </cell>
          <cell r="U30">
            <v>43.642499999999998</v>
          </cell>
          <cell r="V30">
            <v>27.404083000000004</v>
          </cell>
          <cell r="W30">
            <v>223.14753300000001</v>
          </cell>
        </row>
        <row r="31">
          <cell r="B31">
            <v>19</v>
          </cell>
          <cell r="C31" t="str">
            <v>SABLE</v>
          </cell>
          <cell r="D31" t="str">
            <v>M3</v>
          </cell>
          <cell r="E31" t="str">
            <v>LOCAL</v>
          </cell>
          <cell r="F31">
            <v>12.1</v>
          </cell>
          <cell r="G31">
            <v>600</v>
          </cell>
          <cell r="H31">
            <v>12</v>
          </cell>
          <cell r="J31">
            <v>0</v>
          </cell>
          <cell r="K31">
            <v>12.1</v>
          </cell>
          <cell r="L31">
            <v>600</v>
          </cell>
          <cell r="M31">
            <v>0.05</v>
          </cell>
          <cell r="N31">
            <v>0.60499999999999998</v>
          </cell>
          <cell r="O31">
            <v>30</v>
          </cell>
          <cell r="P31">
            <v>12.705</v>
          </cell>
          <cell r="Q31">
            <v>630</v>
          </cell>
          <cell r="R31">
            <v>264.5</v>
          </cell>
          <cell r="S31">
            <v>3360.4724999999999</v>
          </cell>
          <cell r="T31">
            <v>630</v>
          </cell>
          <cell r="U31">
            <v>0</v>
          </cell>
          <cell r="V31">
            <v>0</v>
          </cell>
          <cell r="W31">
            <v>3990.4724999999999</v>
          </cell>
        </row>
        <row r="32">
          <cell r="B32">
            <v>20</v>
          </cell>
          <cell r="C32" t="str">
            <v>GRAVIER (PRODUIT DE CONCASSEUR)</v>
          </cell>
          <cell r="D32" t="str">
            <v>M3</v>
          </cell>
          <cell r="E32" t="str">
            <v>LOCAL</v>
          </cell>
          <cell r="F32">
            <v>12.1</v>
          </cell>
          <cell r="G32">
            <v>600</v>
          </cell>
          <cell r="H32">
            <v>12</v>
          </cell>
          <cell r="J32">
            <v>0</v>
          </cell>
          <cell r="K32">
            <v>12.1</v>
          </cell>
          <cell r="L32">
            <v>600</v>
          </cell>
          <cell r="M32">
            <v>0.05</v>
          </cell>
          <cell r="N32">
            <v>0.60499999999999998</v>
          </cell>
          <cell r="O32">
            <v>30</v>
          </cell>
          <cell r="P32">
            <v>12.705</v>
          </cell>
          <cell r="Q32">
            <v>630</v>
          </cell>
          <cell r="R32">
            <v>264.5</v>
          </cell>
          <cell r="S32">
            <v>3360.4724999999999</v>
          </cell>
          <cell r="T32">
            <v>630</v>
          </cell>
          <cell r="U32">
            <v>0</v>
          </cell>
          <cell r="V32">
            <v>0</v>
          </cell>
          <cell r="W32">
            <v>3990.4724999999999</v>
          </cell>
        </row>
        <row r="33">
          <cell r="B33">
            <v>21</v>
          </cell>
        </row>
      </sheetData>
      <sheetData sheetId="23"/>
      <sheetData sheetId="24">
        <row r="9">
          <cell r="B9">
            <v>1</v>
          </cell>
          <cell r="C9" t="str">
            <v>Camion benne 15 m3</v>
          </cell>
          <cell r="D9">
            <v>5</v>
          </cell>
          <cell r="E9" t="str">
            <v>FRANCE</v>
          </cell>
          <cell r="F9" t="str">
            <v>RENAULT</v>
          </cell>
          <cell r="G9" t="str">
            <v>GBH 320</v>
          </cell>
          <cell r="H9">
            <v>220</v>
          </cell>
          <cell r="I9">
            <v>36</v>
          </cell>
          <cell r="J9">
            <v>1.2</v>
          </cell>
          <cell r="K9">
            <v>43.199999999999996</v>
          </cell>
          <cell r="L9">
            <v>0</v>
          </cell>
          <cell r="M9">
            <v>3.89</v>
          </cell>
          <cell r="N9">
            <v>19779.574499999999</v>
          </cell>
          <cell r="O9">
            <v>2197.7304999999997</v>
          </cell>
          <cell r="P9">
            <v>150</v>
          </cell>
          <cell r="Q9">
            <v>114.2474256</v>
          </cell>
          <cell r="R9">
            <v>17137.113839999998</v>
          </cell>
          <cell r="S9">
            <v>1587</v>
          </cell>
          <cell r="T9">
            <v>7.8</v>
          </cell>
          <cell r="U9">
            <v>530.52982560000009</v>
          </cell>
          <cell r="V9">
            <v>4138.1326396800005</v>
          </cell>
          <cell r="W9">
            <v>6612.5</v>
          </cell>
          <cell r="X9">
            <v>1653.125</v>
          </cell>
          <cell r="Y9">
            <v>26392.074499999999</v>
          </cell>
          <cell r="Z9">
            <v>5437.8554999999997</v>
          </cell>
          <cell r="AA9">
            <v>31829.93</v>
          </cell>
        </row>
        <row r="10">
          <cell r="B10">
            <v>2</v>
          </cell>
          <cell r="C10" t="str">
            <v>Camion benne 15 m3</v>
          </cell>
          <cell r="D10">
            <v>7</v>
          </cell>
          <cell r="E10" t="str">
            <v>Allemagne</v>
          </cell>
          <cell r="F10" t="str">
            <v>IVECO</v>
          </cell>
          <cell r="G10" t="str">
            <v>MP380   6*6</v>
          </cell>
          <cell r="H10">
            <v>220</v>
          </cell>
          <cell r="I10">
            <v>36</v>
          </cell>
          <cell r="J10">
            <v>0.7</v>
          </cell>
          <cell r="K10">
            <v>25.2</v>
          </cell>
          <cell r="L10">
            <v>9.7200000000000006</v>
          </cell>
          <cell r="M10">
            <v>3.89</v>
          </cell>
          <cell r="N10">
            <v>17808.520500000002</v>
          </cell>
          <cell r="O10">
            <v>1978.7245000000003</v>
          </cell>
          <cell r="P10">
            <v>150</v>
          </cell>
          <cell r="Q10">
            <v>114.2474256</v>
          </cell>
          <cell r="R10">
            <v>17137.113839999998</v>
          </cell>
          <cell r="S10">
            <v>5065.3999999999996</v>
          </cell>
          <cell r="T10">
            <v>7.8</v>
          </cell>
          <cell r="U10">
            <v>530.52982560000009</v>
          </cell>
          <cell r="V10">
            <v>4138.1326396800005</v>
          </cell>
          <cell r="W10">
            <v>6612.5</v>
          </cell>
          <cell r="X10">
            <v>1653.125</v>
          </cell>
          <cell r="Y10">
            <v>24421.020500000002</v>
          </cell>
          <cell r="Z10">
            <v>8697.2494999999999</v>
          </cell>
          <cell r="AA10">
            <v>33118.270000000004</v>
          </cell>
        </row>
        <row r="11">
          <cell r="B11">
            <v>3</v>
          </cell>
          <cell r="C11" t="str">
            <v>Camion Citerne de 15 m3</v>
          </cell>
          <cell r="D11">
            <v>2</v>
          </cell>
          <cell r="E11" t="str">
            <v>FRANCE</v>
          </cell>
          <cell r="F11" t="str">
            <v>RENAULT</v>
          </cell>
          <cell r="G11" t="str">
            <v>ME 180 16</v>
          </cell>
          <cell r="H11">
            <v>170</v>
          </cell>
          <cell r="I11">
            <v>25</v>
          </cell>
          <cell r="J11">
            <v>1.2</v>
          </cell>
          <cell r="K11">
            <v>30</v>
          </cell>
          <cell r="L11">
            <v>0</v>
          </cell>
          <cell r="M11">
            <v>2.7</v>
          </cell>
          <cell r="N11">
            <v>13735.485000000002</v>
          </cell>
          <cell r="O11">
            <v>1526.1650000000002</v>
          </cell>
          <cell r="P11">
            <v>112.5</v>
          </cell>
          <cell r="Q11">
            <v>114.2474256</v>
          </cell>
          <cell r="R11">
            <v>12852.83538</v>
          </cell>
          <cell r="S11">
            <v>4376.13</v>
          </cell>
          <cell r="T11">
            <v>7.8</v>
          </cell>
          <cell r="U11">
            <v>530.52982560000009</v>
          </cell>
          <cell r="V11">
            <v>4138.1326396800005</v>
          </cell>
          <cell r="W11">
            <v>6612.5</v>
          </cell>
          <cell r="X11">
            <v>1653.125</v>
          </cell>
          <cell r="Y11">
            <v>20347.985000000001</v>
          </cell>
          <cell r="Z11">
            <v>7555.42</v>
          </cell>
          <cell r="AA11">
            <v>27903.404999999999</v>
          </cell>
        </row>
        <row r="12">
          <cell r="B12">
            <v>4</v>
          </cell>
          <cell r="C12" t="str">
            <v>Camion Citerne de 15 m3</v>
          </cell>
          <cell r="D12">
            <v>5</v>
          </cell>
          <cell r="E12" t="str">
            <v>Allemagne</v>
          </cell>
          <cell r="F12" t="str">
            <v>IVECO</v>
          </cell>
          <cell r="G12" t="str">
            <v>MP380   6*6</v>
          </cell>
          <cell r="H12">
            <v>170</v>
          </cell>
          <cell r="I12">
            <v>27</v>
          </cell>
          <cell r="J12">
            <v>0.7</v>
          </cell>
          <cell r="K12">
            <v>18.899999999999999</v>
          </cell>
          <cell r="L12">
            <v>7.29</v>
          </cell>
          <cell r="M12">
            <v>2.92</v>
          </cell>
          <cell r="N12">
            <v>13356.985500000001</v>
          </cell>
          <cell r="O12">
            <v>1484.1095000000003</v>
          </cell>
          <cell r="P12">
            <v>112.5</v>
          </cell>
          <cell r="Q12">
            <v>114.2474256</v>
          </cell>
          <cell r="R12">
            <v>12852.83538</v>
          </cell>
          <cell r="S12">
            <v>8797.8000000000011</v>
          </cell>
          <cell r="T12">
            <v>12.5</v>
          </cell>
          <cell r="U12">
            <v>530.52982560000009</v>
          </cell>
          <cell r="V12">
            <v>6631.6228200000014</v>
          </cell>
          <cell r="W12">
            <v>5290</v>
          </cell>
          <cell r="X12">
            <v>1322.5</v>
          </cell>
          <cell r="Y12">
            <v>18646.985500000003</v>
          </cell>
          <cell r="Z12">
            <v>11604.409500000002</v>
          </cell>
          <cell r="AA12">
            <v>30251.395000000004</v>
          </cell>
        </row>
        <row r="13">
          <cell r="B13">
            <v>5</v>
          </cell>
          <cell r="C13" t="str">
            <v>Chargeur L45 - 4 M3</v>
          </cell>
          <cell r="D13">
            <v>3</v>
          </cell>
          <cell r="E13" t="str">
            <v>Allemagne</v>
          </cell>
          <cell r="F13" t="str">
            <v>O&amp;K</v>
          </cell>
          <cell r="G13" t="str">
            <v>L45</v>
          </cell>
          <cell r="H13">
            <v>240</v>
          </cell>
          <cell r="I13">
            <v>49.5</v>
          </cell>
          <cell r="J13">
            <v>1.2</v>
          </cell>
          <cell r="K13">
            <v>59.4</v>
          </cell>
          <cell r="L13">
            <v>0</v>
          </cell>
          <cell r="M13">
            <v>2.23</v>
          </cell>
          <cell r="N13">
            <v>26454.496500000001</v>
          </cell>
          <cell r="O13">
            <v>2939.3885000000005</v>
          </cell>
          <cell r="P13">
            <v>202.5</v>
          </cell>
          <cell r="Q13">
            <v>114.2474256</v>
          </cell>
          <cell r="R13">
            <v>23135.103684000002</v>
          </cell>
          <cell r="S13">
            <v>1066.4000000000001</v>
          </cell>
          <cell r="T13">
            <v>10</v>
          </cell>
          <cell r="U13">
            <v>530.52982560000009</v>
          </cell>
          <cell r="V13">
            <v>5305.2982560000009</v>
          </cell>
          <cell r="W13">
            <v>6612.5</v>
          </cell>
          <cell r="X13">
            <v>1653.125</v>
          </cell>
          <cell r="Y13">
            <v>33066.996500000001</v>
          </cell>
          <cell r="Z13">
            <v>5658.9135000000006</v>
          </cell>
          <cell r="AA13">
            <v>38725.910000000003</v>
          </cell>
        </row>
        <row r="14">
          <cell r="B14">
            <v>6</v>
          </cell>
          <cell r="C14" t="str">
            <v>Chargeur CAT. 938</v>
          </cell>
          <cell r="D14">
            <v>1</v>
          </cell>
          <cell r="E14" t="str">
            <v>USA</v>
          </cell>
          <cell r="F14" t="str">
            <v>CAT.</v>
          </cell>
          <cell r="G14">
            <v>938</v>
          </cell>
          <cell r="H14">
            <v>240</v>
          </cell>
          <cell r="I14">
            <v>33</v>
          </cell>
          <cell r="J14">
            <v>1.2</v>
          </cell>
          <cell r="K14">
            <v>39.6</v>
          </cell>
          <cell r="L14">
            <v>0</v>
          </cell>
          <cell r="M14">
            <v>1.49</v>
          </cell>
          <cell r="N14">
            <v>17637.124499999998</v>
          </cell>
          <cell r="O14">
            <v>1959.6804999999997</v>
          </cell>
          <cell r="P14">
            <v>202.5</v>
          </cell>
          <cell r="Q14">
            <v>114.2474256</v>
          </cell>
          <cell r="R14">
            <v>23135.103684000002</v>
          </cell>
          <cell r="S14">
            <v>1066.4000000000001</v>
          </cell>
          <cell r="T14">
            <v>10</v>
          </cell>
          <cell r="U14">
            <v>530.52982560000009</v>
          </cell>
          <cell r="V14">
            <v>5305.2982560000009</v>
          </cell>
          <cell r="W14">
            <v>6612.5</v>
          </cell>
          <cell r="X14">
            <v>1653.125</v>
          </cell>
          <cell r="Y14">
            <v>24249.624499999998</v>
          </cell>
          <cell r="Z14">
            <v>4679.2055</v>
          </cell>
          <cell r="AA14">
            <v>28928.829999999998</v>
          </cell>
        </row>
        <row r="15">
          <cell r="B15">
            <v>7</v>
          </cell>
          <cell r="C15" t="str">
            <v>Chargeur 980G</v>
          </cell>
          <cell r="D15">
            <v>1</v>
          </cell>
          <cell r="E15" t="str">
            <v>JAPON</v>
          </cell>
          <cell r="F15" t="str">
            <v>KOMATSU</v>
          </cell>
          <cell r="G15" t="str">
            <v>980G</v>
          </cell>
          <cell r="H15">
            <v>240</v>
          </cell>
          <cell r="J15">
            <v>0.7</v>
          </cell>
          <cell r="K15">
            <v>0</v>
          </cell>
          <cell r="N15">
            <v>0</v>
          </cell>
          <cell r="O15">
            <v>0</v>
          </cell>
          <cell r="Q15">
            <v>114.2474256</v>
          </cell>
          <cell r="R15">
            <v>0</v>
          </cell>
          <cell r="U15">
            <v>530.52982560000009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>
            <v>8</v>
          </cell>
          <cell r="C16" t="str">
            <v>Niveleuse 14H</v>
          </cell>
          <cell r="D16">
            <v>1</v>
          </cell>
          <cell r="E16" t="str">
            <v>USA</v>
          </cell>
          <cell r="F16" t="str">
            <v>CAT.</v>
          </cell>
          <cell r="G16" t="str">
            <v>14H</v>
          </cell>
          <cell r="H16">
            <v>200</v>
          </cell>
          <cell r="I16">
            <v>64</v>
          </cell>
          <cell r="J16">
            <v>1.2</v>
          </cell>
          <cell r="K16">
            <v>76.8</v>
          </cell>
          <cell r="L16">
            <v>0</v>
          </cell>
          <cell r="M16">
            <v>3</v>
          </cell>
          <cell r="N16">
            <v>34231.590000000004</v>
          </cell>
          <cell r="O16">
            <v>3803.5100000000007</v>
          </cell>
          <cell r="P16">
            <v>180</v>
          </cell>
          <cell r="Q16">
            <v>114.2474256</v>
          </cell>
          <cell r="R16">
            <v>20564.536607999999</v>
          </cell>
          <cell r="S16">
            <v>1066.4000000000001</v>
          </cell>
          <cell r="T16">
            <v>8.75</v>
          </cell>
          <cell r="U16">
            <v>530.52982560000009</v>
          </cell>
          <cell r="V16">
            <v>4642.1359740000007</v>
          </cell>
          <cell r="W16">
            <v>8464</v>
          </cell>
          <cell r="X16">
            <v>2116</v>
          </cell>
          <cell r="Y16">
            <v>42695.590000000004</v>
          </cell>
          <cell r="Z16">
            <v>6985.9100000000008</v>
          </cell>
          <cell r="AA16">
            <v>49681.500000000007</v>
          </cell>
        </row>
        <row r="17">
          <cell r="B17">
            <v>9</v>
          </cell>
          <cell r="C17" t="str">
            <v>Niveleuse 14H</v>
          </cell>
          <cell r="D17">
            <v>2</v>
          </cell>
          <cell r="E17" t="str">
            <v>USA</v>
          </cell>
          <cell r="F17" t="str">
            <v>CAT.</v>
          </cell>
          <cell r="G17" t="str">
            <v>14H</v>
          </cell>
          <cell r="H17">
            <v>200</v>
          </cell>
          <cell r="I17">
            <v>111</v>
          </cell>
          <cell r="J17">
            <v>0.7</v>
          </cell>
          <cell r="K17">
            <v>77.699999999999989</v>
          </cell>
          <cell r="L17">
            <v>27</v>
          </cell>
          <cell r="M17">
            <v>4</v>
          </cell>
          <cell r="N17">
            <v>52299.584999999999</v>
          </cell>
          <cell r="O17">
            <v>5811.0649999999996</v>
          </cell>
          <cell r="P17">
            <v>180</v>
          </cell>
          <cell r="Q17">
            <v>114.2474256</v>
          </cell>
          <cell r="R17">
            <v>20564.536607999999</v>
          </cell>
          <cell r="S17">
            <v>13063.400000000001</v>
          </cell>
          <cell r="T17">
            <v>8.75</v>
          </cell>
          <cell r="U17">
            <v>530.52982560000009</v>
          </cell>
          <cell r="V17">
            <v>4642.1359740000007</v>
          </cell>
          <cell r="W17">
            <v>8464</v>
          </cell>
          <cell r="X17">
            <v>2116</v>
          </cell>
          <cell r="Y17">
            <v>60763.584999999999</v>
          </cell>
          <cell r="Z17">
            <v>20990.465</v>
          </cell>
          <cell r="AA17">
            <v>81754.05</v>
          </cell>
        </row>
        <row r="18">
          <cell r="B18">
            <v>10</v>
          </cell>
          <cell r="C18" t="str">
            <v>Bulldozer D8R</v>
          </cell>
          <cell r="D18">
            <v>1</v>
          </cell>
          <cell r="E18" t="str">
            <v>JAPAN</v>
          </cell>
          <cell r="F18" t="str">
            <v>KOMATSU</v>
          </cell>
          <cell r="G18" t="str">
            <v>D8R</v>
          </cell>
          <cell r="H18">
            <v>302</v>
          </cell>
          <cell r="I18">
            <v>68.3</v>
          </cell>
          <cell r="J18">
            <v>1.2</v>
          </cell>
          <cell r="K18">
            <v>81.96</v>
          </cell>
          <cell r="L18">
            <v>0</v>
          </cell>
          <cell r="M18">
            <v>7</v>
          </cell>
          <cell r="N18">
            <v>37435.742999999995</v>
          </cell>
          <cell r="O18">
            <v>4159.527</v>
          </cell>
          <cell r="P18">
            <v>330</v>
          </cell>
          <cell r="Q18">
            <v>114.2474256</v>
          </cell>
          <cell r="R18">
            <v>37701.650448</v>
          </cell>
          <cell r="S18">
            <v>1866.2000000000003</v>
          </cell>
          <cell r="T18">
            <v>12.5</v>
          </cell>
          <cell r="U18">
            <v>530.52982560000009</v>
          </cell>
          <cell r="V18">
            <v>6631.6228200000014</v>
          </cell>
          <cell r="W18">
            <v>8464</v>
          </cell>
          <cell r="X18">
            <v>2116</v>
          </cell>
          <cell r="Y18">
            <v>45899.742999999995</v>
          </cell>
          <cell r="Z18">
            <v>8141.7270000000008</v>
          </cell>
          <cell r="AA18">
            <v>54041.469999999994</v>
          </cell>
        </row>
        <row r="19">
          <cell r="B19">
            <v>11</v>
          </cell>
          <cell r="C19" t="str">
            <v>Bulldozer D8R</v>
          </cell>
          <cell r="D19">
            <v>1</v>
          </cell>
          <cell r="E19" t="str">
            <v>JAPAN</v>
          </cell>
          <cell r="F19">
            <v>1111</v>
          </cell>
          <cell r="G19" t="str">
            <v>D8R</v>
          </cell>
          <cell r="H19">
            <v>302</v>
          </cell>
          <cell r="I19">
            <v>150</v>
          </cell>
          <cell r="J19">
            <v>0.6</v>
          </cell>
          <cell r="K19">
            <v>90</v>
          </cell>
          <cell r="L19">
            <v>40.5</v>
          </cell>
          <cell r="M19">
            <v>6.75</v>
          </cell>
          <cell r="N19">
            <v>68379.862500000003</v>
          </cell>
          <cell r="O19">
            <v>7597.7625000000007</v>
          </cell>
          <cell r="P19">
            <v>330</v>
          </cell>
          <cell r="Q19">
            <v>114.2474256</v>
          </cell>
          <cell r="R19">
            <v>37701.650448</v>
          </cell>
          <cell r="S19">
            <v>19195.2</v>
          </cell>
          <cell r="T19">
            <v>12.5</v>
          </cell>
          <cell r="U19">
            <v>530.52982560000009</v>
          </cell>
          <cell r="V19">
            <v>6631.6228200000014</v>
          </cell>
          <cell r="W19">
            <v>8464</v>
          </cell>
          <cell r="X19">
            <v>2116</v>
          </cell>
          <cell r="Y19">
            <v>76843.862500000003</v>
          </cell>
          <cell r="Z19">
            <v>28908.962500000001</v>
          </cell>
          <cell r="AA19">
            <v>105752.82500000001</v>
          </cell>
        </row>
        <row r="20">
          <cell r="B20">
            <v>12</v>
          </cell>
          <cell r="C20" t="str">
            <v>Compacteurs tandem vibrant 16 t</v>
          </cell>
          <cell r="D20">
            <v>1</v>
          </cell>
          <cell r="E20" t="str">
            <v>SUEDE</v>
          </cell>
          <cell r="F20" t="str">
            <v>DYNAPAC</v>
          </cell>
          <cell r="G20" t="str">
            <v>CA512D</v>
          </cell>
          <cell r="H20">
            <v>90</v>
          </cell>
          <cell r="I20">
            <v>22.29</v>
          </cell>
          <cell r="J20">
            <v>1.2</v>
          </cell>
          <cell r="K20">
            <v>26.747999999999998</v>
          </cell>
          <cell r="L20">
            <v>0</v>
          </cell>
          <cell r="M20">
            <v>0.89</v>
          </cell>
          <cell r="N20">
            <v>11885.3604</v>
          </cell>
          <cell r="O20">
            <v>1320.5955999999999</v>
          </cell>
          <cell r="P20">
            <v>80</v>
          </cell>
          <cell r="Q20">
            <v>114.2474256</v>
          </cell>
          <cell r="R20">
            <v>9139.7940479999997</v>
          </cell>
          <cell r="S20">
            <v>799.80000000000007</v>
          </cell>
          <cell r="T20">
            <v>5.625</v>
          </cell>
          <cell r="U20">
            <v>530.52982560000009</v>
          </cell>
          <cell r="V20">
            <v>2984.2302690000006</v>
          </cell>
          <cell r="W20">
            <v>8464</v>
          </cell>
          <cell r="X20">
            <v>2116</v>
          </cell>
          <cell r="Y20">
            <v>20349.360399999998</v>
          </cell>
          <cell r="Z20">
            <v>4236.3955999999998</v>
          </cell>
          <cell r="AA20">
            <v>24585.755999999998</v>
          </cell>
        </row>
        <row r="21">
          <cell r="B21">
            <v>13</v>
          </cell>
          <cell r="C21" t="str">
            <v>compacteurs A pneus Lourds 15 tonne</v>
          </cell>
          <cell r="D21">
            <v>2</v>
          </cell>
          <cell r="E21" t="str">
            <v>Allemagne</v>
          </cell>
          <cell r="F21" t="str">
            <v>ABG</v>
          </cell>
          <cell r="G21" t="str">
            <v>RTR220/250</v>
          </cell>
          <cell r="H21">
            <v>90</v>
          </cell>
          <cell r="I21">
            <v>18.29</v>
          </cell>
          <cell r="J21">
            <v>1.2</v>
          </cell>
          <cell r="K21">
            <v>21.947999999999997</v>
          </cell>
          <cell r="L21">
            <v>0</v>
          </cell>
          <cell r="M21">
            <v>0.73</v>
          </cell>
          <cell r="N21">
            <v>9752.4323999999979</v>
          </cell>
          <cell r="O21">
            <v>1083.6035999999999</v>
          </cell>
          <cell r="P21">
            <v>80</v>
          </cell>
          <cell r="Q21">
            <v>114.2474256</v>
          </cell>
          <cell r="R21">
            <v>9139.7940479999997</v>
          </cell>
          <cell r="S21">
            <v>799.80000000000007</v>
          </cell>
          <cell r="T21">
            <v>5.625</v>
          </cell>
          <cell r="U21">
            <v>530.52982560000009</v>
          </cell>
          <cell r="V21">
            <v>2984.2302690000006</v>
          </cell>
          <cell r="W21">
            <v>8464</v>
          </cell>
          <cell r="X21">
            <v>2116</v>
          </cell>
          <cell r="Y21">
            <v>18216.432399999998</v>
          </cell>
          <cell r="Z21">
            <v>3999.4036000000001</v>
          </cell>
          <cell r="AA21">
            <v>22215.835999999999</v>
          </cell>
        </row>
        <row r="22">
          <cell r="B22">
            <v>14</v>
          </cell>
          <cell r="C22" t="str">
            <v>compacteurs A pneus Lourds 10 tonne</v>
          </cell>
          <cell r="D22">
            <v>1</v>
          </cell>
          <cell r="E22" t="str">
            <v>Allemagne</v>
          </cell>
          <cell r="F22" t="str">
            <v>ABG</v>
          </cell>
          <cell r="G22" t="str">
            <v>RTR220/250</v>
          </cell>
          <cell r="H22">
            <v>90</v>
          </cell>
          <cell r="I22">
            <v>28</v>
          </cell>
          <cell r="J22">
            <v>0.7</v>
          </cell>
          <cell r="K22">
            <v>19.599999999999998</v>
          </cell>
          <cell r="L22">
            <v>6.72</v>
          </cell>
          <cell r="M22">
            <v>1.1200000000000001</v>
          </cell>
          <cell r="N22">
            <v>13197.491999999998</v>
          </cell>
          <cell r="O22">
            <v>1466.3879999999999</v>
          </cell>
          <cell r="P22">
            <v>80</v>
          </cell>
          <cell r="Q22">
            <v>114.2474256</v>
          </cell>
          <cell r="R22">
            <v>9139.7940479999997</v>
          </cell>
          <cell r="S22">
            <v>2132.8000000000002</v>
          </cell>
          <cell r="T22">
            <v>5.625</v>
          </cell>
          <cell r="U22">
            <v>530.52982560000009</v>
          </cell>
          <cell r="V22">
            <v>2984.2302690000006</v>
          </cell>
          <cell r="W22">
            <v>8464</v>
          </cell>
          <cell r="X22">
            <v>2116</v>
          </cell>
          <cell r="Y22">
            <v>21661.491999999998</v>
          </cell>
          <cell r="Z22">
            <v>5715.1880000000001</v>
          </cell>
          <cell r="AA22">
            <v>27376.68</v>
          </cell>
        </row>
        <row r="23">
          <cell r="B23">
            <v>15</v>
          </cell>
          <cell r="C23" t="str">
            <v>compacteurs A pneus Lourds 10 tonne</v>
          </cell>
          <cell r="D23">
            <v>1</v>
          </cell>
          <cell r="E23" t="str">
            <v>Allemagne</v>
          </cell>
          <cell r="F23" t="str">
            <v>ABG</v>
          </cell>
          <cell r="G23" t="str">
            <v>RTR220/250</v>
          </cell>
          <cell r="H23">
            <v>90</v>
          </cell>
          <cell r="I23">
            <v>22.29</v>
          </cell>
          <cell r="J23">
            <v>1.2</v>
          </cell>
          <cell r="K23">
            <v>26.747999999999998</v>
          </cell>
          <cell r="L23">
            <v>0</v>
          </cell>
          <cell r="M23">
            <v>0.89</v>
          </cell>
          <cell r="N23">
            <v>11885.3604</v>
          </cell>
          <cell r="O23">
            <v>1320.5955999999999</v>
          </cell>
          <cell r="P23">
            <v>80</v>
          </cell>
          <cell r="Q23">
            <v>114.2474256</v>
          </cell>
          <cell r="R23">
            <v>9139.7940479999997</v>
          </cell>
          <cell r="S23">
            <v>799.80000000000007</v>
          </cell>
          <cell r="T23">
            <v>5.625</v>
          </cell>
          <cell r="U23">
            <v>530.52982560000009</v>
          </cell>
          <cell r="V23">
            <v>2984.2302690000006</v>
          </cell>
          <cell r="W23">
            <v>8464</v>
          </cell>
          <cell r="X23">
            <v>2116</v>
          </cell>
          <cell r="Y23">
            <v>20349.360399999998</v>
          </cell>
          <cell r="Z23">
            <v>4236.3955999999998</v>
          </cell>
          <cell r="AA23">
            <v>24585.755999999998</v>
          </cell>
        </row>
        <row r="24">
          <cell r="B24">
            <v>16</v>
          </cell>
          <cell r="C24" t="str">
            <v>compacteurs A pneus Lourds 10 tonne</v>
          </cell>
          <cell r="D24">
            <v>1</v>
          </cell>
          <cell r="E24" t="str">
            <v>Allemagne</v>
          </cell>
          <cell r="F24" t="str">
            <v>ABG</v>
          </cell>
          <cell r="G24" t="str">
            <v>RTR220/250</v>
          </cell>
          <cell r="H24">
            <v>90</v>
          </cell>
          <cell r="I24">
            <v>37.14</v>
          </cell>
          <cell r="J24">
            <v>0.7</v>
          </cell>
          <cell r="K24">
            <v>25.997999999999998</v>
          </cell>
          <cell r="L24">
            <v>8.91</v>
          </cell>
          <cell r="M24">
            <v>1.49</v>
          </cell>
          <cell r="N24">
            <v>17505.7209</v>
          </cell>
          <cell r="O24">
            <v>1945.0800999999999</v>
          </cell>
          <cell r="P24">
            <v>80</v>
          </cell>
          <cell r="Q24">
            <v>114.2474256</v>
          </cell>
          <cell r="R24">
            <v>9139.7940479999997</v>
          </cell>
          <cell r="S24">
            <v>1999.5000000000002</v>
          </cell>
          <cell r="T24">
            <v>5.625</v>
          </cell>
          <cell r="U24">
            <v>530.52982560000009</v>
          </cell>
          <cell r="V24">
            <v>2984.2302690000006</v>
          </cell>
          <cell r="W24">
            <v>8464</v>
          </cell>
          <cell r="X24">
            <v>2116</v>
          </cell>
          <cell r="Y24">
            <v>25969.7209</v>
          </cell>
          <cell r="Z24">
            <v>6060.5801000000001</v>
          </cell>
          <cell r="AA24">
            <v>32030.300999999999</v>
          </cell>
        </row>
        <row r="25">
          <cell r="B25">
            <v>17</v>
          </cell>
          <cell r="C25" t="str">
            <v>Chip spreader WS4100</v>
          </cell>
          <cell r="D25">
            <v>1</v>
          </cell>
          <cell r="E25" t="str">
            <v>GERMANY</v>
          </cell>
          <cell r="F25" t="str">
            <v>WIRTGEN</v>
          </cell>
          <cell r="G25" t="str">
            <v>WS4100</v>
          </cell>
          <cell r="H25">
            <v>80</v>
          </cell>
          <cell r="K25">
            <v>0</v>
          </cell>
          <cell r="N25">
            <v>0</v>
          </cell>
          <cell r="O25">
            <v>0</v>
          </cell>
          <cell r="Q25">
            <v>114.2474256</v>
          </cell>
          <cell r="R25">
            <v>0</v>
          </cell>
          <cell r="U25">
            <v>530.52982560000009</v>
          </cell>
          <cell r="V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B26">
            <v>18</v>
          </cell>
          <cell r="C26" t="str">
            <v>Epandeuse de bitume</v>
          </cell>
          <cell r="D26">
            <v>1</v>
          </cell>
          <cell r="E26" t="str">
            <v>ITALY</v>
          </cell>
          <cell r="F26" t="str">
            <v>Massenza</v>
          </cell>
          <cell r="G26" t="str">
            <v>7.00m3</v>
          </cell>
          <cell r="H26">
            <v>175</v>
          </cell>
          <cell r="I26">
            <v>25</v>
          </cell>
          <cell r="J26">
            <v>1.2</v>
          </cell>
          <cell r="K26">
            <v>30</v>
          </cell>
          <cell r="L26">
            <v>0</v>
          </cell>
          <cell r="M26">
            <v>2.7</v>
          </cell>
          <cell r="N26">
            <v>13735.485000000002</v>
          </cell>
          <cell r="O26">
            <v>1526.1650000000002</v>
          </cell>
          <cell r="P26">
            <v>112.5</v>
          </cell>
          <cell r="Q26">
            <v>114.2474256</v>
          </cell>
          <cell r="R26">
            <v>12852.83538</v>
          </cell>
          <cell r="S26">
            <v>1066.4000000000001</v>
          </cell>
          <cell r="T26">
            <v>12.5</v>
          </cell>
          <cell r="U26">
            <v>530.52982560000009</v>
          </cell>
          <cell r="V26">
            <v>6631.6228200000014</v>
          </cell>
          <cell r="W26">
            <v>6612.5</v>
          </cell>
          <cell r="X26">
            <v>1653.125</v>
          </cell>
          <cell r="Y26">
            <v>20347.985000000001</v>
          </cell>
          <cell r="Z26">
            <v>4245.6900000000005</v>
          </cell>
          <cell r="AA26">
            <v>24593.675000000003</v>
          </cell>
        </row>
        <row r="27">
          <cell r="B27">
            <v>19</v>
          </cell>
          <cell r="C27" t="str">
            <v xml:space="preserve">Finisseur de bitume </v>
          </cell>
          <cell r="D27">
            <v>1</v>
          </cell>
          <cell r="E27" t="str">
            <v>Allemagne</v>
          </cell>
          <cell r="F27" t="str">
            <v>ABG</v>
          </cell>
          <cell r="G27" t="str">
            <v>-</v>
          </cell>
          <cell r="H27">
            <v>108</v>
          </cell>
          <cell r="I27">
            <v>47.98</v>
          </cell>
          <cell r="J27">
            <v>1.2</v>
          </cell>
          <cell r="K27">
            <v>57.575999999999993</v>
          </cell>
          <cell r="L27">
            <v>0</v>
          </cell>
          <cell r="M27">
            <v>2.76</v>
          </cell>
          <cell r="N27">
            <v>25784.623799999998</v>
          </cell>
          <cell r="O27">
            <v>2864.9582</v>
          </cell>
          <cell r="P27">
            <v>165</v>
          </cell>
          <cell r="Q27">
            <v>114.2474256</v>
          </cell>
          <cell r="R27">
            <v>18850.825224</v>
          </cell>
          <cell r="S27">
            <v>1599.6000000000001</v>
          </cell>
          <cell r="T27">
            <v>12.5</v>
          </cell>
          <cell r="U27">
            <v>530.52982560000009</v>
          </cell>
          <cell r="V27">
            <v>6631.6228200000014</v>
          </cell>
          <cell r="W27">
            <v>8464</v>
          </cell>
          <cell r="X27">
            <v>2116</v>
          </cell>
          <cell r="Y27">
            <v>34248.623800000001</v>
          </cell>
          <cell r="Z27">
            <v>6580.5582000000004</v>
          </cell>
          <cell r="AA27">
            <v>40829.182000000001</v>
          </cell>
        </row>
        <row r="28">
          <cell r="B28">
            <v>20</v>
          </cell>
          <cell r="C28" t="str">
            <v>Balayeuse mécanique</v>
          </cell>
          <cell r="D28">
            <v>1</v>
          </cell>
          <cell r="E28" t="str">
            <v>BELGIQUE</v>
          </cell>
          <cell r="F28" t="str">
            <v>Atlas Copco</v>
          </cell>
          <cell r="H28">
            <v>70</v>
          </cell>
          <cell r="K28">
            <v>0</v>
          </cell>
          <cell r="N28">
            <v>0</v>
          </cell>
          <cell r="O28">
            <v>0</v>
          </cell>
          <cell r="Q28">
            <v>114.2474256</v>
          </cell>
          <cell r="R28">
            <v>0</v>
          </cell>
          <cell r="U28">
            <v>530.52982560000009</v>
          </cell>
          <cell r="V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B29">
            <v>21</v>
          </cell>
          <cell r="C29" t="str">
            <v>Concasseur + Station de Criblage</v>
          </cell>
          <cell r="D29">
            <v>1</v>
          </cell>
          <cell r="E29" t="str">
            <v>ITALY</v>
          </cell>
          <cell r="F29" t="str">
            <v>BAIONI</v>
          </cell>
          <cell r="K29">
            <v>0</v>
          </cell>
          <cell r="N29">
            <v>0</v>
          </cell>
          <cell r="O29">
            <v>0</v>
          </cell>
          <cell r="Q29">
            <v>114.2474256</v>
          </cell>
          <cell r="R29">
            <v>0</v>
          </cell>
          <cell r="U29">
            <v>530.52982560000009</v>
          </cell>
          <cell r="V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B30">
            <v>22</v>
          </cell>
          <cell r="C30" t="str">
            <v>Concasseur + Station de Criblage</v>
          </cell>
          <cell r="D30">
            <v>1</v>
          </cell>
          <cell r="E30" t="str">
            <v>UK</v>
          </cell>
          <cell r="F30" t="str">
            <v>PARKER</v>
          </cell>
          <cell r="I30">
            <v>312.88</v>
          </cell>
          <cell r="J30">
            <v>0.7</v>
          </cell>
          <cell r="K30">
            <v>219.01599999999999</v>
          </cell>
          <cell r="L30">
            <v>122.02</v>
          </cell>
          <cell r="M30">
            <v>16.27</v>
          </cell>
          <cell r="N30">
            <v>159537.77729999999</v>
          </cell>
          <cell r="O30">
            <v>17726.419699999999</v>
          </cell>
          <cell r="P30">
            <v>0</v>
          </cell>
          <cell r="Q30">
            <v>114.2474256</v>
          </cell>
          <cell r="R30">
            <v>0</v>
          </cell>
          <cell r="S30">
            <v>28566</v>
          </cell>
          <cell r="T30">
            <v>0</v>
          </cell>
          <cell r="U30">
            <v>530.52982560000009</v>
          </cell>
          <cell r="V30">
            <v>0</v>
          </cell>
          <cell r="W30">
            <v>26450</v>
          </cell>
          <cell r="X30">
            <v>6612.5</v>
          </cell>
          <cell r="Y30">
            <v>185987.77729999999</v>
          </cell>
          <cell r="Z30">
            <v>52904.919699999999</v>
          </cell>
          <cell r="AA30">
            <v>238892.69699999999</v>
          </cell>
        </row>
        <row r="31">
          <cell r="B31">
            <v>23</v>
          </cell>
          <cell r="C31" t="str">
            <v>Central d'emobé</v>
          </cell>
          <cell r="D31">
            <v>1</v>
          </cell>
          <cell r="E31" t="str">
            <v>UK</v>
          </cell>
          <cell r="F31" t="str">
            <v>PARKER</v>
          </cell>
          <cell r="K31">
            <v>0</v>
          </cell>
          <cell r="N31">
            <v>0</v>
          </cell>
          <cell r="O31">
            <v>0</v>
          </cell>
          <cell r="Q31">
            <v>114.2474256</v>
          </cell>
          <cell r="R31">
            <v>0</v>
          </cell>
          <cell r="U31">
            <v>530.52982560000009</v>
          </cell>
          <cell r="V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>
            <v>24</v>
          </cell>
          <cell r="C32" t="str">
            <v>Central d'emobé</v>
          </cell>
          <cell r="D32">
            <v>1</v>
          </cell>
          <cell r="E32" t="str">
            <v>ITALIE</v>
          </cell>
          <cell r="F32" t="str">
            <v>SIM</v>
          </cell>
          <cell r="I32">
            <v>443.6</v>
          </cell>
          <cell r="J32">
            <v>0.7</v>
          </cell>
          <cell r="K32">
            <v>310.52</v>
          </cell>
          <cell r="L32">
            <v>146.38999999999999</v>
          </cell>
          <cell r="M32">
            <v>19.52</v>
          </cell>
          <cell r="N32">
            <v>219013.1415</v>
          </cell>
          <cell r="O32">
            <v>24334.7935</v>
          </cell>
          <cell r="Q32">
            <v>114.2474256</v>
          </cell>
          <cell r="R32">
            <v>0</v>
          </cell>
          <cell r="S32">
            <v>20661.5</v>
          </cell>
          <cell r="T32">
            <v>0</v>
          </cell>
          <cell r="U32">
            <v>530.52982560000009</v>
          </cell>
          <cell r="V32">
            <v>0</v>
          </cell>
          <cell r="W32">
            <v>26450</v>
          </cell>
          <cell r="X32">
            <v>6612.5</v>
          </cell>
          <cell r="Y32">
            <v>245463.1415</v>
          </cell>
          <cell r="Z32">
            <v>51608.7935</v>
          </cell>
          <cell r="AA32">
            <v>297071.935</v>
          </cell>
        </row>
        <row r="33">
          <cell r="B33">
            <v>25</v>
          </cell>
          <cell r="C33" t="str">
            <v>Broyeur</v>
          </cell>
          <cell r="D33">
            <v>1</v>
          </cell>
          <cell r="I33">
            <v>335.2</v>
          </cell>
          <cell r="J33">
            <v>0.7</v>
          </cell>
          <cell r="K33">
            <v>234.64</v>
          </cell>
          <cell r="L33">
            <v>110.62</v>
          </cell>
          <cell r="M33">
            <v>14.75</v>
          </cell>
          <cell r="N33">
            <v>165494.74049999999</v>
          </cell>
          <cell r="O33">
            <v>18388.304500000002</v>
          </cell>
          <cell r="Q33">
            <v>114.2474256</v>
          </cell>
          <cell r="R33">
            <v>0</v>
          </cell>
          <cell r="S33">
            <v>20498.75</v>
          </cell>
          <cell r="U33">
            <v>530.52982560000009</v>
          </cell>
          <cell r="V33">
            <v>0</v>
          </cell>
          <cell r="W33">
            <v>26450</v>
          </cell>
          <cell r="X33">
            <v>6612.5</v>
          </cell>
          <cell r="Y33">
            <v>191944.74049999999</v>
          </cell>
          <cell r="Z33">
            <v>45499.554499999998</v>
          </cell>
          <cell r="AA33">
            <v>237444.29499999998</v>
          </cell>
        </row>
        <row r="34">
          <cell r="B34">
            <v>26</v>
          </cell>
          <cell r="C34" t="str">
            <v>TRACTEUR 82 HP</v>
          </cell>
          <cell r="D34">
            <v>1</v>
          </cell>
          <cell r="E34" t="str">
            <v>EGYPTE</v>
          </cell>
          <cell r="F34" t="str">
            <v>JD</v>
          </cell>
          <cell r="H34">
            <v>28</v>
          </cell>
          <cell r="I34">
            <v>7.33</v>
          </cell>
          <cell r="J34">
            <v>1.2</v>
          </cell>
          <cell r="K34">
            <v>8.7959999999999994</v>
          </cell>
          <cell r="L34">
            <v>0</v>
          </cell>
          <cell r="M34">
            <v>0.62</v>
          </cell>
          <cell r="N34">
            <v>3986.3852999999995</v>
          </cell>
          <cell r="O34">
            <v>442.93169999999998</v>
          </cell>
          <cell r="P34">
            <v>62.5</v>
          </cell>
          <cell r="Q34">
            <v>114.2474256</v>
          </cell>
          <cell r="R34">
            <v>7140.4641000000001</v>
          </cell>
          <cell r="S34">
            <v>1466.3000000000002</v>
          </cell>
          <cell r="T34">
            <v>5</v>
          </cell>
          <cell r="U34">
            <v>530.52982560000009</v>
          </cell>
          <cell r="V34">
            <v>2652.6491280000005</v>
          </cell>
          <cell r="W34">
            <v>5290</v>
          </cell>
          <cell r="X34">
            <v>1322.5</v>
          </cell>
          <cell r="Y34">
            <v>9276.3852999999999</v>
          </cell>
          <cell r="Z34">
            <v>3231.7317000000003</v>
          </cell>
          <cell r="AA34">
            <v>12508.117</v>
          </cell>
        </row>
        <row r="35">
          <cell r="B35">
            <v>27</v>
          </cell>
          <cell r="C35" t="str">
            <v>Betonnieres 3/4 m3</v>
          </cell>
          <cell r="D35">
            <v>3</v>
          </cell>
          <cell r="E35" t="str">
            <v>ITALY</v>
          </cell>
          <cell r="F35" t="str">
            <v>Silla</v>
          </cell>
          <cell r="G35">
            <v>430</v>
          </cell>
          <cell r="H35">
            <v>40</v>
          </cell>
          <cell r="K35">
            <v>0</v>
          </cell>
          <cell r="N35">
            <v>0</v>
          </cell>
          <cell r="O35">
            <v>0</v>
          </cell>
          <cell r="Q35">
            <v>114.2474256</v>
          </cell>
          <cell r="R35">
            <v>0</v>
          </cell>
          <cell r="U35">
            <v>530.52982560000009</v>
          </cell>
          <cell r="V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B36">
            <v>28</v>
          </cell>
          <cell r="C36" t="str">
            <v>Vibrateurs de beton 1,1.5,2.5 POUCE</v>
          </cell>
          <cell r="D36">
            <v>3</v>
          </cell>
          <cell r="E36" t="str">
            <v>GERMANY</v>
          </cell>
          <cell r="F36" t="str">
            <v>BOMAG</v>
          </cell>
          <cell r="G36" t="str">
            <v>VB75</v>
          </cell>
          <cell r="H36">
            <v>10</v>
          </cell>
          <cell r="K36">
            <v>0</v>
          </cell>
          <cell r="N36">
            <v>0</v>
          </cell>
          <cell r="O36">
            <v>0</v>
          </cell>
          <cell r="Q36">
            <v>114.2474256</v>
          </cell>
          <cell r="R36">
            <v>0</v>
          </cell>
          <cell r="U36">
            <v>530.52982560000009</v>
          </cell>
          <cell r="V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B37">
            <v>29</v>
          </cell>
          <cell r="C37" t="str">
            <v>Citerne d'eau 5m3</v>
          </cell>
          <cell r="D37">
            <v>2</v>
          </cell>
          <cell r="E37" t="str">
            <v>-</v>
          </cell>
          <cell r="F37" t="str">
            <v>-</v>
          </cell>
          <cell r="G37" t="str">
            <v>-</v>
          </cell>
          <cell r="H37">
            <v>0</v>
          </cell>
          <cell r="K37">
            <v>0</v>
          </cell>
          <cell r="N37">
            <v>0</v>
          </cell>
          <cell r="O37">
            <v>0</v>
          </cell>
          <cell r="Q37">
            <v>114.2474256</v>
          </cell>
          <cell r="R37">
            <v>0</v>
          </cell>
          <cell r="U37">
            <v>530.52982560000009</v>
          </cell>
          <cell r="V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B38">
            <v>30</v>
          </cell>
          <cell r="C38" t="str">
            <v>Dame vibrante 0.40t</v>
          </cell>
          <cell r="D38">
            <v>3</v>
          </cell>
          <cell r="E38" t="str">
            <v>SUEDE</v>
          </cell>
          <cell r="F38" t="str">
            <v>DYNAPAC</v>
          </cell>
          <cell r="G38" t="str">
            <v>LG45</v>
          </cell>
          <cell r="H38">
            <v>10</v>
          </cell>
          <cell r="K38">
            <v>0</v>
          </cell>
          <cell r="N38">
            <v>0</v>
          </cell>
          <cell r="O38">
            <v>0</v>
          </cell>
          <cell r="Q38">
            <v>114.2474256</v>
          </cell>
          <cell r="R38">
            <v>0</v>
          </cell>
          <cell r="U38">
            <v>530.52982560000009</v>
          </cell>
          <cell r="V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B39">
            <v>31</v>
          </cell>
          <cell r="C39" t="str">
            <v>compresseur Atlas-Copco</v>
          </cell>
          <cell r="D39">
            <v>1</v>
          </cell>
          <cell r="E39" t="str">
            <v>BELGIQUE</v>
          </cell>
          <cell r="F39" t="str">
            <v>Atlas Copco</v>
          </cell>
          <cell r="G39" t="str">
            <v>XAS 46 DD</v>
          </cell>
          <cell r="H39">
            <v>86</v>
          </cell>
          <cell r="K39">
            <v>0</v>
          </cell>
          <cell r="N39">
            <v>0</v>
          </cell>
          <cell r="O39">
            <v>0</v>
          </cell>
          <cell r="Q39">
            <v>114.2474256</v>
          </cell>
          <cell r="R39">
            <v>0</v>
          </cell>
          <cell r="U39">
            <v>530.52982560000009</v>
          </cell>
          <cell r="V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B40">
            <v>32</v>
          </cell>
          <cell r="C40" t="str">
            <v>Martau piquer</v>
          </cell>
          <cell r="D40">
            <v>2</v>
          </cell>
          <cell r="E40" t="str">
            <v>BELGIQUE</v>
          </cell>
          <cell r="F40" t="str">
            <v>Atlas Copco</v>
          </cell>
          <cell r="G40" t="str">
            <v>TEX 27P</v>
          </cell>
          <cell r="H40">
            <v>0</v>
          </cell>
          <cell r="K40">
            <v>0</v>
          </cell>
          <cell r="N40">
            <v>0</v>
          </cell>
          <cell r="O40">
            <v>0</v>
          </cell>
          <cell r="Q40">
            <v>114.2474256</v>
          </cell>
          <cell r="R40">
            <v>0</v>
          </cell>
          <cell r="U40">
            <v>530.52982560000009</v>
          </cell>
          <cell r="V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B41">
            <v>33</v>
          </cell>
          <cell r="C41" t="str">
            <v>Machine de Markage</v>
          </cell>
          <cell r="D41">
            <v>3</v>
          </cell>
          <cell r="E41" t="str">
            <v>ITALY</v>
          </cell>
          <cell r="F41" t="str">
            <v>Silla</v>
          </cell>
          <cell r="G41">
            <v>430</v>
          </cell>
          <cell r="H41">
            <v>10</v>
          </cell>
          <cell r="K41">
            <v>0</v>
          </cell>
          <cell r="N41">
            <v>0</v>
          </cell>
          <cell r="O41">
            <v>0</v>
          </cell>
          <cell r="Q41">
            <v>114.2474256</v>
          </cell>
          <cell r="R41">
            <v>0</v>
          </cell>
          <cell r="U41">
            <v>530.52982560000009</v>
          </cell>
          <cell r="V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B42">
            <v>34</v>
          </cell>
          <cell r="C42" t="str">
            <v>Scie mécanique</v>
          </cell>
          <cell r="D42">
            <v>1</v>
          </cell>
          <cell r="E42" t="str">
            <v>SUEDE</v>
          </cell>
          <cell r="F42" t="str">
            <v>DYNAPAC</v>
          </cell>
          <cell r="G42" t="str">
            <v>SD50</v>
          </cell>
          <cell r="H42">
            <v>11</v>
          </cell>
          <cell r="K42">
            <v>0</v>
          </cell>
          <cell r="N42">
            <v>0</v>
          </cell>
          <cell r="O42">
            <v>0</v>
          </cell>
          <cell r="Q42">
            <v>114.2474256</v>
          </cell>
          <cell r="R42">
            <v>0</v>
          </cell>
          <cell r="U42">
            <v>530.52982560000009</v>
          </cell>
          <cell r="V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B43">
            <v>35</v>
          </cell>
          <cell r="C43" t="str">
            <v>Poste soudeuse</v>
          </cell>
          <cell r="D43">
            <v>1</v>
          </cell>
          <cell r="E43" t="str">
            <v>SUEDE</v>
          </cell>
          <cell r="F43" t="str">
            <v>DYNAPAC</v>
          </cell>
          <cell r="G43" t="str">
            <v>SD50</v>
          </cell>
          <cell r="H43">
            <v>11</v>
          </cell>
          <cell r="K43">
            <v>0</v>
          </cell>
          <cell r="N43">
            <v>0</v>
          </cell>
          <cell r="O43">
            <v>0</v>
          </cell>
          <cell r="Q43">
            <v>114.2474256</v>
          </cell>
          <cell r="R43">
            <v>0</v>
          </cell>
          <cell r="U43">
            <v>530.52982560000009</v>
          </cell>
          <cell r="V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B44">
            <v>36</v>
          </cell>
          <cell r="C44" t="str">
            <v>Groupe éléctrogène Cat. 810KVA</v>
          </cell>
          <cell r="D44">
            <v>1</v>
          </cell>
          <cell r="E44" t="str">
            <v>USA</v>
          </cell>
          <cell r="F44" t="str">
            <v>CAT</v>
          </cell>
          <cell r="G44" t="str">
            <v>P20</v>
          </cell>
          <cell r="I44">
            <v>48.698</v>
          </cell>
          <cell r="J44">
            <v>0.7</v>
          </cell>
          <cell r="K44">
            <v>34.0886</v>
          </cell>
          <cell r="L44">
            <v>16.100000000000001</v>
          </cell>
          <cell r="M44">
            <v>2.7</v>
          </cell>
          <cell r="N44">
            <v>24182.690129999999</v>
          </cell>
          <cell r="O44">
            <v>2686.9655699999998</v>
          </cell>
          <cell r="P44">
            <v>1800</v>
          </cell>
          <cell r="Q44">
            <v>114.2474256</v>
          </cell>
          <cell r="R44">
            <v>205645.36608000001</v>
          </cell>
          <cell r="S44">
            <v>5598.6</v>
          </cell>
          <cell r="T44">
            <v>8</v>
          </cell>
          <cell r="U44">
            <v>530.52982560000009</v>
          </cell>
          <cell r="V44">
            <v>4244.2386048000008</v>
          </cell>
          <cell r="W44">
            <v>2645</v>
          </cell>
          <cell r="X44">
            <v>661.25</v>
          </cell>
          <cell r="Y44">
            <v>26827.690129999999</v>
          </cell>
          <cell r="Z44">
            <v>8946.8155700000007</v>
          </cell>
          <cell r="AA44">
            <v>35774.505700000002</v>
          </cell>
        </row>
        <row r="45">
          <cell r="B45">
            <v>37</v>
          </cell>
          <cell r="C45" t="str">
            <v>Groupe éléctrogène Cat. 635KVA</v>
          </cell>
          <cell r="D45">
            <v>1</v>
          </cell>
          <cell r="E45" t="str">
            <v>USA</v>
          </cell>
          <cell r="F45" t="str">
            <v>CAT</v>
          </cell>
          <cell r="G45" t="str">
            <v>P20</v>
          </cell>
          <cell r="I45">
            <v>39.636000000000003</v>
          </cell>
          <cell r="J45">
            <v>0.7</v>
          </cell>
          <cell r="K45">
            <v>27.745200000000001</v>
          </cell>
          <cell r="L45">
            <v>13.1</v>
          </cell>
          <cell r="M45">
            <v>2.2000000000000002</v>
          </cell>
          <cell r="N45">
            <v>19682.259660000003</v>
          </cell>
          <cell r="O45">
            <v>2186.9177400000003</v>
          </cell>
          <cell r="P45">
            <v>1480</v>
          </cell>
          <cell r="Q45">
            <v>114.2474256</v>
          </cell>
          <cell r="R45">
            <v>169086.18988799999</v>
          </cell>
          <cell r="S45">
            <v>4532.2000000000007</v>
          </cell>
          <cell r="T45">
            <v>5</v>
          </cell>
          <cell r="U45">
            <v>530.52982560000009</v>
          </cell>
          <cell r="V45">
            <v>2652.6491280000005</v>
          </cell>
          <cell r="W45">
            <v>2645</v>
          </cell>
          <cell r="X45">
            <v>661.25</v>
          </cell>
          <cell r="Y45">
            <v>22327.259660000003</v>
          </cell>
          <cell r="Z45">
            <v>7380.3677400000015</v>
          </cell>
          <cell r="AA45">
            <v>29707.627400000005</v>
          </cell>
        </row>
        <row r="46">
          <cell r="B46">
            <v>38</v>
          </cell>
          <cell r="C46" t="str">
            <v>Groupe éléctrogène Cat. 320KVA</v>
          </cell>
          <cell r="D46">
            <v>1</v>
          </cell>
          <cell r="E46" t="str">
            <v>USA</v>
          </cell>
          <cell r="F46" t="str">
            <v>CAT</v>
          </cell>
          <cell r="G46" t="str">
            <v>P20</v>
          </cell>
          <cell r="I46">
            <v>8.4</v>
          </cell>
          <cell r="J46">
            <v>1.2</v>
          </cell>
          <cell r="K46">
            <v>10.08</v>
          </cell>
          <cell r="L46">
            <v>0</v>
          </cell>
          <cell r="M46">
            <v>0.5</v>
          </cell>
          <cell r="N46">
            <v>4518.1890000000003</v>
          </cell>
          <cell r="O46">
            <v>502.02100000000002</v>
          </cell>
          <cell r="P46">
            <v>600</v>
          </cell>
          <cell r="Q46">
            <v>114.2474256</v>
          </cell>
          <cell r="R46">
            <v>68548.455359999993</v>
          </cell>
          <cell r="S46">
            <v>3199.2000000000003</v>
          </cell>
          <cell r="T46">
            <v>3</v>
          </cell>
          <cell r="U46">
            <v>530.52982560000009</v>
          </cell>
          <cell r="V46">
            <v>1591.5894768000003</v>
          </cell>
          <cell r="W46">
            <v>2645</v>
          </cell>
          <cell r="X46">
            <v>661.25</v>
          </cell>
          <cell r="Y46">
            <v>7163.1890000000003</v>
          </cell>
          <cell r="Z46">
            <v>4362.4710000000005</v>
          </cell>
          <cell r="AA46">
            <v>11525.66</v>
          </cell>
        </row>
        <row r="47">
          <cell r="B47">
            <v>39</v>
          </cell>
          <cell r="C47" t="str">
            <v>Groupe éléctrogène Cat. 110KVA</v>
          </cell>
          <cell r="D47">
            <v>1</v>
          </cell>
          <cell r="E47" t="str">
            <v>USA</v>
          </cell>
          <cell r="F47" t="str">
            <v>CAT</v>
          </cell>
          <cell r="G47" t="str">
            <v>P20</v>
          </cell>
          <cell r="I47">
            <v>7.6</v>
          </cell>
          <cell r="J47">
            <v>1.2</v>
          </cell>
          <cell r="K47">
            <v>9.1199999999999992</v>
          </cell>
          <cell r="L47">
            <v>0</v>
          </cell>
          <cell r="M47">
            <v>0.22800000000000001</v>
          </cell>
          <cell r="N47">
            <v>4034.4714000000004</v>
          </cell>
          <cell r="O47">
            <v>448.27460000000002</v>
          </cell>
          <cell r="P47">
            <v>200</v>
          </cell>
          <cell r="Q47">
            <v>114.2474256</v>
          </cell>
          <cell r="R47">
            <v>22849.485120000001</v>
          </cell>
          <cell r="S47">
            <v>1599.6000000000001</v>
          </cell>
          <cell r="T47">
            <v>2.5</v>
          </cell>
          <cell r="U47">
            <v>530.52982560000009</v>
          </cell>
          <cell r="V47">
            <v>1326.3245640000002</v>
          </cell>
          <cell r="W47">
            <v>2645</v>
          </cell>
          <cell r="X47">
            <v>661.25</v>
          </cell>
          <cell r="Y47">
            <v>6679.4714000000004</v>
          </cell>
          <cell r="Z47">
            <v>2709.1246000000006</v>
          </cell>
          <cell r="AA47">
            <v>9388.5960000000014</v>
          </cell>
        </row>
        <row r="48">
          <cell r="B48">
            <v>40</v>
          </cell>
          <cell r="C48" t="str">
            <v>Groupe éléctrogène Cat. 40KVA</v>
          </cell>
          <cell r="D48">
            <v>1</v>
          </cell>
          <cell r="E48" t="str">
            <v>USA</v>
          </cell>
          <cell r="F48" t="str">
            <v>CAT</v>
          </cell>
          <cell r="G48" t="str">
            <v>P40</v>
          </cell>
          <cell r="H48">
            <v>60</v>
          </cell>
          <cell r="K48">
            <v>0</v>
          </cell>
          <cell r="N48">
            <v>0</v>
          </cell>
          <cell r="O48">
            <v>0</v>
          </cell>
          <cell r="Q48">
            <v>114.2474256</v>
          </cell>
          <cell r="R48">
            <v>0</v>
          </cell>
          <cell r="U48">
            <v>530.52982560000009</v>
          </cell>
          <cell r="V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B49">
            <v>41</v>
          </cell>
          <cell r="C49" t="str">
            <v>Groupe éléctrogène Cat. 20KVA</v>
          </cell>
          <cell r="D49">
            <v>1</v>
          </cell>
          <cell r="E49" t="str">
            <v>USA</v>
          </cell>
          <cell r="F49" t="str">
            <v>CAT</v>
          </cell>
          <cell r="G49" t="str">
            <v>P20</v>
          </cell>
          <cell r="H49">
            <v>30</v>
          </cell>
          <cell r="K49">
            <v>0</v>
          </cell>
          <cell r="N49">
            <v>0</v>
          </cell>
          <cell r="O49">
            <v>0</v>
          </cell>
          <cell r="Q49">
            <v>114.2474256</v>
          </cell>
          <cell r="R49">
            <v>0</v>
          </cell>
          <cell r="U49">
            <v>530.52982560000009</v>
          </cell>
          <cell r="V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B50">
            <v>42</v>
          </cell>
          <cell r="C50" t="str">
            <v>Camion TOYOTA Land cruiseur</v>
          </cell>
          <cell r="D50">
            <v>1</v>
          </cell>
          <cell r="E50" t="str">
            <v>JAPAN</v>
          </cell>
          <cell r="F50" t="str">
            <v>TOYOTA</v>
          </cell>
          <cell r="G50" t="str">
            <v>LAND CUISEUR</v>
          </cell>
          <cell r="H50">
            <v>120</v>
          </cell>
          <cell r="K50">
            <v>0</v>
          </cell>
          <cell r="N50">
            <v>0</v>
          </cell>
          <cell r="O50">
            <v>0</v>
          </cell>
          <cell r="Q50">
            <v>114.2474256</v>
          </cell>
          <cell r="R50">
            <v>0</v>
          </cell>
          <cell r="U50">
            <v>530.52982560000009</v>
          </cell>
          <cell r="V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B51">
            <v>43</v>
          </cell>
          <cell r="C51" t="str">
            <v>Camion TOYOTA HI-LUX</v>
          </cell>
          <cell r="D51">
            <v>2</v>
          </cell>
          <cell r="E51" t="str">
            <v>JAPAN</v>
          </cell>
          <cell r="F51" t="str">
            <v>TOYOTA</v>
          </cell>
          <cell r="G51" t="str">
            <v>HI LUX</v>
          </cell>
          <cell r="H51">
            <v>100</v>
          </cell>
          <cell r="K51">
            <v>0</v>
          </cell>
          <cell r="N51">
            <v>0</v>
          </cell>
          <cell r="O51">
            <v>0</v>
          </cell>
          <cell r="Q51">
            <v>114.2474256</v>
          </cell>
          <cell r="R51">
            <v>0</v>
          </cell>
          <cell r="U51">
            <v>530.52982560000009</v>
          </cell>
          <cell r="V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B52">
            <v>44</v>
          </cell>
          <cell r="C52" t="str">
            <v>PICK-UP UN CABINE HI-LUX</v>
          </cell>
          <cell r="D52">
            <v>1</v>
          </cell>
          <cell r="E52" t="str">
            <v>JAPAN</v>
          </cell>
          <cell r="F52" t="str">
            <v>TOYOTA</v>
          </cell>
          <cell r="G52" t="str">
            <v>PICK UP</v>
          </cell>
          <cell r="H52">
            <v>100</v>
          </cell>
          <cell r="I52">
            <v>12</v>
          </cell>
          <cell r="J52">
            <v>1.2</v>
          </cell>
          <cell r="K52">
            <v>14.399999999999999</v>
          </cell>
          <cell r="L52">
            <v>0</v>
          </cell>
          <cell r="M52">
            <v>0.86</v>
          </cell>
          <cell r="N52">
            <v>6489.2429999999995</v>
          </cell>
          <cell r="O52">
            <v>721.02700000000004</v>
          </cell>
          <cell r="P52">
            <v>75</v>
          </cell>
          <cell r="Q52">
            <v>114.2474256</v>
          </cell>
          <cell r="R52">
            <v>8568.5569199999991</v>
          </cell>
          <cell r="S52">
            <v>1333</v>
          </cell>
          <cell r="T52">
            <v>2.5</v>
          </cell>
          <cell r="U52">
            <v>530.52982560000009</v>
          </cell>
          <cell r="V52">
            <v>1326.3245640000002</v>
          </cell>
          <cell r="W52">
            <v>3967.5</v>
          </cell>
          <cell r="X52">
            <v>991.875</v>
          </cell>
          <cell r="Y52">
            <v>10456.742999999999</v>
          </cell>
          <cell r="Z52">
            <v>3045.902</v>
          </cell>
          <cell r="AA52">
            <v>13502.644999999999</v>
          </cell>
        </row>
        <row r="53">
          <cell r="B53">
            <v>45</v>
          </cell>
          <cell r="C53" t="str">
            <v>PICK-UP DOUBLE CABINE HI-LUX</v>
          </cell>
          <cell r="D53">
            <v>1</v>
          </cell>
          <cell r="E53" t="str">
            <v>JAPAN</v>
          </cell>
          <cell r="F53" t="str">
            <v>TOYOTA</v>
          </cell>
          <cell r="G53" t="str">
            <v>PICK UP</v>
          </cell>
          <cell r="H53">
            <v>100</v>
          </cell>
          <cell r="I53">
            <v>21.2</v>
          </cell>
          <cell r="J53">
            <v>0.7</v>
          </cell>
          <cell r="K53">
            <v>14.839999999999998</v>
          </cell>
          <cell r="L53">
            <v>3.82</v>
          </cell>
          <cell r="M53">
            <v>1.53</v>
          </cell>
          <cell r="N53">
            <v>9852.8895000000011</v>
          </cell>
          <cell r="O53">
            <v>1094.7655</v>
          </cell>
          <cell r="P53">
            <v>75</v>
          </cell>
          <cell r="Q53">
            <v>114.2474256</v>
          </cell>
          <cell r="R53">
            <v>8568.5569199999991</v>
          </cell>
          <cell r="S53">
            <v>4798.8</v>
          </cell>
          <cell r="T53">
            <v>2.5</v>
          </cell>
          <cell r="U53">
            <v>530.52982560000009</v>
          </cell>
          <cell r="V53">
            <v>1326.3245640000002</v>
          </cell>
          <cell r="W53">
            <v>3967.5</v>
          </cell>
          <cell r="X53">
            <v>991.875</v>
          </cell>
          <cell r="Y53">
            <v>13820.389500000001</v>
          </cell>
          <cell r="Z53">
            <v>6885.4405000000006</v>
          </cell>
          <cell r="AA53">
            <v>20705.830000000002</v>
          </cell>
        </row>
        <row r="54">
          <cell r="B54">
            <v>46</v>
          </cell>
          <cell r="C54" t="str">
            <v>TOYOTA PICK-UP</v>
          </cell>
          <cell r="D54">
            <v>1</v>
          </cell>
          <cell r="E54" t="str">
            <v>JAPAN</v>
          </cell>
          <cell r="F54" t="str">
            <v>TOYOTA</v>
          </cell>
          <cell r="G54" t="str">
            <v>PICK UP</v>
          </cell>
          <cell r="H54">
            <v>100</v>
          </cell>
          <cell r="K54">
            <v>0</v>
          </cell>
          <cell r="N54">
            <v>0</v>
          </cell>
          <cell r="O54">
            <v>0</v>
          </cell>
          <cell r="Q54">
            <v>114.2474256</v>
          </cell>
          <cell r="R54">
            <v>0</v>
          </cell>
          <cell r="U54">
            <v>530.52982560000009</v>
          </cell>
          <cell r="V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B55">
            <v>47</v>
          </cell>
          <cell r="C55" t="str">
            <v>POMPES D'EAU</v>
          </cell>
          <cell r="D55">
            <v>2</v>
          </cell>
          <cell r="H55">
            <v>16</v>
          </cell>
          <cell r="K55">
            <v>0</v>
          </cell>
          <cell r="N55">
            <v>0</v>
          </cell>
          <cell r="O55">
            <v>0</v>
          </cell>
          <cell r="Q55">
            <v>114.2474256</v>
          </cell>
          <cell r="R55">
            <v>0</v>
          </cell>
          <cell r="U55">
            <v>530.52982560000009</v>
          </cell>
          <cell r="V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B56">
            <v>48</v>
          </cell>
          <cell r="C56" t="str">
            <v>Porte chart 50 T.</v>
          </cell>
          <cell r="D56">
            <v>1</v>
          </cell>
          <cell r="H56">
            <v>16</v>
          </cell>
          <cell r="I56">
            <v>88</v>
          </cell>
          <cell r="J56">
            <v>0.7</v>
          </cell>
          <cell r="K56">
            <v>61.599999999999994</v>
          </cell>
          <cell r="L56">
            <v>29.04</v>
          </cell>
          <cell r="M56">
            <v>11.62</v>
          </cell>
          <cell r="N56">
            <v>45291.393000000004</v>
          </cell>
          <cell r="O56">
            <v>5032.3769999999995</v>
          </cell>
          <cell r="P56">
            <v>200</v>
          </cell>
          <cell r="Q56">
            <v>114.2474256</v>
          </cell>
          <cell r="R56">
            <v>22849.485120000001</v>
          </cell>
          <cell r="S56">
            <v>14129.800000000001</v>
          </cell>
          <cell r="T56">
            <v>12.5</v>
          </cell>
          <cell r="U56">
            <v>530.52982560000009</v>
          </cell>
          <cell r="V56">
            <v>6631.6228200000014</v>
          </cell>
          <cell r="W56">
            <v>8464</v>
          </cell>
          <cell r="X56">
            <v>2116</v>
          </cell>
          <cell r="Y56">
            <v>53755.393000000004</v>
          </cell>
          <cell r="Z56">
            <v>21278.177</v>
          </cell>
          <cell r="AA56">
            <v>75033.570000000007</v>
          </cell>
        </row>
        <row r="57">
          <cell r="B57">
            <v>49</v>
          </cell>
          <cell r="C57" t="str">
            <v>CIETERNE D'EAU 30 M3</v>
          </cell>
          <cell r="D57">
            <v>1</v>
          </cell>
          <cell r="H57">
            <v>0</v>
          </cell>
          <cell r="K57">
            <v>0</v>
          </cell>
          <cell r="N57">
            <v>0</v>
          </cell>
          <cell r="O57">
            <v>0</v>
          </cell>
          <cell r="Q57">
            <v>114.2474256</v>
          </cell>
          <cell r="R57">
            <v>0</v>
          </cell>
          <cell r="U57">
            <v>530.52982560000009</v>
          </cell>
          <cell r="V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B58">
            <v>50</v>
          </cell>
          <cell r="C58" t="str">
            <v>CIETERNE DE GASOLE 30 M3</v>
          </cell>
          <cell r="D58">
            <v>1</v>
          </cell>
          <cell r="H58">
            <v>0</v>
          </cell>
          <cell r="K58">
            <v>0</v>
          </cell>
          <cell r="N58">
            <v>0</v>
          </cell>
          <cell r="O58">
            <v>0</v>
          </cell>
          <cell r="Q58">
            <v>114.2474256</v>
          </cell>
          <cell r="R58">
            <v>0</v>
          </cell>
          <cell r="U58">
            <v>530.52982560000009</v>
          </cell>
          <cell r="V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B59">
            <v>51</v>
          </cell>
          <cell r="C59" t="str">
            <v>EQUIPMENT LABO+TOPO</v>
          </cell>
          <cell r="D59">
            <v>1</v>
          </cell>
          <cell r="K59">
            <v>0</v>
          </cell>
          <cell r="N59">
            <v>0</v>
          </cell>
          <cell r="O59">
            <v>0</v>
          </cell>
          <cell r="Q59">
            <v>114.2474256</v>
          </cell>
          <cell r="R59">
            <v>0</v>
          </cell>
          <cell r="U59">
            <v>530.52982560000009</v>
          </cell>
          <cell r="V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B60">
            <v>52</v>
          </cell>
          <cell r="C60" t="str">
            <v>EQUIPMENTS DES BUREAUX</v>
          </cell>
          <cell r="D60">
            <v>1</v>
          </cell>
          <cell r="K60">
            <v>0</v>
          </cell>
          <cell r="N60">
            <v>0</v>
          </cell>
          <cell r="O60">
            <v>0</v>
          </cell>
          <cell r="Q60">
            <v>114.2474256</v>
          </cell>
          <cell r="R60">
            <v>0</v>
          </cell>
          <cell r="U60">
            <v>530.52982560000009</v>
          </cell>
          <cell r="V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B61">
            <v>53</v>
          </cell>
          <cell r="C61" t="str">
            <v>EQUIPMENTS RADIO</v>
          </cell>
          <cell r="D61">
            <v>1</v>
          </cell>
          <cell r="K61">
            <v>0</v>
          </cell>
          <cell r="N61">
            <v>0</v>
          </cell>
          <cell r="O61">
            <v>0</v>
          </cell>
          <cell r="Q61">
            <v>114.2474256</v>
          </cell>
          <cell r="R61">
            <v>0</v>
          </cell>
          <cell r="U61">
            <v>530.52982560000009</v>
          </cell>
          <cell r="V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B62">
            <v>54</v>
          </cell>
          <cell r="C62" t="str">
            <v xml:space="preserve"> Station de Criblage</v>
          </cell>
          <cell r="O62">
            <v>0</v>
          </cell>
          <cell r="Y62">
            <v>35707.5</v>
          </cell>
          <cell r="Z62">
            <v>3967.5</v>
          </cell>
          <cell r="AA62">
            <v>39675</v>
          </cell>
        </row>
        <row r="63">
          <cell r="B63">
            <v>55</v>
          </cell>
          <cell r="C63" t="str">
            <v>DIVERS</v>
          </cell>
          <cell r="O63">
            <v>0</v>
          </cell>
          <cell r="Y63">
            <v>0</v>
          </cell>
          <cell r="Z63">
            <v>1</v>
          </cell>
        </row>
        <row r="64">
          <cell r="B64">
            <v>56</v>
          </cell>
          <cell r="C64" t="str">
            <v>Pelle hydraulique + Marteau</v>
          </cell>
          <cell r="D64">
            <v>1</v>
          </cell>
          <cell r="E64" t="str">
            <v>USA</v>
          </cell>
          <cell r="F64" t="str">
            <v>CAT.</v>
          </cell>
          <cell r="G64">
            <v>938</v>
          </cell>
          <cell r="H64">
            <v>240</v>
          </cell>
          <cell r="I64">
            <v>64</v>
          </cell>
          <cell r="J64">
            <v>0.7</v>
          </cell>
          <cell r="K64">
            <v>44.8</v>
          </cell>
          <cell r="L64">
            <v>21.12</v>
          </cell>
          <cell r="M64">
            <v>3.52</v>
          </cell>
          <cell r="N64">
            <v>31765.392</v>
          </cell>
          <cell r="O64">
            <v>3529.4880000000003</v>
          </cell>
          <cell r="P64">
            <v>180</v>
          </cell>
          <cell r="Q64">
            <v>114.2474256</v>
          </cell>
          <cell r="R64">
            <v>20564.536607999999</v>
          </cell>
          <cell r="S64">
            <v>10664</v>
          </cell>
          <cell r="T64">
            <v>7.7</v>
          </cell>
          <cell r="U64">
            <v>530.52982560000009</v>
          </cell>
          <cell r="V64">
            <v>4085.0796571200008</v>
          </cell>
          <cell r="W64">
            <v>8531.2000000000007</v>
          </cell>
          <cell r="X64">
            <v>2132.8000000000002</v>
          </cell>
          <cell r="Y64">
            <v>40296.592000000004</v>
          </cell>
          <cell r="Z64">
            <v>16326.288</v>
          </cell>
          <cell r="AA64">
            <v>56622.880000000005</v>
          </cell>
        </row>
        <row r="65">
          <cell r="B65">
            <v>57</v>
          </cell>
          <cell r="C65" t="str">
            <v>MACHINE DE MARKAGE</v>
          </cell>
          <cell r="D65">
            <v>1</v>
          </cell>
          <cell r="I65">
            <v>15.29</v>
          </cell>
          <cell r="J65">
            <v>0.7</v>
          </cell>
          <cell r="K65">
            <v>10.702999999999999</v>
          </cell>
          <cell r="L65">
            <v>5.05</v>
          </cell>
          <cell r="M65">
            <v>1.26</v>
          </cell>
          <cell r="N65">
            <v>7689.7291499999992</v>
          </cell>
          <cell r="O65">
            <v>854.4143499999999</v>
          </cell>
          <cell r="P65">
            <v>80</v>
          </cell>
          <cell r="Q65">
            <v>114.2474256</v>
          </cell>
          <cell r="R65">
            <v>9139.7940479999997</v>
          </cell>
          <cell r="S65">
            <v>3732.4000000000005</v>
          </cell>
          <cell r="T65">
            <v>4</v>
          </cell>
          <cell r="U65">
            <v>530.52982560000009</v>
          </cell>
          <cell r="V65">
            <v>2122.1193024000004</v>
          </cell>
          <cell r="W65">
            <v>8531.2000000000007</v>
          </cell>
          <cell r="X65">
            <v>2132.8000000000002</v>
          </cell>
          <cell r="Y65">
            <v>16220.92915</v>
          </cell>
          <cell r="Z65">
            <v>6719.6143500000007</v>
          </cell>
          <cell r="AA65">
            <v>22940.5435</v>
          </cell>
        </row>
      </sheetData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2600"/>
      <sheetName val="L2500"/>
      <sheetName val="L2405"/>
      <sheetName val="L2404"/>
      <sheetName val="L2403"/>
      <sheetName val="L2402"/>
      <sheetName val="L2401"/>
      <sheetName val="L2306-2"/>
      <sheetName val="L2306-1"/>
      <sheetName val="L2305"/>
      <sheetName val="L2304"/>
      <sheetName val="L2303"/>
      <sheetName val="L2302"/>
      <sheetName val="L2301"/>
      <sheetName val="L2205"/>
      <sheetName val="L2204"/>
      <sheetName val="L2203"/>
      <sheetName val="L2202"/>
      <sheetName val="L2201"/>
      <sheetName val="L2000"/>
      <sheetName val="bill"/>
      <sheetName val="main"/>
      <sheetName val="sdp.1"/>
      <sheetName val="sdp.2"/>
      <sheetName val="sdp.3"/>
      <sheetName val="مقارنة TTC"/>
      <sheetName val="مقارن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6">
          <cell r="B16">
            <v>1</v>
          </cell>
          <cell r="C16" t="str">
            <v>Manoeuvre</v>
          </cell>
          <cell r="D16">
            <v>12075</v>
          </cell>
          <cell r="E16">
            <v>560</v>
          </cell>
          <cell r="F16">
            <v>70</v>
          </cell>
          <cell r="G16">
            <v>280</v>
          </cell>
          <cell r="H16">
            <v>35</v>
          </cell>
          <cell r="I16">
            <v>341.59999999999997</v>
          </cell>
          <cell r="J16">
            <v>42.699999999999996</v>
          </cell>
          <cell r="K16">
            <v>1181.5999999999999</v>
          </cell>
          <cell r="L16">
            <v>147.69999999999999</v>
          </cell>
        </row>
        <row r="17">
          <cell r="B17">
            <v>2</v>
          </cell>
          <cell r="C17" t="str">
            <v>Ouvrier</v>
          </cell>
          <cell r="D17">
            <v>19654</v>
          </cell>
          <cell r="E17">
            <v>912</v>
          </cell>
          <cell r="F17">
            <v>114</v>
          </cell>
          <cell r="G17">
            <v>456</v>
          </cell>
          <cell r="H17">
            <v>57</v>
          </cell>
          <cell r="I17">
            <v>556.31999999999994</v>
          </cell>
          <cell r="J17">
            <v>69.539999999999992</v>
          </cell>
          <cell r="K17">
            <v>1924.32</v>
          </cell>
          <cell r="L17">
            <v>240.54</v>
          </cell>
        </row>
        <row r="18">
          <cell r="B18">
            <v>3</v>
          </cell>
          <cell r="C18" t="str">
            <v>Téchnicien</v>
          </cell>
          <cell r="D18">
            <v>45744</v>
          </cell>
          <cell r="E18">
            <v>2120</v>
          </cell>
          <cell r="F18">
            <v>265</v>
          </cell>
          <cell r="G18">
            <v>1060</v>
          </cell>
          <cell r="H18">
            <v>132.5</v>
          </cell>
          <cell r="I18">
            <v>1293.2</v>
          </cell>
          <cell r="J18">
            <v>161.65</v>
          </cell>
          <cell r="K18">
            <v>4473.2</v>
          </cell>
          <cell r="L18">
            <v>559.15</v>
          </cell>
        </row>
        <row r="19">
          <cell r="B19">
            <v>4</v>
          </cell>
          <cell r="C19" t="str">
            <v>Conducteur des travaux</v>
          </cell>
          <cell r="D19">
            <v>48140</v>
          </cell>
          <cell r="E19">
            <v>2232</v>
          </cell>
          <cell r="F19">
            <v>279</v>
          </cell>
          <cell r="G19">
            <v>1116</v>
          </cell>
          <cell r="H19">
            <v>139.5</v>
          </cell>
          <cell r="I19">
            <v>1361.52</v>
          </cell>
          <cell r="J19">
            <v>170.19</v>
          </cell>
          <cell r="K19">
            <v>4709.5200000000004</v>
          </cell>
          <cell r="L19">
            <v>588.69000000000005</v>
          </cell>
        </row>
        <row r="20">
          <cell r="B20">
            <v>5</v>
          </cell>
          <cell r="C20" t="str">
            <v>Chef d'equipe</v>
          </cell>
          <cell r="D20">
            <v>19654</v>
          </cell>
          <cell r="E20">
            <v>912</v>
          </cell>
          <cell r="F20">
            <v>114</v>
          </cell>
          <cell r="G20">
            <v>456</v>
          </cell>
          <cell r="H20">
            <v>57</v>
          </cell>
          <cell r="I20">
            <v>556.31999999999994</v>
          </cell>
          <cell r="J20">
            <v>69.539999999999992</v>
          </cell>
          <cell r="K20">
            <v>1924.32</v>
          </cell>
          <cell r="L20">
            <v>240.54</v>
          </cell>
        </row>
        <row r="21">
          <cell r="B21">
            <v>6</v>
          </cell>
          <cell r="C21" t="str">
            <v>Laboratin</v>
          </cell>
          <cell r="D21">
            <v>21407</v>
          </cell>
          <cell r="E21">
            <v>992</v>
          </cell>
          <cell r="F21">
            <v>124</v>
          </cell>
          <cell r="G21">
            <v>496</v>
          </cell>
          <cell r="H21">
            <v>62</v>
          </cell>
          <cell r="I21">
            <v>605.12</v>
          </cell>
          <cell r="J21">
            <v>75.64</v>
          </cell>
          <cell r="K21">
            <v>2093.12</v>
          </cell>
          <cell r="L21">
            <v>261.64</v>
          </cell>
        </row>
        <row r="22">
          <cell r="B22">
            <v>7</v>
          </cell>
          <cell r="C22" t="str">
            <v>Chauffeur Poids Léger</v>
          </cell>
          <cell r="D22">
            <v>19654</v>
          </cell>
          <cell r="E22">
            <v>912</v>
          </cell>
          <cell r="F22">
            <v>114</v>
          </cell>
          <cell r="G22">
            <v>456</v>
          </cell>
          <cell r="H22">
            <v>57</v>
          </cell>
          <cell r="I22">
            <v>556.31999999999994</v>
          </cell>
          <cell r="J22">
            <v>69.539999999999992</v>
          </cell>
          <cell r="K22">
            <v>1924.32</v>
          </cell>
          <cell r="L22">
            <v>240.54</v>
          </cell>
        </row>
        <row r="23">
          <cell r="B23">
            <v>8</v>
          </cell>
          <cell r="C23" t="str">
            <v>Conducteur engins</v>
          </cell>
          <cell r="D23">
            <v>32935</v>
          </cell>
          <cell r="E23">
            <v>1528</v>
          </cell>
          <cell r="F23">
            <v>191</v>
          </cell>
          <cell r="G23">
            <v>764</v>
          </cell>
          <cell r="H23">
            <v>95.5</v>
          </cell>
          <cell r="I23">
            <v>932.07999999999993</v>
          </cell>
          <cell r="J23">
            <v>116.50999999999999</v>
          </cell>
          <cell r="K23">
            <v>3224.08</v>
          </cell>
          <cell r="L23">
            <v>403.01</v>
          </cell>
        </row>
        <row r="24">
          <cell r="B24">
            <v>9</v>
          </cell>
          <cell r="C24" t="str">
            <v>DIVERS</v>
          </cell>
        </row>
      </sheetData>
      <sheetData sheetId="24"/>
      <sheetData sheetId="25"/>
      <sheetData sheetId="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 Page"/>
      <sheetName val="Estimate"/>
    </sheetNames>
    <sheetDataSet>
      <sheetData sheetId="0"/>
      <sheetData sheetId="1"/>
      <sheetData sheetId="2">
        <row r="2">
          <cell r="B2" t="str">
            <v>PRELIMINARY COST ESTIMATE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597"/>
  <sheetViews>
    <sheetView showGridLines="0" view="pageBreakPreview" zoomScale="40" zoomScaleNormal="100" zoomScaleSheetLayoutView="40" workbookViewId="0">
      <pane ySplit="1" topLeftCell="A5" activePane="bottomLeft" state="frozen"/>
      <selection pane="bottomLeft" activeCell="L16" sqref="L16"/>
    </sheetView>
  </sheetViews>
  <sheetFormatPr defaultRowHeight="18.75" outlineLevelCol="1" x14ac:dyDescent="0.3"/>
  <cols>
    <col min="1" max="1" width="10.42578125" style="37" customWidth="1" outlineLevel="1"/>
    <col min="2" max="2" width="49.42578125" style="39" customWidth="1" outlineLevel="1"/>
    <col min="3" max="3" width="27" style="37" customWidth="1" outlineLevel="1"/>
    <col min="4" max="4" width="29" style="37" customWidth="1" outlineLevel="1"/>
    <col min="5" max="6" width="17.7109375" style="37" customWidth="1" outlineLevel="1"/>
    <col min="7" max="7" width="9.140625" style="38"/>
    <col min="8" max="8" width="9.140625" style="38" customWidth="1" outlineLevel="1"/>
    <col min="9" max="9" width="43" style="38" customWidth="1" outlineLevel="1"/>
    <col min="10" max="10" width="13.28515625" style="62" customWidth="1" outlineLevel="1"/>
    <col min="11" max="11" width="27.42578125" style="62" customWidth="1" outlineLevel="1"/>
    <col min="12" max="12" width="24.140625" style="38" customWidth="1" outlineLevel="1"/>
    <col min="13" max="13" width="18" customWidth="1" outlineLevel="1"/>
    <col min="14" max="14" width="20.28515625" customWidth="1"/>
    <col min="15" max="15" width="20.85546875" customWidth="1"/>
    <col min="16" max="16" width="13.7109375" style="38" customWidth="1"/>
    <col min="17" max="17" width="14" style="38" customWidth="1"/>
    <col min="18" max="18" width="14.28515625" style="38" customWidth="1"/>
    <col min="19" max="21" width="9.140625" style="38"/>
    <col min="22" max="22" width="9.140625" style="38" customWidth="1"/>
    <col min="23" max="16384" width="9.140625" style="38"/>
  </cols>
  <sheetData>
    <row r="1" spans="1:23" s="36" customFormat="1" ht="30.75" customHeight="1" x14ac:dyDescent="0.25">
      <c r="A1" s="50" t="s">
        <v>0</v>
      </c>
      <c r="B1" s="49" t="s">
        <v>48</v>
      </c>
      <c r="C1" s="50" t="s">
        <v>74</v>
      </c>
      <c r="D1" s="50" t="s">
        <v>13</v>
      </c>
      <c r="E1" s="105"/>
      <c r="F1" s="105"/>
      <c r="I1" s="60" t="s">
        <v>56</v>
      </c>
      <c r="M1"/>
      <c r="N1"/>
      <c r="O1"/>
    </row>
    <row r="2" spans="1:23" s="36" customFormat="1" ht="27.75" customHeight="1" x14ac:dyDescent="0.25">
      <c r="A2" s="59">
        <v>1</v>
      </c>
      <c r="B2" s="48" t="s">
        <v>75</v>
      </c>
      <c r="C2" s="51">
        <f>C3*20</f>
        <v>3692.4</v>
      </c>
      <c r="D2" s="51" t="s">
        <v>49</v>
      </c>
      <c r="E2" s="106"/>
      <c r="F2" s="106"/>
      <c r="I2" s="60" t="s">
        <v>72</v>
      </c>
      <c r="J2" s="35"/>
      <c r="K2" s="68" t="s">
        <v>131</v>
      </c>
      <c r="L2" s="68" t="s">
        <v>54</v>
      </c>
      <c r="M2" s="68" t="s">
        <v>80</v>
      </c>
      <c r="N2"/>
      <c r="O2"/>
      <c r="P2"/>
      <c r="Q2"/>
      <c r="R2"/>
      <c r="S2"/>
      <c r="T2"/>
      <c r="U2" s="97"/>
      <c r="V2" s="97"/>
      <c r="W2" s="97"/>
    </row>
    <row r="3" spans="1:23" s="36" customFormat="1" ht="27.75" customHeight="1" x14ac:dyDescent="0.25">
      <c r="A3" s="59">
        <v>2</v>
      </c>
      <c r="B3" s="47" t="s">
        <v>76</v>
      </c>
      <c r="C3" s="52">
        <f>K20</f>
        <v>184.62</v>
      </c>
      <c r="D3" s="52" t="s">
        <v>50</v>
      </c>
      <c r="E3" s="106"/>
      <c r="F3" s="106"/>
      <c r="H3" s="61">
        <v>1</v>
      </c>
      <c r="I3" s="63" t="s">
        <v>85</v>
      </c>
      <c r="J3" s="65"/>
      <c r="K3" s="69">
        <v>8</v>
      </c>
      <c r="L3" s="69">
        <v>12</v>
      </c>
      <c r="M3" s="69">
        <v>12</v>
      </c>
      <c r="N3"/>
      <c r="O3"/>
      <c r="P3"/>
      <c r="Q3"/>
      <c r="R3"/>
      <c r="S3"/>
      <c r="T3"/>
      <c r="U3" s="97"/>
      <c r="V3" s="97"/>
      <c r="W3" s="97"/>
    </row>
    <row r="4" spans="1:23" s="93" customFormat="1" ht="27.75" customHeight="1" x14ac:dyDescent="0.25">
      <c r="A4" s="90">
        <v>3</v>
      </c>
      <c r="B4" s="91" t="s">
        <v>7</v>
      </c>
      <c r="C4" s="92">
        <v>12500</v>
      </c>
      <c r="D4" s="92" t="s">
        <v>51</v>
      </c>
      <c r="E4" s="107"/>
      <c r="F4" s="107"/>
      <c r="I4" s="94" t="s">
        <v>99</v>
      </c>
      <c r="J4" s="95"/>
      <c r="K4" s="96">
        <v>6</v>
      </c>
      <c r="L4" s="96">
        <v>5</v>
      </c>
      <c r="M4" s="96">
        <v>5</v>
      </c>
      <c r="N4"/>
      <c r="O4"/>
      <c r="P4"/>
      <c r="Q4"/>
      <c r="R4"/>
      <c r="S4"/>
      <c r="T4"/>
      <c r="U4" s="98"/>
      <c r="V4" s="98"/>
      <c r="W4" s="98"/>
    </row>
    <row r="5" spans="1:23" s="93" customFormat="1" ht="27.75" customHeight="1" x14ac:dyDescent="0.25">
      <c r="A5" s="90">
        <v>4</v>
      </c>
      <c r="B5" s="91" t="s">
        <v>6</v>
      </c>
      <c r="C5" s="92">
        <v>307.69</v>
      </c>
      <c r="D5" s="92" t="str">
        <f>D4</f>
        <v>COST / M3</v>
      </c>
      <c r="E5" s="107"/>
      <c r="F5" s="107"/>
      <c r="I5" s="94" t="s">
        <v>55</v>
      </c>
      <c r="J5" s="95"/>
      <c r="K5" s="96">
        <v>0.4</v>
      </c>
      <c r="L5" s="96">
        <v>0.3</v>
      </c>
      <c r="M5" s="96">
        <v>0.3</v>
      </c>
      <c r="N5"/>
      <c r="O5"/>
      <c r="P5"/>
      <c r="Q5"/>
      <c r="R5"/>
      <c r="S5"/>
      <c r="T5"/>
      <c r="U5" s="98"/>
      <c r="V5" s="98"/>
      <c r="W5" s="98"/>
    </row>
    <row r="6" spans="1:23" s="36" customFormat="1" ht="27.75" customHeight="1" x14ac:dyDescent="0.25">
      <c r="A6" s="59">
        <v>5</v>
      </c>
      <c r="B6" s="47" t="s">
        <v>87</v>
      </c>
      <c r="C6" s="52">
        <v>460</v>
      </c>
      <c r="D6" s="52" t="str">
        <f>D2</f>
        <v>COST / TON</v>
      </c>
      <c r="E6" s="106">
        <f>C6/0.65</f>
        <v>707.69230769230762</v>
      </c>
      <c r="F6" s="106" t="s">
        <v>82</v>
      </c>
      <c r="I6" s="67" t="s">
        <v>15</v>
      </c>
      <c r="J6" s="68"/>
      <c r="K6" s="70">
        <f>SUM(K3:K5)</f>
        <v>14.4</v>
      </c>
      <c r="L6" s="70">
        <f>SUM(L3:L5)</f>
        <v>17.3</v>
      </c>
      <c r="M6" s="70">
        <f>SUM(M3:M5)</f>
        <v>17.3</v>
      </c>
      <c r="N6"/>
      <c r="O6"/>
      <c r="P6"/>
      <c r="Q6"/>
      <c r="R6"/>
      <c r="S6"/>
      <c r="T6"/>
      <c r="U6" s="97"/>
      <c r="V6" s="97"/>
      <c r="W6" s="97"/>
    </row>
    <row r="7" spans="1:23" s="36" customFormat="1" ht="27.75" customHeight="1" x14ac:dyDescent="0.25">
      <c r="A7" s="59">
        <v>6</v>
      </c>
      <c r="B7" s="47" t="s">
        <v>88</v>
      </c>
      <c r="C7" s="52">
        <v>460</v>
      </c>
      <c r="D7" s="52" t="str">
        <f>D6</f>
        <v>COST / TON</v>
      </c>
      <c r="E7" s="106">
        <f>C7/0.65</f>
        <v>707.69230769230762</v>
      </c>
      <c r="F7" s="106" t="s">
        <v>82</v>
      </c>
      <c r="I7" s="66" t="s">
        <v>16</v>
      </c>
      <c r="J7" s="64">
        <v>0</v>
      </c>
      <c r="K7" s="69">
        <f>K6*J7</f>
        <v>0</v>
      </c>
      <c r="L7" s="69">
        <f>L6*J7</f>
        <v>0</v>
      </c>
      <c r="M7" s="69">
        <f>M6*K7</f>
        <v>0</v>
      </c>
      <c r="N7"/>
      <c r="O7"/>
      <c r="P7"/>
      <c r="Q7"/>
      <c r="R7"/>
      <c r="S7"/>
      <c r="T7"/>
      <c r="U7" s="97"/>
      <c r="V7" s="97"/>
      <c r="W7" s="97"/>
    </row>
    <row r="8" spans="1:23" s="36" customFormat="1" ht="27.75" customHeight="1" thickBot="1" x14ac:dyDescent="0.3">
      <c r="A8" s="59">
        <v>7</v>
      </c>
      <c r="B8" s="47" t="s">
        <v>77</v>
      </c>
      <c r="C8" s="75">
        <f>230/2</f>
        <v>115</v>
      </c>
      <c r="D8" s="52" t="str">
        <f>D7</f>
        <v>COST / TON</v>
      </c>
      <c r="E8" s="106">
        <v>120</v>
      </c>
      <c r="F8" s="106" t="s">
        <v>128</v>
      </c>
      <c r="I8" s="66" t="s">
        <v>108</v>
      </c>
      <c r="J8" s="64">
        <v>0.02</v>
      </c>
      <c r="K8" s="71">
        <f>K6*J8</f>
        <v>0.28800000000000003</v>
      </c>
      <c r="L8" s="71">
        <f>J8*L6</f>
        <v>0.34600000000000003</v>
      </c>
      <c r="M8" s="71">
        <f>J8*M6</f>
        <v>0.34600000000000003</v>
      </c>
      <c r="N8"/>
      <c r="O8"/>
      <c r="P8"/>
      <c r="Q8"/>
      <c r="R8"/>
      <c r="S8"/>
      <c r="T8"/>
      <c r="U8" s="97"/>
      <c r="V8" s="97"/>
      <c r="W8" s="97"/>
    </row>
    <row r="9" spans="1:23" s="36" customFormat="1" ht="27.75" customHeight="1" thickBot="1" x14ac:dyDescent="0.3">
      <c r="A9" s="59">
        <v>8</v>
      </c>
      <c r="B9" s="73" t="s">
        <v>79</v>
      </c>
      <c r="C9" s="161">
        <f>K9</f>
        <v>14.688000000000001</v>
      </c>
      <c r="D9" s="74" t="s">
        <v>52</v>
      </c>
      <c r="E9" s="106"/>
      <c r="F9" s="106"/>
      <c r="J9" s="61"/>
      <c r="K9" s="72">
        <f>SUM(K6:K8)</f>
        <v>14.688000000000001</v>
      </c>
      <c r="L9" s="72">
        <f>SUM(L6:L8)</f>
        <v>17.646000000000001</v>
      </c>
      <c r="M9" s="72">
        <f>SUM(M6:M8)</f>
        <v>17.646000000000001</v>
      </c>
      <c r="N9"/>
      <c r="O9"/>
      <c r="P9"/>
      <c r="Q9"/>
      <c r="R9"/>
      <c r="S9"/>
      <c r="T9"/>
      <c r="U9" s="97"/>
      <c r="V9" s="97"/>
      <c r="W9" s="97"/>
    </row>
    <row r="10" spans="1:23" s="36" customFormat="1" ht="27.75" customHeight="1" x14ac:dyDescent="0.25">
      <c r="A10" s="59">
        <v>9</v>
      </c>
      <c r="B10" s="73" t="s">
        <v>78</v>
      </c>
      <c r="C10" s="161">
        <f>L9</f>
        <v>17.646000000000001</v>
      </c>
      <c r="D10" s="74" t="s">
        <v>52</v>
      </c>
      <c r="E10" s="106"/>
      <c r="F10" s="106"/>
      <c r="M10"/>
      <c r="N10"/>
      <c r="O10"/>
      <c r="P10"/>
      <c r="Q10"/>
      <c r="R10"/>
      <c r="S10"/>
      <c r="T10"/>
      <c r="U10" s="97"/>
      <c r="V10" s="97"/>
      <c r="W10" s="97"/>
    </row>
    <row r="11" spans="1:23" s="36" customFormat="1" ht="27.75" customHeight="1" x14ac:dyDescent="0.25">
      <c r="A11" s="59"/>
      <c r="B11" s="73" t="s">
        <v>224</v>
      </c>
      <c r="C11" s="161">
        <v>5</v>
      </c>
      <c r="D11" s="74" t="s">
        <v>52</v>
      </c>
      <c r="E11" s="106"/>
      <c r="F11" s="106"/>
      <c r="M11"/>
      <c r="N11"/>
      <c r="O11"/>
      <c r="P11"/>
      <c r="Q11"/>
      <c r="R11"/>
      <c r="S11"/>
      <c r="T11"/>
      <c r="U11" s="97"/>
      <c r="V11" s="97"/>
      <c r="W11" s="97"/>
    </row>
    <row r="12" spans="1:23" s="36" customFormat="1" ht="27.75" customHeight="1" x14ac:dyDescent="0.25">
      <c r="A12" s="59"/>
      <c r="B12" s="73"/>
      <c r="C12" s="161"/>
      <c r="D12" s="74"/>
      <c r="E12" s="106"/>
      <c r="F12" s="106"/>
      <c r="M12"/>
      <c r="N12"/>
      <c r="O12"/>
      <c r="P12"/>
      <c r="Q12"/>
      <c r="R12"/>
      <c r="S12"/>
      <c r="T12"/>
      <c r="U12" s="97"/>
      <c r="V12" s="97"/>
      <c r="W12" s="97"/>
    </row>
    <row r="13" spans="1:23" s="36" customFormat="1" ht="27.75" customHeight="1" x14ac:dyDescent="0.25">
      <c r="A13" s="59">
        <v>10</v>
      </c>
      <c r="B13" s="47" t="s">
        <v>8</v>
      </c>
      <c r="C13" s="51">
        <v>270</v>
      </c>
      <c r="D13" s="52" t="s">
        <v>9</v>
      </c>
      <c r="E13" s="106"/>
      <c r="F13" s="106"/>
      <c r="H13" s="61">
        <v>2</v>
      </c>
      <c r="I13" s="63" t="s">
        <v>73</v>
      </c>
      <c r="J13" s="65"/>
      <c r="K13" s="69">
        <v>170</v>
      </c>
      <c r="M13"/>
      <c r="N13"/>
      <c r="O13"/>
      <c r="P13"/>
      <c r="Q13"/>
      <c r="R13"/>
      <c r="S13"/>
      <c r="T13"/>
      <c r="U13" s="97"/>
      <c r="V13" s="97"/>
      <c r="W13" s="97"/>
    </row>
    <row r="14" spans="1:23" s="36" customFormat="1" ht="27.75" customHeight="1" x14ac:dyDescent="0.25">
      <c r="A14" s="59">
        <v>11</v>
      </c>
      <c r="B14" s="47" t="s">
        <v>10</v>
      </c>
      <c r="C14" s="52">
        <v>145</v>
      </c>
      <c r="D14" s="52" t="s">
        <v>9</v>
      </c>
      <c r="E14" s="106"/>
      <c r="F14" s="106"/>
      <c r="I14" s="63" t="s">
        <v>17</v>
      </c>
      <c r="J14" s="65"/>
      <c r="K14" s="69">
        <v>5</v>
      </c>
      <c r="M14"/>
      <c r="N14"/>
      <c r="O14"/>
      <c r="P14"/>
      <c r="Q14"/>
      <c r="R14"/>
      <c r="S14"/>
      <c r="T14"/>
      <c r="U14" s="97"/>
      <c r="V14" s="97"/>
      <c r="W14" s="97"/>
    </row>
    <row r="15" spans="1:23" s="36" customFormat="1" ht="27.75" customHeight="1" x14ac:dyDescent="0.25">
      <c r="A15" s="59">
        <v>12</v>
      </c>
      <c r="B15" s="47" t="s">
        <v>11</v>
      </c>
      <c r="C15" s="52">
        <v>395000</v>
      </c>
      <c r="D15" s="52" t="s">
        <v>12</v>
      </c>
      <c r="E15" s="106"/>
      <c r="F15" s="106"/>
      <c r="I15" s="63" t="s">
        <v>55</v>
      </c>
      <c r="J15" s="65"/>
      <c r="K15" s="69">
        <v>6</v>
      </c>
      <c r="M15"/>
      <c r="N15"/>
      <c r="O15"/>
      <c r="P15"/>
      <c r="Q15"/>
      <c r="R15"/>
      <c r="S15"/>
      <c r="T15"/>
      <c r="U15" s="97"/>
      <c r="V15" s="97"/>
      <c r="W15" s="97"/>
    </row>
    <row r="16" spans="1:23" x14ac:dyDescent="0.3">
      <c r="A16" s="59">
        <v>13</v>
      </c>
      <c r="B16" s="47" t="s">
        <v>95</v>
      </c>
      <c r="C16" s="52">
        <f>K30</f>
        <v>20.847779999999997</v>
      </c>
      <c r="D16" s="52" t="s">
        <v>97</v>
      </c>
      <c r="E16" s="37">
        <f>12.9</f>
        <v>12.9</v>
      </c>
      <c r="F16" s="37" t="s">
        <v>233</v>
      </c>
      <c r="H16" s="36"/>
      <c r="I16" s="67" t="s">
        <v>15</v>
      </c>
      <c r="J16" s="68"/>
      <c r="K16" s="70">
        <f>SUM(K13:K15)</f>
        <v>181</v>
      </c>
      <c r="L16" s="36"/>
      <c r="P16"/>
      <c r="Q16"/>
      <c r="R16"/>
      <c r="S16"/>
      <c r="T16"/>
      <c r="U16" s="99"/>
      <c r="V16" s="99"/>
      <c r="W16" s="99"/>
    </row>
    <row r="17" spans="1:23" x14ac:dyDescent="0.3">
      <c r="A17" s="59">
        <v>14</v>
      </c>
      <c r="B17" s="47" t="s">
        <v>96</v>
      </c>
      <c r="C17" s="52">
        <f>L30</f>
        <v>21.072179999999999</v>
      </c>
      <c r="D17" s="52" t="s">
        <v>97</v>
      </c>
      <c r="E17" s="37">
        <f>18.8</f>
        <v>18.8</v>
      </c>
      <c r="F17" s="37" t="s">
        <v>233</v>
      </c>
      <c r="H17" s="36"/>
      <c r="I17" s="66" t="s">
        <v>16</v>
      </c>
      <c r="J17" s="64">
        <v>0</v>
      </c>
      <c r="K17" s="69">
        <f>K16*J17</f>
        <v>0</v>
      </c>
      <c r="L17" s="36"/>
      <c r="P17"/>
      <c r="Q17"/>
      <c r="R17"/>
      <c r="S17"/>
      <c r="T17"/>
      <c r="U17" s="99"/>
      <c r="V17" s="99"/>
      <c r="W17" s="99"/>
    </row>
    <row r="18" spans="1:23" x14ac:dyDescent="0.3">
      <c r="A18" s="59">
        <v>15</v>
      </c>
      <c r="B18" s="47" t="s">
        <v>93</v>
      </c>
      <c r="C18" s="52">
        <f>M30</f>
        <v>20.256179999999997</v>
      </c>
      <c r="D18" s="52" t="s">
        <v>97</v>
      </c>
      <c r="E18" s="37">
        <v>32.1</v>
      </c>
      <c r="F18" s="37" t="s">
        <v>233</v>
      </c>
      <c r="H18" s="36"/>
      <c r="I18" s="66" t="s">
        <v>108</v>
      </c>
      <c r="J18" s="64">
        <v>0.02</v>
      </c>
      <c r="K18" s="71">
        <f>K16*J18</f>
        <v>3.62</v>
      </c>
      <c r="L18" s="36"/>
      <c r="P18"/>
      <c r="Q18"/>
      <c r="R18"/>
      <c r="S18"/>
      <c r="T18"/>
      <c r="U18" s="99"/>
      <c r="V18" s="99"/>
      <c r="W18" s="99"/>
    </row>
    <row r="19" spans="1:23" ht="19.5" thickBot="1" x14ac:dyDescent="0.35">
      <c r="A19" s="59"/>
      <c r="B19" s="47" t="s">
        <v>220</v>
      </c>
      <c r="C19" s="52">
        <v>22</v>
      </c>
      <c r="D19" s="52" t="s">
        <v>97</v>
      </c>
      <c r="H19" s="36"/>
      <c r="I19" s="158"/>
      <c r="J19" s="159"/>
      <c r="K19" s="160"/>
      <c r="L19" s="36"/>
      <c r="P19"/>
      <c r="Q19"/>
      <c r="R19"/>
      <c r="S19"/>
      <c r="T19"/>
      <c r="U19" s="99"/>
      <c r="V19" s="99"/>
      <c r="W19" s="99"/>
    </row>
    <row r="20" spans="1:23" ht="19.5" thickBot="1" x14ac:dyDescent="0.35">
      <c r="A20" s="115">
        <v>16</v>
      </c>
      <c r="B20" s="114" t="s">
        <v>125</v>
      </c>
      <c r="C20" s="115">
        <f>K96</f>
        <v>123.27618000000001</v>
      </c>
      <c r="D20" s="115" t="s">
        <v>127</v>
      </c>
      <c r="H20" s="36"/>
      <c r="I20" s="36"/>
      <c r="J20" s="61"/>
      <c r="K20" s="72">
        <f>SUM(K16:K18)</f>
        <v>184.62</v>
      </c>
      <c r="L20" s="36"/>
      <c r="P20"/>
      <c r="Q20"/>
      <c r="R20"/>
      <c r="S20"/>
      <c r="T20"/>
      <c r="U20" s="99"/>
      <c r="V20" s="99"/>
      <c r="W20" s="99"/>
    </row>
    <row r="21" spans="1:23" x14ac:dyDescent="0.3">
      <c r="A21" s="122">
        <v>17</v>
      </c>
      <c r="B21" s="123" t="s">
        <v>126</v>
      </c>
      <c r="C21" s="122">
        <f>L96</f>
        <v>123.27618000000001</v>
      </c>
      <c r="D21" s="122" t="s">
        <v>128</v>
      </c>
      <c r="K21" s="110"/>
      <c r="L21" s="111"/>
      <c r="M21" s="112"/>
    </row>
    <row r="22" spans="1:23" s="150" customFormat="1" ht="56.25" x14ac:dyDescent="0.25">
      <c r="A22" s="148">
        <v>18</v>
      </c>
      <c r="B22" s="149" t="s">
        <v>148</v>
      </c>
      <c r="C22" s="148">
        <f>K178</f>
        <v>1643.8319999999999</v>
      </c>
      <c r="D22" s="148"/>
      <c r="E22" s="148"/>
      <c r="F22" s="147" t="s">
        <v>197</v>
      </c>
      <c r="J22" s="151"/>
      <c r="K22" s="152" t="s">
        <v>95</v>
      </c>
      <c r="L22" s="152" t="s">
        <v>96</v>
      </c>
      <c r="M22" s="152" t="s">
        <v>93</v>
      </c>
      <c r="N22" s="153"/>
      <c r="O22" s="153"/>
    </row>
    <row r="23" spans="1:23" x14ac:dyDescent="0.3">
      <c r="A23" s="115">
        <v>19</v>
      </c>
      <c r="B23" s="114" t="s">
        <v>149</v>
      </c>
      <c r="C23" s="115"/>
      <c r="D23" s="115"/>
      <c r="E23" s="115"/>
      <c r="F23" s="115"/>
      <c r="H23" s="61">
        <v>3</v>
      </c>
      <c r="I23" s="63" t="s">
        <v>94</v>
      </c>
      <c r="J23" s="65"/>
      <c r="K23" s="69">
        <v>19.579999999999998</v>
      </c>
      <c r="L23" s="69">
        <v>19.8</v>
      </c>
      <c r="M23" s="69">
        <v>19</v>
      </c>
    </row>
    <row r="24" spans="1:23" x14ac:dyDescent="0.3">
      <c r="A24" s="115">
        <v>20</v>
      </c>
      <c r="B24" s="114" t="s">
        <v>150</v>
      </c>
      <c r="C24" s="115"/>
      <c r="D24" s="115"/>
      <c r="E24" s="115"/>
      <c r="F24" s="115"/>
      <c r="H24" s="93"/>
      <c r="I24" s="94" t="s">
        <v>98</v>
      </c>
      <c r="J24" s="95"/>
      <c r="K24" s="96">
        <f>0.0017*470</f>
        <v>0.79899999999999993</v>
      </c>
      <c r="L24" s="96">
        <f t="shared" ref="L24:M24" si="0">0.0017*470</f>
        <v>0.79899999999999993</v>
      </c>
      <c r="M24" s="96">
        <f t="shared" si="0"/>
        <v>0.79899999999999993</v>
      </c>
    </row>
    <row r="25" spans="1:23" x14ac:dyDescent="0.3">
      <c r="A25" s="115">
        <v>21</v>
      </c>
      <c r="B25" s="114" t="s">
        <v>151</v>
      </c>
      <c r="C25" s="115"/>
      <c r="D25" s="115"/>
      <c r="E25" s="115"/>
      <c r="F25" s="115"/>
      <c r="H25" s="93"/>
      <c r="I25" s="94" t="s">
        <v>55</v>
      </c>
      <c r="J25" s="95"/>
      <c r="K25" s="96">
        <v>0.06</v>
      </c>
      <c r="L25" s="96">
        <v>0.06</v>
      </c>
      <c r="M25" s="96">
        <v>0.06</v>
      </c>
    </row>
    <row r="26" spans="1:23" x14ac:dyDescent="0.3">
      <c r="A26" s="115">
        <v>22</v>
      </c>
      <c r="B26" s="114" t="s">
        <v>152</v>
      </c>
      <c r="C26" s="115">
        <f>M40</f>
        <v>171.36</v>
      </c>
      <c r="D26" s="115" t="s">
        <v>233</v>
      </c>
      <c r="E26" s="115"/>
      <c r="F26" s="115"/>
      <c r="H26" s="36"/>
      <c r="I26" s="67" t="s">
        <v>15</v>
      </c>
      <c r="J26" s="68"/>
      <c r="K26" s="70">
        <f>SUM(K23:K25)</f>
        <v>20.438999999999997</v>
      </c>
      <c r="L26" s="70">
        <f>SUM(L23:L25)</f>
        <v>20.658999999999999</v>
      </c>
      <c r="M26" s="70">
        <f>SUM(M23:M25)</f>
        <v>19.858999999999998</v>
      </c>
    </row>
    <row r="27" spans="1:23" x14ac:dyDescent="0.3">
      <c r="A27" s="115"/>
      <c r="B27" s="114" t="s">
        <v>236</v>
      </c>
      <c r="C27" s="115">
        <f>M50</f>
        <v>110.16</v>
      </c>
      <c r="D27" s="115" t="s">
        <v>233</v>
      </c>
      <c r="E27" s="115"/>
      <c r="F27" s="115"/>
      <c r="H27" s="36"/>
      <c r="I27" s="67"/>
      <c r="J27" s="68"/>
      <c r="K27" s="70"/>
      <c r="L27" s="70"/>
      <c r="M27" s="70"/>
    </row>
    <row r="28" spans="1:23" x14ac:dyDescent="0.3">
      <c r="A28" s="115">
        <v>23</v>
      </c>
      <c r="B28" s="114" t="s">
        <v>157</v>
      </c>
      <c r="C28" s="115">
        <f>M169/5</f>
        <v>246.63600000000002</v>
      </c>
      <c r="D28" s="115" t="s">
        <v>158</v>
      </c>
      <c r="E28" s="115">
        <f>C28/30</f>
        <v>8.2212000000000014</v>
      </c>
      <c r="F28" s="115" t="s">
        <v>128</v>
      </c>
      <c r="H28" s="36"/>
      <c r="I28" s="66" t="s">
        <v>16</v>
      </c>
      <c r="J28" s="64">
        <v>0</v>
      </c>
      <c r="K28" s="69">
        <f>K26*J28</f>
        <v>0</v>
      </c>
      <c r="L28" s="69">
        <f>L26*J28</f>
        <v>0</v>
      </c>
      <c r="M28" s="69">
        <f>M26*K28</f>
        <v>0</v>
      </c>
    </row>
    <row r="29" spans="1:23" ht="57" thickBot="1" x14ac:dyDescent="0.35">
      <c r="A29" s="115">
        <v>24</v>
      </c>
      <c r="B29" s="114" t="s">
        <v>205</v>
      </c>
      <c r="C29" s="115">
        <f>K188</f>
        <v>1080.18</v>
      </c>
      <c r="D29" s="115"/>
      <c r="E29" s="115"/>
      <c r="F29" s="147" t="s">
        <v>197</v>
      </c>
      <c r="H29" s="36"/>
      <c r="I29" s="66" t="s">
        <v>108</v>
      </c>
      <c r="J29" s="64">
        <v>0.02</v>
      </c>
      <c r="K29" s="71">
        <f>J29*K26</f>
        <v>0.40877999999999992</v>
      </c>
      <c r="L29" s="71">
        <f>J29*L26</f>
        <v>0.41317999999999999</v>
      </c>
      <c r="M29" s="71">
        <f>J29*M26</f>
        <v>0.39717999999999998</v>
      </c>
    </row>
    <row r="30" spans="1:23" ht="19.5" thickBot="1" x14ac:dyDescent="0.35">
      <c r="A30" s="115">
        <v>25</v>
      </c>
      <c r="B30" s="114" t="s">
        <v>210</v>
      </c>
      <c r="C30" s="115">
        <f>K198</f>
        <v>36.72</v>
      </c>
      <c r="D30" s="115"/>
      <c r="E30" s="115"/>
      <c r="F30" s="115" t="s">
        <v>212</v>
      </c>
      <c r="H30" s="36"/>
      <c r="I30" s="36"/>
      <c r="J30" s="61"/>
      <c r="K30" s="72">
        <f>SUM(K26:K29)</f>
        <v>20.847779999999997</v>
      </c>
      <c r="L30" s="72">
        <f>SUM(L26:L29)</f>
        <v>21.072179999999999</v>
      </c>
      <c r="M30" s="72">
        <f>SUM(M26:M29)</f>
        <v>20.256179999999997</v>
      </c>
    </row>
    <row r="31" spans="1:23" x14ac:dyDescent="0.3">
      <c r="A31" s="115">
        <v>26</v>
      </c>
      <c r="B31" s="114" t="s">
        <v>211</v>
      </c>
      <c r="C31" s="115">
        <f>'01 Material Prices'!L198</f>
        <v>40.799999999999997</v>
      </c>
      <c r="D31" s="115"/>
      <c r="E31" s="115"/>
      <c r="F31" s="115" t="s">
        <v>212</v>
      </c>
    </row>
    <row r="32" spans="1:23" x14ac:dyDescent="0.3">
      <c r="A32" s="115">
        <v>27</v>
      </c>
      <c r="B32" s="114" t="s">
        <v>217</v>
      </c>
      <c r="C32" s="115">
        <f>K209</f>
        <v>424.32</v>
      </c>
      <c r="D32" s="115"/>
      <c r="E32" s="115"/>
      <c r="F32" s="115" t="s">
        <v>219</v>
      </c>
      <c r="K32" s="113" t="s">
        <v>106</v>
      </c>
      <c r="L32" s="113" t="s">
        <v>103</v>
      </c>
      <c r="M32" s="113" t="s">
        <v>104</v>
      </c>
    </row>
    <row r="33" spans="1:15" x14ac:dyDescent="0.3">
      <c r="A33" s="115">
        <v>28</v>
      </c>
      <c r="B33" s="114" t="s">
        <v>230</v>
      </c>
      <c r="C33" s="115">
        <f>K218</f>
        <v>82.62</v>
      </c>
      <c r="D33" s="115"/>
      <c r="E33" s="115"/>
      <c r="F33" s="115" t="s">
        <v>228</v>
      </c>
      <c r="H33" s="61">
        <v>4</v>
      </c>
      <c r="I33" s="63" t="s">
        <v>105</v>
      </c>
      <c r="J33" s="65"/>
      <c r="K33" s="69"/>
      <c r="L33" s="69"/>
      <c r="M33" s="69">
        <v>168</v>
      </c>
    </row>
    <row r="34" spans="1:15" x14ac:dyDescent="0.3">
      <c r="A34" s="115">
        <v>29</v>
      </c>
      <c r="B34" s="114" t="s">
        <v>241</v>
      </c>
      <c r="C34" s="115">
        <v>1000</v>
      </c>
      <c r="D34" s="115"/>
      <c r="E34" s="115"/>
      <c r="F34" s="115" t="s">
        <v>238</v>
      </c>
      <c r="H34" s="93"/>
      <c r="I34" s="94" t="s">
        <v>107</v>
      </c>
      <c r="J34" s="95"/>
      <c r="K34" s="96"/>
      <c r="L34" s="96"/>
      <c r="M34" s="96"/>
    </row>
    <row r="35" spans="1:15" x14ac:dyDescent="0.3">
      <c r="A35" s="115">
        <v>30</v>
      </c>
      <c r="B35" s="114" t="s">
        <v>242</v>
      </c>
      <c r="C35" s="115">
        <f>L74</f>
        <v>795.6</v>
      </c>
      <c r="D35" s="115"/>
      <c r="E35" s="115"/>
      <c r="F35" s="115" t="s">
        <v>238</v>
      </c>
      <c r="H35" s="93"/>
      <c r="I35" s="94" t="s">
        <v>55</v>
      </c>
      <c r="J35" s="95"/>
      <c r="K35" s="96"/>
      <c r="L35" s="96"/>
      <c r="M35" s="96"/>
    </row>
    <row r="36" spans="1:15" s="150" customFormat="1" ht="37.5" x14ac:dyDescent="0.3">
      <c r="A36" s="148">
        <v>31</v>
      </c>
      <c r="B36" s="163" t="s">
        <v>243</v>
      </c>
      <c r="C36" s="148">
        <f>N74</f>
        <v>1224</v>
      </c>
      <c r="D36" s="148"/>
      <c r="E36" s="148"/>
      <c r="F36" s="115" t="s">
        <v>238</v>
      </c>
      <c r="I36" s="164" t="s">
        <v>15</v>
      </c>
      <c r="J36" s="165"/>
      <c r="K36" s="166">
        <f>SUM(K33:K35)</f>
        <v>0</v>
      </c>
      <c r="L36" s="166">
        <f>SUM(L33:L35)</f>
        <v>0</v>
      </c>
      <c r="M36" s="166">
        <f>SUM(M33:M35)</f>
        <v>168</v>
      </c>
      <c r="N36" s="153"/>
      <c r="O36" s="153"/>
    </row>
    <row r="37" spans="1:15" s="150" customFormat="1" x14ac:dyDescent="0.3">
      <c r="A37" s="148"/>
      <c r="B37" s="171" t="s">
        <v>129</v>
      </c>
      <c r="C37" s="148"/>
      <c r="D37" s="148"/>
      <c r="E37" s="148"/>
      <c r="F37" s="115"/>
      <c r="I37" s="164"/>
      <c r="J37" s="165"/>
      <c r="K37" s="166"/>
      <c r="L37" s="166"/>
      <c r="M37" s="166"/>
      <c r="N37" s="153"/>
      <c r="O37" s="153"/>
    </row>
    <row r="38" spans="1:15" x14ac:dyDescent="0.3">
      <c r="A38" s="115">
        <v>32</v>
      </c>
      <c r="B38" s="114" t="str">
        <f>K114</f>
        <v>100x75x20x3mm</v>
      </c>
      <c r="C38" s="115">
        <f>K122/12</f>
        <v>134.11801499999999</v>
      </c>
      <c r="D38" s="115"/>
      <c r="E38" s="115"/>
      <c r="F38" s="115" t="s">
        <v>226</v>
      </c>
      <c r="H38" s="36"/>
      <c r="I38" s="66" t="s">
        <v>16</v>
      </c>
      <c r="J38" s="64">
        <v>0</v>
      </c>
      <c r="K38" s="69">
        <f>K36*J38</f>
        <v>0</v>
      </c>
      <c r="L38" s="69">
        <f>L36*J38</f>
        <v>0</v>
      </c>
      <c r="M38" s="69">
        <f>M36*K38</f>
        <v>0</v>
      </c>
    </row>
    <row r="39" spans="1:15" ht="19.5" thickBot="1" x14ac:dyDescent="0.35">
      <c r="A39" s="115"/>
      <c r="B39" s="114" t="str">
        <f>L114</f>
        <v>150x50x20x3mm</v>
      </c>
      <c r="C39" s="115">
        <f>L122/12</f>
        <v>188.51801499999999</v>
      </c>
      <c r="D39" s="115"/>
      <c r="E39" s="115"/>
      <c r="F39" s="115" t="s">
        <v>226</v>
      </c>
      <c r="H39" s="36"/>
      <c r="I39" s="66" t="s">
        <v>108</v>
      </c>
      <c r="J39" s="64">
        <v>0.02</v>
      </c>
      <c r="K39" s="71">
        <f>J39*K36</f>
        <v>0</v>
      </c>
      <c r="L39" s="71">
        <f>J39*L36</f>
        <v>0</v>
      </c>
      <c r="M39" s="71">
        <f>J39*M36</f>
        <v>3.36</v>
      </c>
    </row>
    <row r="40" spans="1:15" ht="19.5" thickBot="1" x14ac:dyDescent="0.35">
      <c r="A40" s="115"/>
      <c r="B40" s="114" t="str">
        <f>M114</f>
        <v>200x50x20mm</v>
      </c>
      <c r="C40" s="115">
        <f>M122/12</f>
        <v>195.74301499999999</v>
      </c>
      <c r="D40" s="115"/>
      <c r="E40" s="115"/>
      <c r="F40" s="115" t="s">
        <v>226</v>
      </c>
      <c r="H40" s="36"/>
      <c r="I40" s="36"/>
      <c r="J40" s="61"/>
      <c r="K40" s="72">
        <f>SUM(K36:K39)</f>
        <v>0</v>
      </c>
      <c r="L40" s="72">
        <f>SUM(L36:L39)</f>
        <v>0</v>
      </c>
      <c r="M40" s="72">
        <f>SUM(M36:M39)</f>
        <v>171.36</v>
      </c>
    </row>
    <row r="41" spans="1:15" x14ac:dyDescent="0.3">
      <c r="A41" s="115"/>
      <c r="B41" s="170" t="s">
        <v>244</v>
      </c>
      <c r="C41" s="115"/>
      <c r="D41" s="115"/>
      <c r="E41" s="115"/>
      <c r="F41" s="115"/>
      <c r="H41" s="36"/>
      <c r="I41" s="36"/>
      <c r="J41" s="61"/>
      <c r="K41" s="116"/>
      <c r="L41" s="116"/>
      <c r="M41" s="116"/>
    </row>
    <row r="42" spans="1:15" x14ac:dyDescent="0.3">
      <c r="A42" s="115"/>
      <c r="B42" s="114" t="str">
        <f>K220</f>
        <v>3.5mm</v>
      </c>
      <c r="C42" s="115">
        <f>K227</f>
        <v>59.16</v>
      </c>
      <c r="D42" s="115" t="s">
        <v>251</v>
      </c>
      <c r="E42" s="115"/>
      <c r="F42" s="115"/>
      <c r="H42" s="36"/>
      <c r="I42" s="36"/>
      <c r="J42" s="61"/>
      <c r="K42" s="116"/>
      <c r="L42" s="116"/>
      <c r="M42" s="116"/>
    </row>
    <row r="43" spans="1:15" x14ac:dyDescent="0.3">
      <c r="A43" s="115"/>
      <c r="B43" s="114" t="str">
        <f>L220</f>
        <v>5mm</v>
      </c>
      <c r="C43" s="115">
        <f>L227</f>
        <v>162.18</v>
      </c>
      <c r="D43" s="115" t="s">
        <v>251</v>
      </c>
      <c r="E43" s="115"/>
      <c r="F43" s="115"/>
      <c r="K43" s="113" t="s">
        <v>106</v>
      </c>
      <c r="L43" s="113" t="s">
        <v>103</v>
      </c>
      <c r="M43" s="113" t="s">
        <v>104</v>
      </c>
    </row>
    <row r="44" spans="1:15" x14ac:dyDescent="0.3">
      <c r="A44" s="115"/>
      <c r="B44" s="170" t="s">
        <v>253</v>
      </c>
      <c r="C44" s="115"/>
      <c r="D44" s="115"/>
      <c r="E44" s="115"/>
      <c r="F44" s="115"/>
      <c r="H44" s="61">
        <v>5</v>
      </c>
      <c r="I44" s="63" t="s">
        <v>235</v>
      </c>
      <c r="J44" s="65"/>
      <c r="K44" s="69"/>
      <c r="L44" s="69"/>
      <c r="M44" s="69">
        <v>108</v>
      </c>
    </row>
    <row r="45" spans="1:15" x14ac:dyDescent="0.3">
      <c r="A45" s="115"/>
      <c r="B45" s="114" t="str">
        <f>K77</f>
        <v>500x1200</v>
      </c>
      <c r="C45" s="115">
        <f>K85</f>
        <v>717.93617999999992</v>
      </c>
      <c r="D45" s="115" t="s">
        <v>238</v>
      </c>
      <c r="E45" s="115"/>
      <c r="F45" s="115"/>
      <c r="H45" s="93"/>
      <c r="I45" s="94" t="s">
        <v>107</v>
      </c>
      <c r="J45" s="95"/>
      <c r="K45" s="96"/>
      <c r="L45" s="96"/>
      <c r="M45" s="96"/>
    </row>
    <row r="46" spans="1:15" x14ac:dyDescent="0.3">
      <c r="A46" s="115"/>
      <c r="B46" s="114" t="str">
        <f>L77</f>
        <v>900x1200mm</v>
      </c>
      <c r="C46" s="115">
        <f>L85</f>
        <v>1061.6761799999999</v>
      </c>
      <c r="D46" s="115" t="s">
        <v>238</v>
      </c>
      <c r="E46" s="115"/>
      <c r="F46" s="115"/>
      <c r="H46" s="93"/>
      <c r="I46" s="94" t="s">
        <v>55</v>
      </c>
      <c r="J46" s="95"/>
      <c r="K46" s="96"/>
      <c r="L46" s="96"/>
      <c r="M46" s="96"/>
    </row>
    <row r="47" spans="1:15" x14ac:dyDescent="0.3">
      <c r="A47" s="115"/>
      <c r="B47" s="114" t="str">
        <f>M77</f>
        <v>1100x1200</v>
      </c>
      <c r="C47" s="115">
        <f>M85</f>
        <v>1310.5561799999998</v>
      </c>
      <c r="D47" s="115" t="s">
        <v>238</v>
      </c>
      <c r="E47" s="115"/>
      <c r="F47" s="115"/>
      <c r="H47" s="36"/>
      <c r="I47" s="67" t="s">
        <v>15</v>
      </c>
      <c r="J47" s="68"/>
      <c r="K47" s="70">
        <f>SUM(K44:K46)</f>
        <v>0</v>
      </c>
      <c r="L47" s="70">
        <f>SUM(L44:L46)</f>
        <v>0</v>
      </c>
      <c r="M47" s="70">
        <f>SUM(M44:M46)</f>
        <v>108</v>
      </c>
    </row>
    <row r="48" spans="1:15" x14ac:dyDescent="0.3">
      <c r="A48" s="115"/>
      <c r="B48" s="114" t="str">
        <f>N77</f>
        <v>900x1800</v>
      </c>
      <c r="C48" s="115">
        <f>N85</f>
        <v>1554.33618</v>
      </c>
      <c r="D48" s="115" t="s">
        <v>238</v>
      </c>
      <c r="E48" s="115"/>
      <c r="F48" s="115"/>
      <c r="H48" s="36"/>
      <c r="I48" s="66" t="s">
        <v>16</v>
      </c>
      <c r="J48" s="64">
        <v>0</v>
      </c>
      <c r="K48" s="69">
        <f>K47*J48</f>
        <v>0</v>
      </c>
      <c r="L48" s="69">
        <f>L47*J48</f>
        <v>0</v>
      </c>
      <c r="M48" s="69">
        <f>M47*K48</f>
        <v>0</v>
      </c>
    </row>
    <row r="49" spans="1:14" ht="19.5" thickBot="1" x14ac:dyDescent="0.35">
      <c r="A49" s="115"/>
      <c r="B49" s="114" t="str">
        <f>O77</f>
        <v>1100x1800</v>
      </c>
      <c r="C49" s="115">
        <f>O85</f>
        <v>1901.13618</v>
      </c>
      <c r="D49" s="115" t="s">
        <v>238</v>
      </c>
      <c r="E49" s="115"/>
      <c r="F49" s="115"/>
      <c r="H49" s="36"/>
      <c r="I49" s="66" t="s">
        <v>108</v>
      </c>
      <c r="J49" s="64">
        <v>0.02</v>
      </c>
      <c r="K49" s="71">
        <f>J49*K47</f>
        <v>0</v>
      </c>
      <c r="L49" s="71">
        <f>J49*L47</f>
        <v>0</v>
      </c>
      <c r="M49" s="71">
        <f>J49*M47</f>
        <v>2.16</v>
      </c>
    </row>
    <row r="50" spans="1:14" ht="19.5" thickBot="1" x14ac:dyDescent="0.35">
      <c r="A50" s="115"/>
      <c r="B50" s="114" t="str">
        <f>P77</f>
        <v>1500x2400</v>
      </c>
      <c r="C50" s="115">
        <f>P85</f>
        <v>3116.9761800000001</v>
      </c>
      <c r="D50" s="115" t="s">
        <v>238</v>
      </c>
      <c r="E50" s="115"/>
      <c r="F50" s="115"/>
      <c r="H50" s="36"/>
      <c r="I50" s="36"/>
      <c r="J50" s="61"/>
      <c r="K50" s="72">
        <f>SUM(K47:K49)</f>
        <v>0</v>
      </c>
      <c r="L50" s="72">
        <f>SUM(L47:L49)</f>
        <v>0</v>
      </c>
      <c r="M50" s="72">
        <f>SUM(M47:M49)</f>
        <v>110.16</v>
      </c>
    </row>
    <row r="51" spans="1:14" x14ac:dyDescent="0.3">
      <c r="B51" s="114" t="str">
        <f>Q77</f>
        <v>1500x3000</v>
      </c>
      <c r="C51" s="115">
        <f>Q85</f>
        <v>3423.9961800000001</v>
      </c>
      <c r="D51" s="115" t="s">
        <v>238</v>
      </c>
      <c r="E51" s="115"/>
      <c r="F51" s="115"/>
      <c r="H51" s="36"/>
      <c r="I51" s="36"/>
      <c r="J51" s="61"/>
      <c r="K51" s="116"/>
      <c r="L51" s="116"/>
      <c r="M51" s="116"/>
    </row>
    <row r="52" spans="1:14" x14ac:dyDescent="0.3">
      <c r="B52" s="114" t="str">
        <f>R77</f>
        <v>500x600</v>
      </c>
      <c r="C52" s="115">
        <f>R85</f>
        <v>404.79617999999999</v>
      </c>
      <c r="D52" s="115" t="s">
        <v>238</v>
      </c>
      <c r="E52" s="115"/>
      <c r="F52" s="115"/>
      <c r="H52" s="36"/>
      <c r="I52" s="36"/>
      <c r="J52" s="61"/>
      <c r="K52" s="116"/>
      <c r="L52" s="116"/>
      <c r="M52" s="116"/>
    </row>
    <row r="53" spans="1:14" x14ac:dyDescent="0.3">
      <c r="A53" s="115"/>
      <c r="B53" s="170" t="s">
        <v>256</v>
      </c>
      <c r="C53" s="115"/>
      <c r="D53" s="115" t="s">
        <v>238</v>
      </c>
      <c r="E53" s="115"/>
      <c r="F53" s="115"/>
      <c r="H53" s="36"/>
      <c r="I53" s="36"/>
      <c r="J53" s="61"/>
      <c r="K53" s="116"/>
      <c r="L53" s="116"/>
      <c r="M53" s="116"/>
    </row>
    <row r="54" spans="1:14" ht="37.5" x14ac:dyDescent="0.3">
      <c r="A54" s="115"/>
      <c r="B54" s="114" t="str">
        <f>K54</f>
        <v>900x2000mm</v>
      </c>
      <c r="C54" s="115">
        <f>K61</f>
        <v>1530</v>
      </c>
      <c r="D54" s="115" t="s">
        <v>238</v>
      </c>
      <c r="E54" s="115"/>
      <c r="F54" s="115"/>
      <c r="H54" s="150"/>
      <c r="I54" s="150"/>
      <c r="J54" s="151"/>
      <c r="K54" s="152" t="s">
        <v>109</v>
      </c>
      <c r="L54" s="152" t="s">
        <v>110</v>
      </c>
      <c r="M54" s="152" t="s">
        <v>112</v>
      </c>
      <c r="N54" s="162" t="s">
        <v>240</v>
      </c>
    </row>
    <row r="55" spans="1:14" x14ac:dyDescent="0.3">
      <c r="A55" s="115"/>
      <c r="B55" s="170" t="str">
        <f>I232</f>
        <v>Clear Glass</v>
      </c>
      <c r="C55" s="115"/>
      <c r="D55" s="115"/>
      <c r="E55" s="115"/>
      <c r="F55" s="115"/>
      <c r="H55" s="61">
        <v>6</v>
      </c>
      <c r="I55" s="63" t="s">
        <v>256</v>
      </c>
      <c r="J55" s="65"/>
      <c r="K55" s="69">
        <v>1500</v>
      </c>
      <c r="L55" s="69"/>
      <c r="M55" s="69"/>
      <c r="N55" s="69"/>
    </row>
    <row r="56" spans="1:14" x14ac:dyDescent="0.3">
      <c r="A56" s="115"/>
      <c r="B56" s="114" t="str">
        <f>K231</f>
        <v>4mm</v>
      </c>
      <c r="C56" s="115">
        <f>K238</f>
        <v>204</v>
      </c>
      <c r="D56" s="115" t="s">
        <v>128</v>
      </c>
      <c r="E56" s="115"/>
      <c r="F56" s="115"/>
      <c r="H56" s="93"/>
      <c r="I56" s="94" t="s">
        <v>111</v>
      </c>
      <c r="J56" s="95"/>
      <c r="K56" s="96"/>
      <c r="L56" s="96"/>
      <c r="M56" s="96"/>
      <c r="N56" s="96"/>
    </row>
    <row r="57" spans="1:14" x14ac:dyDescent="0.3">
      <c r="A57" s="115"/>
      <c r="B57" s="114" t="str">
        <f>L231</f>
        <v>6mm</v>
      </c>
      <c r="C57" s="115">
        <f>L238</f>
        <v>526.32000000000005</v>
      </c>
      <c r="D57" s="115" t="s">
        <v>128</v>
      </c>
      <c r="E57" s="115"/>
      <c r="F57" s="115"/>
      <c r="H57" s="93"/>
      <c r="I57" s="94" t="s">
        <v>55</v>
      </c>
      <c r="J57" s="95"/>
      <c r="K57" s="96"/>
      <c r="L57" s="96"/>
      <c r="M57" s="96"/>
      <c r="N57" s="96"/>
    </row>
    <row r="58" spans="1:14" x14ac:dyDescent="0.3">
      <c r="A58" s="115"/>
      <c r="B58" s="114" t="str">
        <f>M231</f>
        <v>8mm</v>
      </c>
      <c r="C58" s="115">
        <f>235</f>
        <v>235</v>
      </c>
      <c r="D58" s="115" t="s">
        <v>128</v>
      </c>
      <c r="E58" s="115"/>
      <c r="F58" s="115"/>
      <c r="H58" s="36"/>
      <c r="I58" s="67" t="s">
        <v>15</v>
      </c>
      <c r="J58" s="68"/>
      <c r="K58" s="70">
        <f>SUM(K55:K57)</f>
        <v>1500</v>
      </c>
      <c r="L58" s="70">
        <f>SUM(L55:L57)</f>
        <v>0</v>
      </c>
      <c r="M58" s="70">
        <f>SUM(M55:M57)</f>
        <v>0</v>
      </c>
      <c r="N58" s="70">
        <f>SUM(N55:N57)</f>
        <v>0</v>
      </c>
    </row>
    <row r="59" spans="1:14" x14ac:dyDescent="0.3">
      <c r="A59" s="115"/>
      <c r="B59" s="170" t="str">
        <f>I242</f>
        <v>Obscure Glass</v>
      </c>
      <c r="C59" s="115"/>
      <c r="D59" s="115"/>
      <c r="E59" s="115"/>
      <c r="F59" s="115"/>
      <c r="H59" s="36"/>
      <c r="I59" s="66" t="s">
        <v>16</v>
      </c>
      <c r="J59" s="64">
        <v>0</v>
      </c>
      <c r="K59" s="69">
        <f>K58*J59</f>
        <v>0</v>
      </c>
      <c r="L59" s="69">
        <f>L58*J59</f>
        <v>0</v>
      </c>
      <c r="M59" s="69">
        <f>M58*K59</f>
        <v>0</v>
      </c>
      <c r="N59" s="69">
        <f>N58*M59</f>
        <v>0</v>
      </c>
    </row>
    <row r="60" spans="1:14" ht="19.5" thickBot="1" x14ac:dyDescent="0.35">
      <c r="A60" s="115"/>
      <c r="B60" s="114" t="str">
        <f>K241</f>
        <v>4mm</v>
      </c>
      <c r="C60" s="115">
        <f>K248</f>
        <v>737.46</v>
      </c>
      <c r="D60" s="115" t="s">
        <v>128</v>
      </c>
      <c r="E60" s="115"/>
      <c r="F60" s="115"/>
      <c r="H60" s="36"/>
      <c r="I60" s="66" t="s">
        <v>108</v>
      </c>
      <c r="J60" s="64">
        <v>0.02</v>
      </c>
      <c r="K60" s="71">
        <f>J60*K58</f>
        <v>30</v>
      </c>
      <c r="L60" s="71">
        <f>J60*L58</f>
        <v>0</v>
      </c>
      <c r="M60" s="71">
        <f>J60*M58</f>
        <v>0</v>
      </c>
      <c r="N60" s="71">
        <f>J60*N58</f>
        <v>0</v>
      </c>
    </row>
    <row r="61" spans="1:14" ht="19.5" thickBot="1" x14ac:dyDescent="0.35">
      <c r="A61" s="115"/>
      <c r="B61" s="114" t="str">
        <f>L241</f>
        <v>6mm</v>
      </c>
      <c r="C61" s="115">
        <f>L248</f>
        <v>880.26</v>
      </c>
      <c r="D61" s="115" t="s">
        <v>128</v>
      </c>
      <c r="E61" s="115"/>
      <c r="F61" s="115"/>
      <c r="H61" s="36"/>
      <c r="I61" s="36"/>
      <c r="J61" s="61"/>
      <c r="K61" s="72">
        <f>SUM(K58:K60)</f>
        <v>1530</v>
      </c>
      <c r="L61" s="72">
        <f>SUM(L58:L60)</f>
        <v>0</v>
      </c>
      <c r="M61" s="72">
        <f>SUM(M58:M60)</f>
        <v>0</v>
      </c>
      <c r="N61" s="72">
        <f>SUM(N58:N60)</f>
        <v>0</v>
      </c>
    </row>
    <row r="62" spans="1:14" x14ac:dyDescent="0.3">
      <c r="A62" s="115"/>
      <c r="B62" s="114" t="str">
        <f>M241</f>
        <v>8mm</v>
      </c>
      <c r="C62" s="115">
        <f>M248</f>
        <v>1701.36</v>
      </c>
      <c r="D62" s="115" t="s">
        <v>128</v>
      </c>
      <c r="E62" s="115"/>
      <c r="F62" s="115"/>
      <c r="H62" s="36"/>
      <c r="I62" s="36"/>
      <c r="J62" s="61"/>
      <c r="K62" s="116"/>
      <c r="L62" s="116"/>
      <c r="M62" s="116"/>
    </row>
    <row r="63" spans="1:14" x14ac:dyDescent="0.3">
      <c r="A63" s="115"/>
      <c r="B63" s="170" t="s">
        <v>263</v>
      </c>
      <c r="E63" s="115"/>
      <c r="F63" s="115"/>
      <c r="H63" s="36"/>
      <c r="I63" s="36"/>
      <c r="J63" s="61"/>
      <c r="K63" s="116"/>
      <c r="L63" s="116"/>
      <c r="M63" s="116"/>
    </row>
    <row r="64" spans="1:14" x14ac:dyDescent="0.3">
      <c r="A64" s="115"/>
      <c r="B64" s="114" t="str">
        <f>K98</f>
        <v>Super Fix</v>
      </c>
      <c r="C64" s="115">
        <f>K105</f>
        <v>38.76</v>
      </c>
      <c r="D64" s="115" t="s">
        <v>251</v>
      </c>
      <c r="E64" s="115"/>
      <c r="F64" s="115"/>
      <c r="H64" s="36"/>
      <c r="I64" s="36"/>
      <c r="J64" s="61"/>
      <c r="K64" s="116"/>
      <c r="L64" s="116"/>
      <c r="M64" s="116"/>
    </row>
    <row r="65" spans="1:18" x14ac:dyDescent="0.3">
      <c r="A65" s="115"/>
      <c r="B65" s="114" t="str">
        <f>L98</f>
        <v>Mulimo</v>
      </c>
      <c r="C65" s="115">
        <f>L105</f>
        <v>35.700000000000003</v>
      </c>
      <c r="D65" s="115" t="s">
        <v>251</v>
      </c>
      <c r="E65" s="115"/>
      <c r="F65" s="115"/>
    </row>
    <row r="66" spans="1:18" x14ac:dyDescent="0.3">
      <c r="A66" s="115"/>
      <c r="B66" s="170" t="s">
        <v>264</v>
      </c>
      <c r="C66" s="115"/>
      <c r="D66" s="115"/>
      <c r="E66" s="115"/>
      <c r="F66" s="115"/>
    </row>
    <row r="67" spans="1:18" s="150" customFormat="1" ht="43.5" customHeight="1" x14ac:dyDescent="0.25">
      <c r="A67" s="148"/>
      <c r="B67" s="175" t="str">
        <f>K250</f>
        <v>500x500mm</v>
      </c>
      <c r="C67" s="148">
        <f>K257</f>
        <v>357</v>
      </c>
      <c r="D67" s="148" t="s">
        <v>266</v>
      </c>
      <c r="E67" s="148"/>
      <c r="F67" s="148"/>
      <c r="J67" s="151"/>
      <c r="K67" s="152" t="s">
        <v>109</v>
      </c>
      <c r="L67" s="152" t="s">
        <v>110</v>
      </c>
      <c r="M67" s="152" t="s">
        <v>112</v>
      </c>
      <c r="N67" s="162" t="s">
        <v>240</v>
      </c>
      <c r="O67" s="153"/>
    </row>
    <row r="68" spans="1:18" ht="32.25" customHeight="1" x14ac:dyDescent="0.3">
      <c r="A68" s="115"/>
      <c r="B68" s="170" t="s">
        <v>277</v>
      </c>
      <c r="C68" s="115"/>
      <c r="D68" s="115"/>
      <c r="E68" s="115"/>
      <c r="F68" s="115"/>
      <c r="H68" s="61">
        <v>7</v>
      </c>
      <c r="I68" s="63" t="s">
        <v>237</v>
      </c>
      <c r="J68" s="65"/>
      <c r="K68" s="69">
        <v>897</v>
      </c>
      <c r="L68" s="69">
        <v>780</v>
      </c>
      <c r="M68" s="69">
        <v>179.3</v>
      </c>
      <c r="N68" s="69">
        <v>1200</v>
      </c>
    </row>
    <row r="69" spans="1:18" x14ac:dyDescent="0.3">
      <c r="A69" s="115"/>
      <c r="B69" s="114" t="str">
        <f>K125</f>
        <v>600x600mm</v>
      </c>
      <c r="C69" s="114">
        <f>K132</f>
        <v>261.12</v>
      </c>
      <c r="D69" s="115" t="s">
        <v>279</v>
      </c>
      <c r="E69" s="115"/>
      <c r="F69" s="115"/>
      <c r="H69" s="93"/>
      <c r="I69" s="94" t="s">
        <v>111</v>
      </c>
      <c r="J69" s="95"/>
      <c r="K69" s="96"/>
      <c r="L69" s="96"/>
      <c r="M69" s="96"/>
      <c r="N69" s="96"/>
    </row>
    <row r="70" spans="1:18" x14ac:dyDescent="0.3">
      <c r="A70" s="115"/>
      <c r="B70" s="170" t="s">
        <v>278</v>
      </c>
      <c r="C70" s="115"/>
      <c r="D70" s="115"/>
      <c r="E70" s="115"/>
      <c r="F70" s="115"/>
      <c r="H70" s="93"/>
      <c r="I70" s="94" t="s">
        <v>55</v>
      </c>
      <c r="J70" s="95"/>
      <c r="K70" s="96"/>
      <c r="L70" s="96"/>
      <c r="M70" s="96"/>
      <c r="N70" s="96"/>
    </row>
    <row r="71" spans="1:18" x14ac:dyDescent="0.3">
      <c r="A71" s="115"/>
      <c r="B71" s="114" t="str">
        <f>L134</f>
        <v>250x350</v>
      </c>
      <c r="C71" s="114">
        <f>L141</f>
        <v>294.77999999999997</v>
      </c>
      <c r="D71" s="115" t="s">
        <v>280</v>
      </c>
      <c r="E71" s="115"/>
      <c r="F71" s="115"/>
      <c r="H71" s="36"/>
      <c r="I71" s="67" t="s">
        <v>15</v>
      </c>
      <c r="J71" s="68"/>
      <c r="K71" s="70">
        <f>SUM(K68:K70)</f>
        <v>897</v>
      </c>
      <c r="L71" s="70">
        <f>SUM(L68:L70)</f>
        <v>780</v>
      </c>
      <c r="M71" s="70">
        <f>SUM(M68:M70)</f>
        <v>179.3</v>
      </c>
      <c r="N71" s="70">
        <f>SUM(N68:N70)</f>
        <v>1200</v>
      </c>
    </row>
    <row r="72" spans="1:18" x14ac:dyDescent="0.3">
      <c r="A72" s="115"/>
      <c r="B72" s="114" t="str">
        <f>I145</f>
        <v>Tile fix(20Kg) bag</v>
      </c>
      <c r="C72" s="115">
        <f>K151/20</f>
        <v>3.103809</v>
      </c>
      <c r="D72" s="115" t="s">
        <v>251</v>
      </c>
      <c r="E72" s="115"/>
      <c r="F72" s="115"/>
      <c r="H72" s="36"/>
      <c r="I72" s="66" t="s">
        <v>16</v>
      </c>
      <c r="J72" s="64">
        <v>0</v>
      </c>
      <c r="K72" s="69">
        <f>K71*J72</f>
        <v>0</v>
      </c>
      <c r="L72" s="69">
        <f>L71*J72</f>
        <v>0</v>
      </c>
      <c r="M72" s="69">
        <f>M71*K72</f>
        <v>0</v>
      </c>
      <c r="N72" s="69">
        <f>N71*M72</f>
        <v>0</v>
      </c>
    </row>
    <row r="73" spans="1:18" ht="19.5" thickBot="1" x14ac:dyDescent="0.35">
      <c r="A73" s="115"/>
      <c r="B73" s="170" t="str">
        <f>I261</f>
        <v xml:space="preserve">Paint PVA </v>
      </c>
      <c r="C73" s="115"/>
      <c r="D73" s="115"/>
      <c r="E73" s="115"/>
      <c r="F73" s="115"/>
      <c r="H73" s="36"/>
      <c r="I73" s="66" t="s">
        <v>108</v>
      </c>
      <c r="J73" s="64">
        <v>0.02</v>
      </c>
      <c r="K73" s="71">
        <f>J73*K71</f>
        <v>17.940000000000001</v>
      </c>
      <c r="L73" s="71">
        <f>J73*L71</f>
        <v>15.6</v>
      </c>
      <c r="M73" s="71">
        <f>J73*M71</f>
        <v>3.5860000000000003</v>
      </c>
      <c r="N73" s="71">
        <f>J73*N71</f>
        <v>24</v>
      </c>
    </row>
    <row r="74" spans="1:18" ht="19.5" thickBot="1" x14ac:dyDescent="0.35">
      <c r="A74" s="115"/>
      <c r="B74" s="114" t="str">
        <f>K260</f>
        <v>Emulsion 20L</v>
      </c>
      <c r="C74" s="115">
        <f>K267/20</f>
        <v>17.901</v>
      </c>
      <c r="D74" s="115" t="s">
        <v>286</v>
      </c>
      <c r="E74" s="115"/>
      <c r="F74" s="115"/>
      <c r="H74" s="36"/>
      <c r="I74" s="36"/>
      <c r="J74" s="61"/>
      <c r="K74" s="72">
        <f>SUM(K71:K73)</f>
        <v>914.94</v>
      </c>
      <c r="L74" s="72">
        <f>SUM(L71:L73)</f>
        <v>795.6</v>
      </c>
      <c r="M74" s="72">
        <f>SUM(M71:M73)</f>
        <v>182.88600000000002</v>
      </c>
      <c r="N74" s="72">
        <f>SUM(N71:N73)</f>
        <v>1224</v>
      </c>
    </row>
    <row r="75" spans="1:18" x14ac:dyDescent="0.3">
      <c r="A75" s="115"/>
      <c r="B75" s="114" t="str">
        <f>L260</f>
        <v>Washable 20L</v>
      </c>
      <c r="C75" s="115">
        <f>L267/20</f>
        <v>50.183999999999997</v>
      </c>
      <c r="D75" s="115" t="s">
        <v>286</v>
      </c>
      <c r="E75" s="115"/>
      <c r="F75" s="115"/>
    </row>
    <row r="76" spans="1:18" x14ac:dyDescent="0.3">
      <c r="A76" s="115"/>
      <c r="B76" s="114" t="str">
        <f>K270</f>
        <v>Roller brush &amp; Tray</v>
      </c>
      <c r="C76" s="115">
        <f>K277</f>
        <v>121.38</v>
      </c>
      <c r="D76" s="115" t="s">
        <v>238</v>
      </c>
      <c r="E76" s="115"/>
      <c r="F76" s="115"/>
    </row>
    <row r="77" spans="1:18" x14ac:dyDescent="0.3">
      <c r="A77" s="115"/>
      <c r="B77" s="170" t="s">
        <v>297</v>
      </c>
      <c r="C77" s="115"/>
      <c r="D77" s="115"/>
      <c r="E77" s="115"/>
      <c r="F77" s="115"/>
      <c r="K77" s="113" t="s">
        <v>113</v>
      </c>
      <c r="L77" s="113" t="s">
        <v>114</v>
      </c>
      <c r="M77" s="113" t="s">
        <v>115</v>
      </c>
      <c r="N77" s="113" t="s">
        <v>116</v>
      </c>
      <c r="O77" s="113" t="s">
        <v>117</v>
      </c>
      <c r="P77" s="113" t="s">
        <v>118</v>
      </c>
      <c r="Q77" s="113" t="s">
        <v>119</v>
      </c>
      <c r="R77" s="113" t="s">
        <v>120</v>
      </c>
    </row>
    <row r="78" spans="1:18" x14ac:dyDescent="0.3">
      <c r="A78" s="115"/>
      <c r="B78" s="114" t="str">
        <f>K290</f>
        <v>Clear Varnish</v>
      </c>
      <c r="C78" s="115">
        <f>K297</f>
        <v>153</v>
      </c>
      <c r="D78" s="115" t="s">
        <v>286</v>
      </c>
      <c r="E78" s="115"/>
      <c r="F78" s="115"/>
      <c r="H78" s="61">
        <v>8</v>
      </c>
      <c r="I78" s="63" t="s">
        <v>124</v>
      </c>
      <c r="J78" s="65"/>
      <c r="K78" s="69">
        <v>703</v>
      </c>
      <c r="L78" s="69">
        <v>1040</v>
      </c>
      <c r="M78" s="69">
        <v>1284</v>
      </c>
      <c r="N78" s="69">
        <v>1523</v>
      </c>
      <c r="O78" s="69">
        <v>1863</v>
      </c>
      <c r="P78" s="69">
        <v>3055</v>
      </c>
      <c r="Q78" s="69">
        <v>3356</v>
      </c>
      <c r="R78" s="69">
        <v>396</v>
      </c>
    </row>
    <row r="79" spans="1:18" x14ac:dyDescent="0.3">
      <c r="A79" s="115"/>
      <c r="B79" s="114" t="str">
        <f>L290</f>
        <v>Wood Varnish</v>
      </c>
      <c r="C79" s="115">
        <f>L297</f>
        <v>286.62</v>
      </c>
      <c r="D79" s="115" t="s">
        <v>286</v>
      </c>
      <c r="E79" s="115"/>
      <c r="F79" s="115"/>
      <c r="H79" s="93"/>
      <c r="I79" s="94" t="s">
        <v>111</v>
      </c>
      <c r="J79" s="95"/>
      <c r="K79" s="96">
        <f>0.0017*470</f>
        <v>0.79899999999999993</v>
      </c>
      <c r="L79" s="96">
        <f t="shared" ref="L79:R79" si="1">0.0017*470</f>
        <v>0.79899999999999993</v>
      </c>
      <c r="M79" s="96">
        <f t="shared" si="1"/>
        <v>0.79899999999999993</v>
      </c>
      <c r="N79" s="96">
        <f t="shared" si="1"/>
        <v>0.79899999999999993</v>
      </c>
      <c r="O79" s="96">
        <f t="shared" si="1"/>
        <v>0.79899999999999993</v>
      </c>
      <c r="P79" s="96">
        <f t="shared" si="1"/>
        <v>0.79899999999999993</v>
      </c>
      <c r="Q79" s="96">
        <f t="shared" si="1"/>
        <v>0.79899999999999993</v>
      </c>
      <c r="R79" s="96">
        <f t="shared" si="1"/>
        <v>0.79899999999999993</v>
      </c>
    </row>
    <row r="80" spans="1:18" x14ac:dyDescent="0.3">
      <c r="A80" s="115"/>
      <c r="B80" s="170" t="str">
        <f>I301</f>
        <v>UPVC Pipes</v>
      </c>
      <c r="C80" s="115"/>
      <c r="D80" s="115"/>
      <c r="E80" s="115"/>
      <c r="F80" s="115"/>
      <c r="H80" s="93"/>
      <c r="I80" s="94" t="s">
        <v>55</v>
      </c>
      <c r="J80" s="95"/>
      <c r="K80" s="96">
        <v>0.06</v>
      </c>
      <c r="L80" s="96">
        <v>0.06</v>
      </c>
      <c r="M80" s="96">
        <v>0.06</v>
      </c>
      <c r="N80" s="96">
        <v>0.06</v>
      </c>
      <c r="O80" s="96">
        <v>0.06</v>
      </c>
      <c r="P80" s="96">
        <v>0.06</v>
      </c>
      <c r="Q80" s="96">
        <v>0.06</v>
      </c>
      <c r="R80" s="96">
        <v>0.06</v>
      </c>
    </row>
    <row r="81" spans="1:18" x14ac:dyDescent="0.3">
      <c r="A81" s="115"/>
      <c r="B81" s="114" t="str">
        <f>K300</f>
        <v>32mm</v>
      </c>
      <c r="C81" s="115">
        <f>K307</f>
        <v>30.885089999999995</v>
      </c>
      <c r="D81" s="115" t="s">
        <v>233</v>
      </c>
      <c r="E81" s="115"/>
      <c r="F81" s="115"/>
      <c r="H81" s="36"/>
      <c r="I81" s="67" t="s">
        <v>15</v>
      </c>
      <c r="J81" s="68"/>
      <c r="K81" s="70">
        <f t="shared" ref="K81:R81" si="2">SUM(K78:K80)</f>
        <v>703.85899999999992</v>
      </c>
      <c r="L81" s="70">
        <f t="shared" si="2"/>
        <v>1040.8589999999999</v>
      </c>
      <c r="M81" s="70">
        <f t="shared" si="2"/>
        <v>1284.8589999999999</v>
      </c>
      <c r="N81" s="70">
        <f t="shared" si="2"/>
        <v>1523.8589999999999</v>
      </c>
      <c r="O81" s="70">
        <f t="shared" si="2"/>
        <v>1863.8589999999999</v>
      </c>
      <c r="P81" s="70">
        <f t="shared" si="2"/>
        <v>3055.8589999999999</v>
      </c>
      <c r="Q81" s="70">
        <f t="shared" si="2"/>
        <v>3356.8589999999999</v>
      </c>
      <c r="R81" s="70">
        <f t="shared" si="2"/>
        <v>396.85899999999998</v>
      </c>
    </row>
    <row r="82" spans="1:18" x14ac:dyDescent="0.3">
      <c r="A82" s="115"/>
      <c r="B82" s="114" t="str">
        <f>L300</f>
        <v>38mm</v>
      </c>
      <c r="C82" s="115"/>
      <c r="D82" s="115" t="s">
        <v>233</v>
      </c>
      <c r="E82" s="115"/>
      <c r="F82" s="115"/>
      <c r="H82" s="36"/>
      <c r="I82" s="66" t="s">
        <v>16</v>
      </c>
      <c r="J82" s="64">
        <v>0</v>
      </c>
      <c r="K82" s="69">
        <f>K81*J82</f>
        <v>0</v>
      </c>
      <c r="L82" s="69">
        <f t="shared" ref="L82:R82" si="3">L81*J82</f>
        <v>0</v>
      </c>
      <c r="M82" s="69">
        <f t="shared" si="3"/>
        <v>0</v>
      </c>
      <c r="N82" s="69">
        <f t="shared" si="3"/>
        <v>0</v>
      </c>
      <c r="O82" s="69">
        <f t="shared" si="3"/>
        <v>0</v>
      </c>
      <c r="P82" s="69">
        <f t="shared" si="3"/>
        <v>0</v>
      </c>
      <c r="Q82" s="69">
        <f t="shared" si="3"/>
        <v>0</v>
      </c>
      <c r="R82" s="69">
        <f t="shared" si="3"/>
        <v>0</v>
      </c>
    </row>
    <row r="83" spans="1:18" x14ac:dyDescent="0.3">
      <c r="A83" s="115"/>
      <c r="B83" s="114" t="str">
        <f>N300</f>
        <v>100mm</v>
      </c>
      <c r="C83" s="115">
        <f>N307</f>
        <v>80.833333333333329</v>
      </c>
      <c r="D83" s="115" t="s">
        <v>233</v>
      </c>
      <c r="E83" s="115"/>
      <c r="F83" s="115"/>
      <c r="H83" s="36"/>
      <c r="I83" s="66"/>
      <c r="J83" s="64"/>
      <c r="K83" s="71"/>
      <c r="L83" s="71"/>
      <c r="M83" s="71"/>
      <c r="N83" s="71"/>
      <c r="O83" s="71"/>
      <c r="P83" s="71"/>
      <c r="Q83" s="71"/>
      <c r="R83" s="71"/>
    </row>
    <row r="84" spans="1:18" ht="19.5" thickBot="1" x14ac:dyDescent="0.35">
      <c r="A84" s="115"/>
      <c r="B84" s="114" t="str">
        <f>M300</f>
        <v>50mm</v>
      </c>
      <c r="C84" s="115">
        <f>M307</f>
        <v>33.043410000000002</v>
      </c>
      <c r="D84" s="115" t="s">
        <v>233</v>
      </c>
      <c r="E84" s="115"/>
      <c r="F84" s="115"/>
      <c r="H84" s="36"/>
      <c r="I84" s="66" t="s">
        <v>108</v>
      </c>
      <c r="J84" s="64">
        <v>0.02</v>
      </c>
      <c r="K84" s="71">
        <f>J84*K81</f>
        <v>14.077179999999998</v>
      </c>
      <c r="L84" s="71">
        <f>J84*L81</f>
        <v>20.81718</v>
      </c>
      <c r="M84" s="71">
        <f>J84*M81</f>
        <v>25.697179999999999</v>
      </c>
      <c r="N84" s="71">
        <f>J84*N81</f>
        <v>30.477180000000001</v>
      </c>
      <c r="O84" s="71">
        <f>J84*O81</f>
        <v>37.277180000000001</v>
      </c>
      <c r="P84" s="71">
        <f>J84*P81</f>
        <v>61.117179999999998</v>
      </c>
      <c r="Q84" s="71">
        <f>J84*Q81</f>
        <v>67.137180000000001</v>
      </c>
      <c r="R84" s="71">
        <f>J84*R81</f>
        <v>7.9371799999999997</v>
      </c>
    </row>
    <row r="85" spans="1:18" ht="19.5" thickBot="1" x14ac:dyDescent="0.35">
      <c r="A85" s="115"/>
      <c r="B85" s="170" t="str">
        <f>I311</f>
        <v>UPVC Bend</v>
      </c>
      <c r="C85" s="115"/>
      <c r="D85" s="115"/>
      <c r="E85" s="115"/>
      <c r="F85" s="115"/>
      <c r="H85" s="36"/>
      <c r="I85" s="36"/>
      <c r="J85" s="61"/>
      <c r="K85" s="72">
        <f t="shared" ref="K85:R85" si="4">SUM(K81:K84)</f>
        <v>717.93617999999992</v>
      </c>
      <c r="L85" s="72">
        <f t="shared" si="4"/>
        <v>1061.6761799999999</v>
      </c>
      <c r="M85" s="72">
        <f t="shared" si="4"/>
        <v>1310.5561799999998</v>
      </c>
      <c r="N85" s="72">
        <f t="shared" si="4"/>
        <v>1554.33618</v>
      </c>
      <c r="O85" s="72">
        <f t="shared" si="4"/>
        <v>1901.13618</v>
      </c>
      <c r="P85" s="72">
        <f t="shared" si="4"/>
        <v>3116.9761800000001</v>
      </c>
      <c r="Q85" s="72">
        <f t="shared" si="4"/>
        <v>3423.9961800000001</v>
      </c>
      <c r="R85" s="72">
        <f t="shared" si="4"/>
        <v>404.79617999999999</v>
      </c>
    </row>
    <row r="86" spans="1:18" x14ac:dyDescent="0.3">
      <c r="A86" s="115"/>
      <c r="B86" s="114" t="str">
        <f>K310</f>
        <v>32mm</v>
      </c>
      <c r="C86" s="115">
        <f>K317</f>
        <v>22.44</v>
      </c>
      <c r="D86" s="115" t="s">
        <v>322</v>
      </c>
      <c r="E86" s="115"/>
      <c r="F86" s="115"/>
    </row>
    <row r="87" spans="1:18" x14ac:dyDescent="0.3">
      <c r="A87" s="115"/>
      <c r="B87" s="114" t="str">
        <f>L310</f>
        <v>38mm</v>
      </c>
      <c r="C87" s="115">
        <f>L317</f>
        <v>42.84</v>
      </c>
      <c r="D87" s="115" t="s">
        <v>322</v>
      </c>
      <c r="E87" s="115"/>
      <c r="F87" s="115"/>
    </row>
    <row r="88" spans="1:18" x14ac:dyDescent="0.3">
      <c r="A88" s="115"/>
      <c r="B88" s="114" t="str">
        <f>N310</f>
        <v>100mm</v>
      </c>
      <c r="C88" s="115">
        <f>N317</f>
        <v>103.02</v>
      </c>
      <c r="D88" s="115" t="s">
        <v>322</v>
      </c>
      <c r="E88" s="115"/>
      <c r="F88" s="115"/>
    </row>
    <row r="89" spans="1:18" x14ac:dyDescent="0.3">
      <c r="A89" s="115"/>
      <c r="B89" s="170" t="str">
        <f>I321</f>
        <v>UPVC P-Trap</v>
      </c>
      <c r="C89" s="99"/>
      <c r="D89" s="115"/>
      <c r="E89" s="115"/>
      <c r="F89" s="115"/>
      <c r="K89" s="113" t="s">
        <v>121</v>
      </c>
      <c r="L89" s="113" t="s">
        <v>122</v>
      </c>
    </row>
    <row r="90" spans="1:18" x14ac:dyDescent="0.3">
      <c r="A90" s="115"/>
      <c r="B90" s="114" t="str">
        <f>K320</f>
        <v>32mm</v>
      </c>
      <c r="C90" s="115">
        <f>K327</f>
        <v>71.400000000000006</v>
      </c>
      <c r="D90" s="115" t="s">
        <v>322</v>
      </c>
      <c r="E90" s="115"/>
      <c r="F90" s="115"/>
      <c r="H90" s="61">
        <v>9</v>
      </c>
      <c r="I90" s="63" t="s">
        <v>123</v>
      </c>
      <c r="J90" s="65"/>
      <c r="K90" s="69">
        <v>120</v>
      </c>
      <c r="L90" s="69">
        <v>120</v>
      </c>
    </row>
    <row r="91" spans="1:18" x14ac:dyDescent="0.3">
      <c r="A91" s="115"/>
      <c r="B91" s="114" t="str">
        <f>L320</f>
        <v>38mm</v>
      </c>
      <c r="C91" s="115">
        <f>L327</f>
        <v>142.80000000000001</v>
      </c>
      <c r="D91" s="115" t="s">
        <v>322</v>
      </c>
      <c r="E91" s="115"/>
      <c r="F91" s="115"/>
      <c r="H91" s="93"/>
      <c r="I91" s="94" t="s">
        <v>107</v>
      </c>
      <c r="J91" s="95"/>
      <c r="K91" s="96">
        <f>0.0017*470</f>
        <v>0.79899999999999993</v>
      </c>
      <c r="L91" s="96">
        <f t="shared" ref="L91" si="5">0.0017*470</f>
        <v>0.79899999999999993</v>
      </c>
    </row>
    <row r="92" spans="1:18" x14ac:dyDescent="0.3">
      <c r="A92" s="115"/>
      <c r="B92" s="170" t="str">
        <f>I332</f>
        <v>UPVC  sweepy-Junction</v>
      </c>
      <c r="C92" s="115"/>
      <c r="D92" s="115"/>
      <c r="E92" s="115"/>
      <c r="F92" s="115"/>
      <c r="H92" s="93"/>
      <c r="I92" s="94" t="s">
        <v>55</v>
      </c>
      <c r="J92" s="95"/>
      <c r="K92" s="96">
        <v>0.06</v>
      </c>
      <c r="L92" s="96">
        <v>0.06</v>
      </c>
    </row>
    <row r="93" spans="1:18" x14ac:dyDescent="0.3">
      <c r="A93" s="115"/>
      <c r="B93" s="114" t="str">
        <f>K331</f>
        <v>100mm</v>
      </c>
      <c r="C93" s="115">
        <f>K338</f>
        <v>103.02</v>
      </c>
      <c r="D93" s="115" t="s">
        <v>322</v>
      </c>
      <c r="E93" s="115"/>
      <c r="F93" s="115"/>
      <c r="H93" s="36"/>
      <c r="I93" s="67" t="s">
        <v>15</v>
      </c>
      <c r="J93" s="68"/>
      <c r="K93" s="70">
        <f>SUM(K90:K92)</f>
        <v>120.85900000000001</v>
      </c>
      <c r="L93" s="70">
        <f>SUM(L90:L92)</f>
        <v>120.85900000000001</v>
      </c>
    </row>
    <row r="94" spans="1:18" x14ac:dyDescent="0.3">
      <c r="A94" s="115"/>
      <c r="B94" s="170" t="str">
        <f>I341</f>
        <v>Pan - Connector</v>
      </c>
      <c r="C94" s="115"/>
      <c r="D94" s="115"/>
      <c r="E94" s="115"/>
      <c r="F94" s="115"/>
      <c r="H94" s="36"/>
      <c r="I94" s="66" t="s">
        <v>16</v>
      </c>
      <c r="J94" s="64">
        <v>0</v>
      </c>
      <c r="K94" s="69">
        <f>K93*J94</f>
        <v>0</v>
      </c>
      <c r="L94" s="69">
        <f>L93*J94</f>
        <v>0</v>
      </c>
    </row>
    <row r="95" spans="1:18" ht="19.5" thickBot="1" x14ac:dyDescent="0.35">
      <c r="A95" s="115"/>
      <c r="B95" s="114" t="str">
        <f>K340</f>
        <v>100mm</v>
      </c>
      <c r="C95" s="115">
        <f>K347</f>
        <v>68.34</v>
      </c>
      <c r="D95" s="115" t="s">
        <v>322</v>
      </c>
      <c r="E95" s="115"/>
      <c r="F95" s="115"/>
      <c r="H95" s="36"/>
      <c r="I95" s="66" t="s">
        <v>108</v>
      </c>
      <c r="J95" s="64">
        <v>0.02</v>
      </c>
      <c r="K95" s="71">
        <f>J95*K93</f>
        <v>2.4171800000000001</v>
      </c>
      <c r="L95" s="71">
        <f>J95*L93</f>
        <v>2.4171800000000001</v>
      </c>
    </row>
    <row r="96" spans="1:18" ht="19.5" thickBot="1" x14ac:dyDescent="0.35">
      <c r="A96" s="115"/>
      <c r="B96" s="114"/>
      <c r="C96" s="115"/>
      <c r="D96" s="115"/>
      <c r="E96" s="115"/>
      <c r="F96" s="115"/>
      <c r="H96" s="36"/>
      <c r="I96" s="36"/>
      <c r="J96" s="61"/>
      <c r="K96" s="72">
        <f>SUM(K93:K95)</f>
        <v>123.27618000000001</v>
      </c>
      <c r="L96" s="72">
        <f>SUM(L93:L95)</f>
        <v>123.27618000000001</v>
      </c>
    </row>
    <row r="97" spans="1:12" x14ac:dyDescent="0.3">
      <c r="A97" s="115"/>
      <c r="B97" s="170" t="str">
        <f>I351</f>
        <v>Vent Valve</v>
      </c>
      <c r="C97" s="115"/>
      <c r="D97" s="115"/>
      <c r="E97" s="115"/>
      <c r="F97" s="115"/>
      <c r="H97" s="36"/>
      <c r="I97" s="36"/>
      <c r="J97" s="61"/>
      <c r="K97" s="116"/>
      <c r="L97" s="116"/>
    </row>
    <row r="98" spans="1:12" x14ac:dyDescent="0.3">
      <c r="A98" s="115"/>
      <c r="B98" s="114" t="str">
        <f>K350</f>
        <v>100mm</v>
      </c>
      <c r="C98" s="115">
        <f>K357</f>
        <v>56.1</v>
      </c>
      <c r="D98" s="115" t="s">
        <v>322</v>
      </c>
      <c r="E98" s="115"/>
      <c r="F98" s="115"/>
      <c r="K98" s="113" t="s">
        <v>134</v>
      </c>
      <c r="L98" s="113" t="s">
        <v>135</v>
      </c>
    </row>
    <row r="99" spans="1:12" x14ac:dyDescent="0.3">
      <c r="A99" s="115"/>
      <c r="B99" s="114"/>
      <c r="C99" s="115"/>
      <c r="D99" s="115"/>
      <c r="E99" s="115"/>
      <c r="F99" s="115"/>
      <c r="H99" s="61">
        <v>10</v>
      </c>
      <c r="I99" s="63" t="s">
        <v>133</v>
      </c>
      <c r="J99" s="65"/>
      <c r="K99" s="69">
        <v>38</v>
      </c>
      <c r="L99" s="69">
        <v>35</v>
      </c>
    </row>
    <row r="100" spans="1:12" x14ac:dyDescent="0.3">
      <c r="A100" s="115"/>
      <c r="B100" s="170" t="str">
        <f>I361</f>
        <v>Gully trap</v>
      </c>
      <c r="C100" s="115"/>
      <c r="D100" s="115"/>
      <c r="E100" s="115"/>
      <c r="F100" s="115"/>
      <c r="H100" s="93"/>
      <c r="I100" s="94" t="s">
        <v>107</v>
      </c>
      <c r="J100" s="95"/>
      <c r="K100" s="96"/>
      <c r="L100" s="96"/>
    </row>
    <row r="101" spans="1:12" x14ac:dyDescent="0.3">
      <c r="A101" s="115"/>
      <c r="B101" s="114" t="str">
        <f>K360</f>
        <v>100mm</v>
      </c>
      <c r="C101" s="115">
        <f>K367</f>
        <v>135.66</v>
      </c>
      <c r="D101" s="115" t="s">
        <v>322</v>
      </c>
      <c r="E101" s="115"/>
      <c r="F101" s="115"/>
      <c r="H101" s="93"/>
      <c r="I101" s="94" t="s">
        <v>55</v>
      </c>
      <c r="J101" s="95"/>
      <c r="K101" s="96"/>
      <c r="L101" s="96"/>
    </row>
    <row r="102" spans="1:12" x14ac:dyDescent="0.3">
      <c r="A102" s="115"/>
      <c r="B102" s="170" t="str">
        <f>I444</f>
        <v>Wash Hand Basin (WHB)</v>
      </c>
      <c r="C102" s="115">
        <f>L450</f>
        <v>1163.82</v>
      </c>
      <c r="D102" s="115"/>
      <c r="E102" s="115"/>
      <c r="F102" s="115"/>
      <c r="H102" s="36"/>
      <c r="I102" s="67" t="s">
        <v>15</v>
      </c>
      <c r="J102" s="68"/>
      <c r="K102" s="70">
        <f>SUM(K99:K101)</f>
        <v>38</v>
      </c>
      <c r="L102" s="70">
        <f>SUM(L99:L101)</f>
        <v>35</v>
      </c>
    </row>
    <row r="103" spans="1:12" x14ac:dyDescent="0.3">
      <c r="A103" s="115"/>
      <c r="B103" s="114"/>
      <c r="C103" s="115"/>
      <c r="D103" s="115"/>
      <c r="E103" s="115"/>
      <c r="F103" s="115"/>
      <c r="H103" s="36"/>
      <c r="I103" s="66" t="s">
        <v>16</v>
      </c>
      <c r="J103" s="64">
        <v>0</v>
      </c>
      <c r="K103" s="69">
        <f>K102*J103</f>
        <v>0</v>
      </c>
      <c r="L103" s="69">
        <f>L102*J103</f>
        <v>0</v>
      </c>
    </row>
    <row r="104" spans="1:12" ht="19.5" thickBot="1" x14ac:dyDescent="0.35">
      <c r="A104" s="115"/>
      <c r="B104" s="170" t="str">
        <f>I382</f>
        <v>Water closet</v>
      </c>
      <c r="C104" s="115"/>
      <c r="D104" s="115"/>
      <c r="E104" s="115"/>
      <c r="F104" s="115"/>
      <c r="H104" s="36"/>
      <c r="I104" s="66" t="s">
        <v>108</v>
      </c>
      <c r="J104" s="64">
        <v>0.02</v>
      </c>
      <c r="K104" s="71">
        <f>J104*K102</f>
        <v>0.76</v>
      </c>
      <c r="L104" s="71">
        <f>J104*L102</f>
        <v>0.70000000000000007</v>
      </c>
    </row>
    <row r="105" spans="1:12" ht="20.25" customHeight="1" thickBot="1" x14ac:dyDescent="0.35">
      <c r="A105" s="115"/>
      <c r="B105" s="114" t="str">
        <f>K381</f>
        <v>Ceramic Cisten</v>
      </c>
      <c r="C105" s="115">
        <f>K388</f>
        <v>1718.7</v>
      </c>
      <c r="D105" s="115"/>
      <c r="E105" s="115"/>
      <c r="F105" s="115"/>
      <c r="H105" s="36"/>
      <c r="I105" s="36"/>
      <c r="J105" s="61"/>
      <c r="K105" s="72">
        <f>SUM(K102:K104)</f>
        <v>38.76</v>
      </c>
      <c r="L105" s="72">
        <f>SUM(L102:L104)</f>
        <v>35.700000000000003</v>
      </c>
    </row>
    <row r="106" spans="1:12" x14ac:dyDescent="0.3">
      <c r="A106" s="115"/>
      <c r="B106" s="170" t="str">
        <f>I433</f>
        <v>Sink Mixer</v>
      </c>
      <c r="C106" s="115">
        <f>K439</f>
        <v>1249.5</v>
      </c>
      <c r="D106" s="115"/>
      <c r="E106" s="115"/>
      <c r="F106" s="115"/>
      <c r="H106" s="36"/>
      <c r="I106" s="36"/>
      <c r="J106" s="61"/>
      <c r="K106" s="116"/>
      <c r="L106" s="116"/>
    </row>
    <row r="107" spans="1:12" x14ac:dyDescent="0.3">
      <c r="A107" s="115"/>
      <c r="B107" s="170" t="str">
        <f>I414</f>
        <v>Shower Mixer</v>
      </c>
      <c r="C107" s="115">
        <f>K420</f>
        <v>2540.8200000000002</v>
      </c>
      <c r="D107" s="115"/>
      <c r="E107" s="115"/>
      <c r="F107" s="115"/>
      <c r="H107" s="36"/>
      <c r="I107" s="36"/>
      <c r="J107" s="61"/>
      <c r="K107" s="116"/>
      <c r="L107" s="116"/>
    </row>
    <row r="108" spans="1:12" x14ac:dyDescent="0.3">
      <c r="A108" s="115"/>
      <c r="B108" s="114" t="str">
        <f>K423</f>
        <v>13mm</v>
      </c>
      <c r="C108" s="115">
        <f>K420</f>
        <v>2540.8200000000002</v>
      </c>
      <c r="D108" s="115"/>
      <c r="E108" s="115"/>
      <c r="F108" s="115"/>
      <c r="H108" s="36"/>
      <c r="I108" s="36"/>
      <c r="J108" s="61"/>
      <c r="K108" s="116"/>
      <c r="L108" s="116"/>
    </row>
    <row r="109" spans="1:12" x14ac:dyDescent="0.3">
      <c r="A109" s="115"/>
      <c r="B109" s="170" t="str">
        <f>I424</f>
        <v>Shower Rose Head</v>
      </c>
      <c r="C109" s="115"/>
      <c r="D109" s="115"/>
      <c r="E109" s="115"/>
      <c r="F109" s="115"/>
      <c r="H109" s="36"/>
      <c r="I109" s="36"/>
      <c r="J109" s="61"/>
      <c r="K109" s="116"/>
      <c r="L109" s="116"/>
    </row>
    <row r="110" spans="1:12" x14ac:dyDescent="0.3">
      <c r="A110" s="115"/>
      <c r="B110" s="114" t="str">
        <f>K423</f>
        <v>13mm</v>
      </c>
      <c r="C110" s="115">
        <f>K430</f>
        <v>452.55</v>
      </c>
      <c r="D110" s="115"/>
      <c r="E110" s="115"/>
      <c r="F110" s="115"/>
      <c r="H110" s="36"/>
      <c r="I110" s="36"/>
      <c r="J110" s="61"/>
      <c r="K110" s="116"/>
      <c r="L110" s="116"/>
    </row>
    <row r="111" spans="1:12" x14ac:dyDescent="0.3">
      <c r="A111" s="115"/>
      <c r="B111" s="114" t="str">
        <f>I394</f>
        <v>Concrete Wash Trough</v>
      </c>
      <c r="C111" s="115">
        <f>K400</f>
        <v>1976.76</v>
      </c>
      <c r="D111" s="115"/>
      <c r="E111" s="115"/>
      <c r="F111" s="115"/>
      <c r="H111" s="36"/>
      <c r="I111" s="36"/>
      <c r="J111" s="61"/>
      <c r="K111" s="116"/>
      <c r="L111" s="116"/>
    </row>
    <row r="112" spans="1:12" x14ac:dyDescent="0.3">
      <c r="A112" s="115"/>
      <c r="B112" s="170" t="str">
        <f>I372</f>
        <v>Kitchen Sink</v>
      </c>
      <c r="C112" s="115"/>
      <c r="D112" s="115"/>
      <c r="E112" s="115"/>
      <c r="F112" s="115"/>
      <c r="H112" s="36"/>
      <c r="I112" s="36"/>
      <c r="J112" s="61"/>
      <c r="K112" s="116"/>
      <c r="L112" s="116"/>
    </row>
    <row r="113" spans="1:13" x14ac:dyDescent="0.3">
      <c r="A113" s="115"/>
      <c r="B113" s="114" t="str">
        <f>K371</f>
        <v>Single Drain</v>
      </c>
      <c r="C113" s="115">
        <f>K378</f>
        <v>1896.18</v>
      </c>
      <c r="D113" s="115"/>
      <c r="E113" s="115"/>
      <c r="F113" s="115"/>
    </row>
    <row r="114" spans="1:13" x14ac:dyDescent="0.3">
      <c r="A114" s="115"/>
      <c r="B114" s="170" t="str">
        <f>I454</f>
        <v>Particle Board</v>
      </c>
      <c r="C114" s="115">
        <f>K460</f>
        <v>86.7</v>
      </c>
      <c r="D114" s="115" t="s">
        <v>128</v>
      </c>
      <c r="E114" s="115"/>
      <c r="F114" s="115"/>
      <c r="J114" s="62" t="s">
        <v>247</v>
      </c>
      <c r="K114" s="113" t="s">
        <v>245</v>
      </c>
      <c r="L114" s="113" t="s">
        <v>246</v>
      </c>
      <c r="M114" s="113" t="s">
        <v>130</v>
      </c>
    </row>
    <row r="115" spans="1:13" x14ac:dyDescent="0.3">
      <c r="A115" s="115"/>
      <c r="B115" s="114" t="str">
        <f>I463</f>
        <v>Cover Strips</v>
      </c>
      <c r="C115" s="115">
        <f>K469</f>
        <v>40.799999999999997</v>
      </c>
      <c r="D115" s="115" t="s">
        <v>233</v>
      </c>
      <c r="E115" s="115"/>
      <c r="F115" s="115"/>
      <c r="H115" s="61">
        <v>11</v>
      </c>
      <c r="I115" s="63" t="s">
        <v>129</v>
      </c>
      <c r="J115" s="65"/>
      <c r="K115" s="69">
        <v>1577</v>
      </c>
      <c r="L115" s="69">
        <v>2217</v>
      </c>
      <c r="M115" s="69">
        <v>2302</v>
      </c>
    </row>
    <row r="116" spans="1:13" x14ac:dyDescent="0.3">
      <c r="A116" s="115"/>
      <c r="B116" s="170" t="str">
        <f>I473</f>
        <v>Sawn Timber</v>
      </c>
      <c r="C116" s="115"/>
      <c r="D116" s="115"/>
      <c r="E116" s="115"/>
      <c r="F116" s="115"/>
      <c r="H116" s="93"/>
      <c r="I116" s="94" t="s">
        <v>111</v>
      </c>
      <c r="J116" s="95"/>
      <c r="K116" s="96">
        <f>0.0017*470</f>
        <v>0.79899999999999993</v>
      </c>
      <c r="L116" s="96">
        <f t="shared" ref="L116:M116" si="6">0.0017*470</f>
        <v>0.79899999999999993</v>
      </c>
      <c r="M116" s="96">
        <f t="shared" si="6"/>
        <v>0.79899999999999993</v>
      </c>
    </row>
    <row r="117" spans="1:13" x14ac:dyDescent="0.3">
      <c r="A117" s="115"/>
      <c r="B117" s="114" t="str">
        <f>K472</f>
        <v>225x25mm</v>
      </c>
      <c r="C117" s="115">
        <f>K479</f>
        <v>105.672</v>
      </c>
      <c r="D117" s="115" t="s">
        <v>233</v>
      </c>
      <c r="E117" s="115"/>
      <c r="F117" s="115"/>
      <c r="H117" s="93"/>
      <c r="I117" s="94" t="s">
        <v>55</v>
      </c>
      <c r="J117" s="95"/>
      <c r="K117" s="96">
        <v>0.06</v>
      </c>
      <c r="L117" s="96">
        <v>0.06</v>
      </c>
      <c r="M117" s="96">
        <v>0.06</v>
      </c>
    </row>
    <row r="118" spans="1:13" x14ac:dyDescent="0.3">
      <c r="A118" s="115"/>
      <c r="B118" s="114" t="str">
        <f>L472</f>
        <v>50x50mm</v>
      </c>
      <c r="C118" s="115">
        <f>L479</f>
        <v>29.376000000000001</v>
      </c>
      <c r="D118" s="115" t="s">
        <v>233</v>
      </c>
      <c r="E118" s="115"/>
      <c r="F118" s="115"/>
      <c r="H118" s="93"/>
      <c r="I118" s="94"/>
      <c r="J118" s="202"/>
      <c r="K118" s="203"/>
      <c r="L118" s="203"/>
      <c r="M118" s="203"/>
    </row>
    <row r="119" spans="1:13" x14ac:dyDescent="0.3">
      <c r="A119" s="115"/>
      <c r="B119" s="170" t="str">
        <f>I483</f>
        <v>Flush Doors - semi Solid Core 44mm Thick</v>
      </c>
      <c r="C119" s="115"/>
      <c r="D119" s="115"/>
      <c r="E119" s="115"/>
      <c r="F119" s="115"/>
      <c r="H119" s="36"/>
      <c r="I119" s="67" t="s">
        <v>15</v>
      </c>
      <c r="J119" s="68"/>
      <c r="K119" s="70">
        <f>SUM(K115:K117)</f>
        <v>1577.8589999999999</v>
      </c>
      <c r="L119" s="70">
        <f>SUM(L115:L117)</f>
        <v>2217.8589999999999</v>
      </c>
      <c r="M119" s="70">
        <f>SUM(M115:M117)</f>
        <v>2302.8589999999999</v>
      </c>
    </row>
    <row r="120" spans="1:13" x14ac:dyDescent="0.3">
      <c r="A120" s="115"/>
      <c r="B120" s="114" t="str">
        <f>K482</f>
        <v>725x1960</v>
      </c>
      <c r="C120" s="115">
        <f>K489</f>
        <v>783.36</v>
      </c>
      <c r="D120" s="115"/>
      <c r="E120" s="115"/>
      <c r="F120" s="115"/>
      <c r="H120" s="36"/>
      <c r="I120" s="66" t="s">
        <v>16</v>
      </c>
      <c r="J120" s="64">
        <v>0</v>
      </c>
      <c r="K120" s="69">
        <f>K119*J120</f>
        <v>0</v>
      </c>
      <c r="L120" s="69">
        <f>L119*J120</f>
        <v>0</v>
      </c>
      <c r="M120" s="69">
        <f>M119*K120</f>
        <v>0</v>
      </c>
    </row>
    <row r="121" spans="1:13" ht="19.5" thickBot="1" x14ac:dyDescent="0.35">
      <c r="A121" s="115"/>
      <c r="B121" s="114" t="str">
        <f>L482</f>
        <v>825x1960</v>
      </c>
      <c r="C121" s="115">
        <f>L489</f>
        <v>976.14</v>
      </c>
      <c r="D121" s="115"/>
      <c r="E121" s="115"/>
      <c r="F121" s="115"/>
      <c r="H121" s="36"/>
      <c r="I121" s="66" t="s">
        <v>108</v>
      </c>
      <c r="J121" s="64">
        <v>0.02</v>
      </c>
      <c r="K121" s="71">
        <f>J121*K119</f>
        <v>31.557179999999999</v>
      </c>
      <c r="L121" s="71">
        <f>J121*L119</f>
        <v>44.35718</v>
      </c>
      <c r="M121" s="71">
        <f>J121*M119</f>
        <v>46.057180000000002</v>
      </c>
    </row>
    <row r="122" spans="1:13" ht="19.5" thickBot="1" x14ac:dyDescent="0.35">
      <c r="A122" s="115"/>
      <c r="B122" s="170" t="str">
        <f>I492</f>
        <v>Hardwood Door 44mm Thick</v>
      </c>
      <c r="C122" s="115"/>
      <c r="D122" s="115"/>
      <c r="E122" s="115"/>
      <c r="F122" s="115"/>
      <c r="H122" s="36"/>
      <c r="I122" s="36"/>
      <c r="J122" s="61"/>
      <c r="K122" s="72">
        <f>SUM(K119:K121)</f>
        <v>1609.4161799999999</v>
      </c>
      <c r="L122" s="72">
        <f>SUM(L119:L121)</f>
        <v>2262.2161799999999</v>
      </c>
      <c r="M122" s="72">
        <f>SUM(M119:M121)</f>
        <v>2348.9161799999997</v>
      </c>
    </row>
    <row r="123" spans="1:13" x14ac:dyDescent="0.3">
      <c r="A123" s="115"/>
      <c r="B123" s="114" t="str">
        <f>K491</f>
        <v>725x1960</v>
      </c>
      <c r="C123" s="115">
        <f>K498</f>
        <v>2126.6999999999998</v>
      </c>
      <c r="D123" s="115"/>
      <c r="E123" s="115"/>
      <c r="F123" s="115"/>
      <c r="H123" s="36"/>
      <c r="I123" s="36"/>
      <c r="J123" s="61"/>
      <c r="K123" s="116"/>
      <c r="L123" s="116"/>
      <c r="M123" s="116"/>
    </row>
    <row r="124" spans="1:13" x14ac:dyDescent="0.3">
      <c r="A124" s="115"/>
      <c r="B124" s="114" t="str">
        <f>L491</f>
        <v>825x1960</v>
      </c>
      <c r="C124" s="115">
        <f>L498</f>
        <v>2391.9</v>
      </c>
      <c r="D124" s="115"/>
      <c r="E124" s="115"/>
      <c r="F124" s="115"/>
    </row>
    <row r="125" spans="1:13" x14ac:dyDescent="0.3">
      <c r="A125" s="115"/>
      <c r="B125" s="170" t="str">
        <f>I502</f>
        <v>Mortice Locks</v>
      </c>
      <c r="C125" s="115"/>
      <c r="D125" s="115"/>
      <c r="E125" s="115"/>
      <c r="F125" s="115"/>
      <c r="J125" s="62" t="s">
        <v>272</v>
      </c>
      <c r="K125" s="117" t="s">
        <v>136</v>
      </c>
      <c r="L125" s="113"/>
      <c r="M125" s="113"/>
    </row>
    <row r="126" spans="1:13" x14ac:dyDescent="0.3">
      <c r="A126" s="115"/>
      <c r="B126" s="114" t="str">
        <f>K501</f>
        <v>2lever</v>
      </c>
      <c r="C126" s="115">
        <f>K508</f>
        <v>226.44</v>
      </c>
      <c r="D126" s="115" t="s">
        <v>322</v>
      </c>
      <c r="E126" s="115"/>
      <c r="F126" s="115"/>
      <c r="H126" s="61">
        <v>12</v>
      </c>
      <c r="I126" s="63" t="s">
        <v>132</v>
      </c>
      <c r="J126" s="65"/>
      <c r="K126" s="69">
        <v>256</v>
      </c>
      <c r="L126" s="69"/>
      <c r="M126" s="69"/>
    </row>
    <row r="127" spans="1:13" x14ac:dyDescent="0.3">
      <c r="A127" s="115"/>
      <c r="B127" s="114" t="str">
        <f>L501</f>
        <v>3lever</v>
      </c>
      <c r="C127" s="115">
        <f>L508</f>
        <v>239.7</v>
      </c>
      <c r="D127" s="115" t="s">
        <v>322</v>
      </c>
      <c r="E127" s="115"/>
      <c r="F127" s="115"/>
      <c r="H127" s="93"/>
      <c r="I127" s="94" t="s">
        <v>137</v>
      </c>
      <c r="J127" s="95"/>
      <c r="K127" s="96"/>
      <c r="L127" s="96"/>
      <c r="M127" s="96"/>
    </row>
    <row r="128" spans="1:13" x14ac:dyDescent="0.3">
      <c r="A128" s="115"/>
      <c r="B128" s="170" t="str">
        <f>I512</f>
        <v>Conduits PVC</v>
      </c>
      <c r="C128" s="115"/>
      <c r="D128" s="115"/>
      <c r="E128" s="115"/>
      <c r="F128" s="115"/>
      <c r="H128" s="93"/>
      <c r="I128" s="94" t="s">
        <v>55</v>
      </c>
      <c r="J128" s="95"/>
      <c r="K128" s="96"/>
      <c r="L128" s="96"/>
      <c r="M128" s="96"/>
    </row>
    <row r="129" spans="1:13" x14ac:dyDescent="0.3">
      <c r="A129" s="115"/>
      <c r="B129" s="114" t="str">
        <f>K511</f>
        <v>4x25mm Light Duty</v>
      </c>
      <c r="C129" s="115">
        <f>K518/4</f>
        <v>3.0090000000000003</v>
      </c>
      <c r="D129" s="115" t="s">
        <v>233</v>
      </c>
      <c r="E129" s="115"/>
      <c r="F129" s="115"/>
      <c r="H129" s="36"/>
      <c r="I129" s="67" t="s">
        <v>15</v>
      </c>
      <c r="J129" s="68"/>
      <c r="K129" s="70">
        <f>SUM(K126:K128)</f>
        <v>256</v>
      </c>
      <c r="L129" s="70">
        <f>SUM(L126:L128)</f>
        <v>0</v>
      </c>
      <c r="M129" s="70">
        <f>SUM(M126:M128)</f>
        <v>0</v>
      </c>
    </row>
    <row r="130" spans="1:13" x14ac:dyDescent="0.3">
      <c r="A130" s="115"/>
      <c r="B130" s="114" t="str">
        <f>L511</f>
        <v>4x25mm Heavy Duty</v>
      </c>
      <c r="C130" s="115">
        <f>L518/4</f>
        <v>14.1066</v>
      </c>
      <c r="D130" s="115" t="s">
        <v>233</v>
      </c>
      <c r="E130" s="115"/>
      <c r="F130" s="115"/>
      <c r="H130" s="36"/>
      <c r="I130" s="66" t="s">
        <v>16</v>
      </c>
      <c r="J130" s="64">
        <v>0</v>
      </c>
      <c r="K130" s="69">
        <f>K129*J130</f>
        <v>0</v>
      </c>
      <c r="L130" s="69">
        <f>L129*J130</f>
        <v>0</v>
      </c>
      <c r="M130" s="69">
        <f>M129*K130</f>
        <v>0</v>
      </c>
    </row>
    <row r="131" spans="1:13" ht="19.5" thickBot="1" x14ac:dyDescent="0.35">
      <c r="A131" s="115"/>
      <c r="B131" s="170" t="str">
        <f>I521</f>
        <v>Cables</v>
      </c>
      <c r="C131" s="115"/>
      <c r="D131" s="115"/>
      <c r="E131" s="115"/>
      <c r="F131" s="115"/>
      <c r="H131" s="36"/>
      <c r="I131" s="66" t="s">
        <v>108</v>
      </c>
      <c r="J131" s="64">
        <v>0.02</v>
      </c>
      <c r="K131" s="71">
        <f>J131*K129</f>
        <v>5.12</v>
      </c>
      <c r="L131" s="71">
        <f>J131*L129</f>
        <v>0</v>
      </c>
      <c r="M131" s="71">
        <f>J131*M129</f>
        <v>0</v>
      </c>
    </row>
    <row r="132" spans="1:13" ht="19.5" thickBot="1" x14ac:dyDescent="0.35">
      <c r="A132" s="115"/>
      <c r="B132" s="114" t="str">
        <f>K520</f>
        <v>1.5mm</v>
      </c>
      <c r="C132" s="115">
        <f>K527</f>
        <v>8.8842000000000017</v>
      </c>
      <c r="D132" s="115" t="s">
        <v>233</v>
      </c>
      <c r="E132" s="115"/>
      <c r="F132" s="115"/>
      <c r="H132" s="36"/>
      <c r="I132" s="36"/>
      <c r="J132" s="61"/>
      <c r="K132" s="72">
        <f>SUM(K129:K131)</f>
        <v>261.12</v>
      </c>
      <c r="L132" s="72">
        <f>SUM(L129:L131)</f>
        <v>0</v>
      </c>
      <c r="M132" s="72">
        <f>SUM(M129:M131)</f>
        <v>0</v>
      </c>
    </row>
    <row r="133" spans="1:13" x14ac:dyDescent="0.3">
      <c r="A133" s="115"/>
      <c r="B133" s="114" t="str">
        <f>L520</f>
        <v>2.5mm</v>
      </c>
      <c r="C133" s="115">
        <f>L527</f>
        <v>11.933999999999999</v>
      </c>
      <c r="D133" s="115" t="s">
        <v>233</v>
      </c>
      <c r="E133" s="115"/>
      <c r="F133" s="115"/>
      <c r="H133" s="36"/>
      <c r="I133" s="36"/>
      <c r="J133" s="61"/>
      <c r="K133" s="116"/>
      <c r="L133" s="116"/>
      <c r="M133" s="116"/>
    </row>
    <row r="134" spans="1:13" ht="31.5" customHeight="1" x14ac:dyDescent="0.3">
      <c r="A134" s="115"/>
      <c r="B134" s="114" t="str">
        <f>M520</f>
        <v>10mm</v>
      </c>
      <c r="C134" s="115">
        <f>M527</f>
        <v>66.3</v>
      </c>
      <c r="D134" s="115" t="s">
        <v>233</v>
      </c>
      <c r="E134" s="115"/>
      <c r="F134" s="115"/>
      <c r="J134" s="179" t="s">
        <v>275</v>
      </c>
      <c r="K134" s="113" t="s">
        <v>273</v>
      </c>
      <c r="L134" s="113" t="s">
        <v>276</v>
      </c>
    </row>
    <row r="135" spans="1:13" x14ac:dyDescent="0.3">
      <c r="A135" s="115"/>
      <c r="B135" s="170" t="str">
        <f>I530</f>
        <v>Sockets 13A</v>
      </c>
      <c r="C135" s="115"/>
      <c r="D135" s="115"/>
      <c r="E135" s="115"/>
      <c r="F135" s="115"/>
      <c r="H135" s="61">
        <v>13</v>
      </c>
      <c r="I135" s="63" t="s">
        <v>274</v>
      </c>
      <c r="J135" s="65"/>
      <c r="K135" s="69">
        <v>288</v>
      </c>
      <c r="L135" s="69">
        <v>289</v>
      </c>
    </row>
    <row r="136" spans="1:13" x14ac:dyDescent="0.3">
      <c r="A136" s="115"/>
      <c r="B136" s="114" t="str">
        <f>L529</f>
        <v>Double PVC</v>
      </c>
      <c r="C136" s="115">
        <f>L536</f>
        <v>136.68</v>
      </c>
      <c r="D136" s="115" t="s">
        <v>322</v>
      </c>
      <c r="E136" s="115"/>
      <c r="F136" s="115"/>
      <c r="H136" s="93"/>
      <c r="I136" s="94" t="s">
        <v>137</v>
      </c>
      <c r="J136" s="95"/>
      <c r="K136" s="96"/>
      <c r="L136" s="96"/>
    </row>
    <row r="137" spans="1:13" x14ac:dyDescent="0.3">
      <c r="A137" s="115"/>
      <c r="B137" s="170" t="str">
        <f>I541</f>
        <v>Switch</v>
      </c>
      <c r="C137" s="115"/>
      <c r="D137" s="115"/>
      <c r="E137" s="115"/>
      <c r="F137" s="115"/>
      <c r="H137" s="93"/>
      <c r="I137" s="94" t="s">
        <v>55</v>
      </c>
      <c r="J137" s="95"/>
      <c r="K137" s="96"/>
      <c r="L137" s="96"/>
    </row>
    <row r="138" spans="1:13" x14ac:dyDescent="0.3">
      <c r="A138" s="115"/>
      <c r="B138" s="114" t="str">
        <f>K540</f>
        <v>1 gang 1 way</v>
      </c>
      <c r="C138" s="115">
        <f>K547</f>
        <v>58.14</v>
      </c>
      <c r="D138" s="115" t="s">
        <v>322</v>
      </c>
      <c r="E138" s="115"/>
      <c r="F138" s="115"/>
      <c r="H138" s="36"/>
      <c r="I138" s="67" t="s">
        <v>15</v>
      </c>
      <c r="J138" s="68"/>
      <c r="K138" s="70">
        <f>SUM(K135:K137)</f>
        <v>288</v>
      </c>
      <c r="L138" s="70">
        <f>SUM(L135:L137)</f>
        <v>289</v>
      </c>
    </row>
    <row r="139" spans="1:13" x14ac:dyDescent="0.3">
      <c r="A139" s="115"/>
      <c r="B139" s="114" t="str">
        <f>L540</f>
        <v>2 gang 1 way</v>
      </c>
      <c r="C139" s="115">
        <f>L547</f>
        <v>73.44</v>
      </c>
      <c r="D139" s="115" t="s">
        <v>322</v>
      </c>
      <c r="E139" s="115"/>
      <c r="F139" s="115"/>
      <c r="H139" s="36"/>
      <c r="I139" s="66" t="s">
        <v>16</v>
      </c>
      <c r="J139" s="64">
        <v>0</v>
      </c>
      <c r="K139" s="69">
        <f>K138*J139</f>
        <v>0</v>
      </c>
      <c r="L139" s="69">
        <f>L138*J139</f>
        <v>0</v>
      </c>
    </row>
    <row r="140" spans="1:13" ht="19.5" thickBot="1" x14ac:dyDescent="0.35">
      <c r="A140" s="115"/>
      <c r="B140" s="170" t="str">
        <f>'01 Material Prices'!I551</f>
        <v>Lamp Holder with Bulb/ tube</v>
      </c>
      <c r="C140" s="115"/>
      <c r="D140" s="115"/>
      <c r="E140" s="115"/>
      <c r="F140" s="115"/>
      <c r="H140" s="36"/>
      <c r="I140" s="66" t="s">
        <v>108</v>
      </c>
      <c r="J140" s="64">
        <v>0.02</v>
      </c>
      <c r="K140" s="71">
        <f>J140*K138</f>
        <v>5.76</v>
      </c>
      <c r="L140" s="71">
        <f>J140*L138</f>
        <v>5.78</v>
      </c>
    </row>
    <row r="141" spans="1:13" ht="19.5" thickBot="1" x14ac:dyDescent="0.35">
      <c r="A141" s="115"/>
      <c r="B141" s="114" t="str">
        <f>K550</f>
        <v>Bulb</v>
      </c>
      <c r="C141" s="115">
        <f>K557</f>
        <v>37.74</v>
      </c>
      <c r="D141" s="115"/>
      <c r="E141" s="115"/>
      <c r="F141" s="115"/>
      <c r="H141" s="36"/>
      <c r="I141" s="36"/>
      <c r="J141" s="61"/>
      <c r="K141" s="72">
        <f>SUM(K138:K140)</f>
        <v>293.76</v>
      </c>
      <c r="L141" s="72">
        <f>SUM(L138:L140)</f>
        <v>294.77999999999997</v>
      </c>
    </row>
    <row r="142" spans="1:13" x14ac:dyDescent="0.3">
      <c r="A142" s="115"/>
      <c r="B142" s="114" t="str">
        <f>L550</f>
        <v>Tube Holder</v>
      </c>
      <c r="C142" s="115">
        <f>L557</f>
        <v>422.28</v>
      </c>
      <c r="D142" s="115"/>
      <c r="E142" s="115"/>
      <c r="F142" s="115"/>
      <c r="H142" s="36"/>
      <c r="I142" s="36"/>
      <c r="J142" s="61"/>
      <c r="K142" s="116"/>
      <c r="L142" s="116"/>
      <c r="M142" s="116"/>
    </row>
    <row r="143" spans="1:13" x14ac:dyDescent="0.3">
      <c r="A143" s="115"/>
      <c r="B143" s="170" t="str">
        <f>I560</f>
        <v>MCB</v>
      </c>
      <c r="C143" s="115"/>
      <c r="D143" s="115"/>
      <c r="E143" s="115"/>
      <c r="F143" s="115"/>
    </row>
    <row r="144" spans="1:13" x14ac:dyDescent="0.3">
      <c r="A144" s="115"/>
      <c r="B144" s="114" t="str">
        <f>K559</f>
        <v>60A</v>
      </c>
      <c r="C144" s="115">
        <f>K566</f>
        <v>94.86</v>
      </c>
      <c r="D144" s="115"/>
      <c r="E144" s="115"/>
      <c r="F144" s="115"/>
      <c r="K144" s="113"/>
      <c r="L144"/>
    </row>
    <row r="145" spans="1:13" x14ac:dyDescent="0.3">
      <c r="A145" s="115"/>
      <c r="B145" s="114" t="str">
        <f>L559</f>
        <v>30A</v>
      </c>
      <c r="C145" s="115">
        <f>L566</f>
        <v>82.62</v>
      </c>
      <c r="D145" s="115"/>
      <c r="E145" s="115"/>
      <c r="F145" s="115"/>
      <c r="H145" s="61">
        <v>14</v>
      </c>
      <c r="I145" s="63" t="s">
        <v>139</v>
      </c>
      <c r="J145" s="65"/>
      <c r="K145" s="69">
        <v>60</v>
      </c>
      <c r="L145"/>
    </row>
    <row r="146" spans="1:13" x14ac:dyDescent="0.3">
      <c r="A146" s="115"/>
      <c r="B146" s="114" t="str">
        <f>M559</f>
        <v>10A</v>
      </c>
      <c r="C146" s="115">
        <f>M566</f>
        <v>67.319999999999993</v>
      </c>
      <c r="D146" s="115"/>
      <c r="E146" s="115"/>
      <c r="F146" s="115"/>
      <c r="H146" s="93"/>
      <c r="I146" s="94" t="s">
        <v>138</v>
      </c>
      <c r="J146" s="95"/>
      <c r="K146" s="96">
        <f>0.0017*470</f>
        <v>0.79899999999999993</v>
      </c>
      <c r="L146"/>
    </row>
    <row r="147" spans="1:13" x14ac:dyDescent="0.3">
      <c r="A147" s="115"/>
      <c r="B147" s="170" t="str">
        <f>I569</f>
        <v>Distribution Box</v>
      </c>
      <c r="C147" s="115"/>
      <c r="D147" s="115"/>
      <c r="E147" s="115"/>
      <c r="F147" s="115"/>
      <c r="H147" s="93"/>
      <c r="I147" s="94" t="s">
        <v>55</v>
      </c>
      <c r="J147" s="95"/>
      <c r="K147" s="96">
        <v>0.06</v>
      </c>
      <c r="L147"/>
    </row>
    <row r="148" spans="1:13" x14ac:dyDescent="0.3">
      <c r="A148" s="115"/>
      <c r="B148" s="114" t="str">
        <f>L568</f>
        <v>12Way</v>
      </c>
      <c r="C148" s="115">
        <f>L575</f>
        <v>82.62</v>
      </c>
      <c r="D148" s="115"/>
      <c r="E148" s="115"/>
      <c r="F148" s="115"/>
      <c r="H148" s="36"/>
      <c r="I148" s="67" t="s">
        <v>15</v>
      </c>
      <c r="J148" s="68"/>
      <c r="K148" s="70">
        <f>SUM(K145:K147)</f>
        <v>60.859000000000002</v>
      </c>
      <c r="L148"/>
    </row>
    <row r="149" spans="1:13" x14ac:dyDescent="0.3">
      <c r="A149" s="115"/>
      <c r="B149" s="170" t="str">
        <f>I579</f>
        <v xml:space="preserve"> Air vents</v>
      </c>
      <c r="C149" s="115"/>
      <c r="D149" s="115"/>
      <c r="E149" s="115"/>
      <c r="F149" s="115"/>
      <c r="H149" s="36"/>
      <c r="I149" s="66" t="s">
        <v>16</v>
      </c>
      <c r="J149" s="64">
        <v>0</v>
      </c>
      <c r="K149" s="69">
        <f>K148*J149</f>
        <v>0</v>
      </c>
      <c r="L149"/>
    </row>
    <row r="150" spans="1:13" ht="19.5" thickBot="1" x14ac:dyDescent="0.35">
      <c r="A150" s="115"/>
      <c r="B150" s="114" t="str">
        <f>K578</f>
        <v>PVC</v>
      </c>
      <c r="C150" s="115">
        <f>K585</f>
        <v>15.3</v>
      </c>
      <c r="D150" s="115"/>
      <c r="E150" s="115"/>
      <c r="F150" s="115"/>
      <c r="H150" s="36"/>
      <c r="I150" s="66" t="s">
        <v>108</v>
      </c>
      <c r="J150" s="64">
        <v>0.02</v>
      </c>
      <c r="K150" s="71">
        <f>J150*K148</f>
        <v>1.2171800000000002</v>
      </c>
      <c r="L150"/>
    </row>
    <row r="151" spans="1:13" ht="19.5" thickBot="1" x14ac:dyDescent="0.35">
      <c r="H151" s="36"/>
      <c r="I151" s="36"/>
      <c r="J151" s="61"/>
      <c r="K151" s="72">
        <f>SUM(K148:K150)</f>
        <v>62.076180000000001</v>
      </c>
      <c r="L151"/>
    </row>
    <row r="153" spans="1:13" x14ac:dyDescent="0.3">
      <c r="K153" s="113" t="s">
        <v>136</v>
      </c>
      <c r="L153" s="113"/>
      <c r="M153" s="113"/>
    </row>
    <row r="154" spans="1:13" x14ac:dyDescent="0.3">
      <c r="H154" s="61">
        <v>15</v>
      </c>
      <c r="I154" s="63" t="s">
        <v>140</v>
      </c>
      <c r="J154" s="65"/>
      <c r="K154" s="69">
        <v>288</v>
      </c>
      <c r="L154" s="69"/>
      <c r="M154" s="69"/>
    </row>
    <row r="155" spans="1:13" x14ac:dyDescent="0.3">
      <c r="H155" s="93"/>
      <c r="I155" s="94" t="s">
        <v>137</v>
      </c>
      <c r="J155" s="95"/>
      <c r="K155" s="96">
        <f>0.0017*470</f>
        <v>0.79899999999999993</v>
      </c>
      <c r="L155" s="96"/>
      <c r="M155" s="96"/>
    </row>
    <row r="156" spans="1:13" x14ac:dyDescent="0.3">
      <c r="H156" s="93"/>
      <c r="I156" s="94" t="s">
        <v>55</v>
      </c>
      <c r="J156" s="95"/>
      <c r="K156" s="96">
        <v>0.06</v>
      </c>
      <c r="L156" s="96"/>
      <c r="M156" s="96"/>
    </row>
    <row r="157" spans="1:13" x14ac:dyDescent="0.3">
      <c r="H157" s="36"/>
      <c r="I157" s="67" t="s">
        <v>15</v>
      </c>
      <c r="J157" s="68"/>
      <c r="K157" s="70">
        <f>SUM(K154:K156)</f>
        <v>288.85899999999998</v>
      </c>
      <c r="L157" s="70">
        <f>SUM(L154:L156)</f>
        <v>0</v>
      </c>
      <c r="M157" s="70">
        <f>SUM(M154:M156)</f>
        <v>0</v>
      </c>
    </row>
    <row r="158" spans="1:13" x14ac:dyDescent="0.3">
      <c r="H158" s="36"/>
      <c r="I158" s="66" t="s">
        <v>16</v>
      </c>
      <c r="J158" s="64">
        <v>0</v>
      </c>
      <c r="K158" s="69">
        <f>K157*J158</f>
        <v>0</v>
      </c>
      <c r="L158" s="69">
        <f>L157*J158</f>
        <v>0</v>
      </c>
      <c r="M158" s="69">
        <f>M157*K158</f>
        <v>0</v>
      </c>
    </row>
    <row r="159" spans="1:13" ht="19.5" thickBot="1" x14ac:dyDescent="0.35">
      <c r="H159" s="36"/>
      <c r="I159" s="66" t="s">
        <v>108</v>
      </c>
      <c r="J159" s="64">
        <v>0.02</v>
      </c>
      <c r="K159" s="71">
        <f>J159*K157</f>
        <v>5.7771799999999995</v>
      </c>
      <c r="L159" s="71">
        <f>J159*L157</f>
        <v>0</v>
      </c>
      <c r="M159" s="71">
        <f>J159*M157</f>
        <v>0</v>
      </c>
    </row>
    <row r="160" spans="1:13" ht="19.5" thickBot="1" x14ac:dyDescent="0.35">
      <c r="H160" s="36"/>
      <c r="I160" s="36"/>
      <c r="J160" s="61"/>
      <c r="K160" s="72">
        <f>SUM(K157:K159)</f>
        <v>294.63617999999997</v>
      </c>
      <c r="L160" s="72">
        <f>SUM(L157:L159)</f>
        <v>0</v>
      </c>
      <c r="M160" s="72">
        <f>SUM(M157:M159)</f>
        <v>0</v>
      </c>
    </row>
    <row r="162" spans="8:13" x14ac:dyDescent="0.3">
      <c r="K162" s="113" t="s">
        <v>142</v>
      </c>
      <c r="L162" s="113" t="s">
        <v>144</v>
      </c>
      <c r="M162" s="113" t="s">
        <v>143</v>
      </c>
    </row>
    <row r="163" spans="8:13" x14ac:dyDescent="0.3">
      <c r="H163" s="61">
        <v>16</v>
      </c>
      <c r="I163" s="63" t="s">
        <v>141</v>
      </c>
      <c r="J163" s="65"/>
      <c r="K163" s="69">
        <v>240</v>
      </c>
      <c r="L163" s="69">
        <v>247</v>
      </c>
      <c r="M163" s="69">
        <v>1209</v>
      </c>
    </row>
    <row r="164" spans="8:13" x14ac:dyDescent="0.3">
      <c r="H164" s="93"/>
      <c r="I164" s="94" t="s">
        <v>137</v>
      </c>
      <c r="J164" s="95"/>
      <c r="K164" s="96">
        <f>0.0017*470</f>
        <v>0.79899999999999993</v>
      </c>
      <c r="L164" s="96"/>
      <c r="M164" s="96"/>
    </row>
    <row r="165" spans="8:13" x14ac:dyDescent="0.3">
      <c r="H165" s="93"/>
      <c r="I165" s="94" t="s">
        <v>55</v>
      </c>
      <c r="J165" s="95"/>
      <c r="K165" s="96">
        <v>0.06</v>
      </c>
      <c r="L165" s="96"/>
      <c r="M165" s="96"/>
    </row>
    <row r="166" spans="8:13" x14ac:dyDescent="0.3">
      <c r="H166" s="36"/>
      <c r="I166" s="67" t="s">
        <v>15</v>
      </c>
      <c r="J166" s="68"/>
      <c r="K166" s="70">
        <f>SUM(K163:K165)</f>
        <v>240.85900000000001</v>
      </c>
      <c r="L166" s="70">
        <f>SUM(L163:L165)</f>
        <v>247</v>
      </c>
      <c r="M166" s="70">
        <f>SUM(M163:M165)</f>
        <v>1209</v>
      </c>
    </row>
    <row r="167" spans="8:13" x14ac:dyDescent="0.3">
      <c r="H167" s="36"/>
      <c r="I167" s="66" t="s">
        <v>16</v>
      </c>
      <c r="J167" s="64">
        <v>0</v>
      </c>
      <c r="K167" s="69">
        <f>K166*J167</f>
        <v>0</v>
      </c>
      <c r="L167" s="69">
        <f>L166*J167</f>
        <v>0</v>
      </c>
      <c r="M167" s="69">
        <f>M166*K167</f>
        <v>0</v>
      </c>
    </row>
    <row r="168" spans="8:13" ht="19.5" thickBot="1" x14ac:dyDescent="0.35">
      <c r="H168" s="36"/>
      <c r="I168" s="66" t="s">
        <v>108</v>
      </c>
      <c r="J168" s="64">
        <v>0.02</v>
      </c>
      <c r="K168" s="71">
        <f>J168*K166</f>
        <v>4.8171800000000005</v>
      </c>
      <c r="L168" s="71">
        <f>J168*L166</f>
        <v>4.9400000000000004</v>
      </c>
      <c r="M168" s="71">
        <f>J168*M166</f>
        <v>24.18</v>
      </c>
    </row>
    <row r="169" spans="8:13" ht="19.5" thickBot="1" x14ac:dyDescent="0.35">
      <c r="H169" s="36"/>
      <c r="I169" s="36"/>
      <c r="J169" s="61"/>
      <c r="K169" s="72">
        <f>SUM(K166:K168)</f>
        <v>245.67618000000002</v>
      </c>
      <c r="L169" s="72">
        <f>SUM(L166:L168)</f>
        <v>251.94</v>
      </c>
      <c r="M169" s="72">
        <f>SUM(M166:M168)</f>
        <v>1233.18</v>
      </c>
    </row>
    <row r="171" spans="8:13" x14ac:dyDescent="0.3">
      <c r="K171" s="113">
        <v>86</v>
      </c>
      <c r="L171" s="113">
        <v>257</v>
      </c>
    </row>
    <row r="172" spans="8:13" x14ac:dyDescent="0.3">
      <c r="H172" s="61">
        <v>17</v>
      </c>
      <c r="I172" s="63" t="s">
        <v>147</v>
      </c>
      <c r="J172" s="65"/>
      <c r="K172" s="69">
        <v>1530</v>
      </c>
      <c r="L172" s="69">
        <v>60</v>
      </c>
    </row>
    <row r="173" spans="8:13" x14ac:dyDescent="0.3">
      <c r="H173" s="93"/>
      <c r="I173" s="94" t="s">
        <v>146</v>
      </c>
      <c r="J173" s="95"/>
      <c r="K173" s="96">
        <f>0.17*30</f>
        <v>5.1000000000000005</v>
      </c>
      <c r="L173" s="96">
        <f>0.0017*470</f>
        <v>0.79899999999999993</v>
      </c>
    </row>
    <row r="174" spans="8:13" x14ac:dyDescent="0.3">
      <c r="H174" s="93"/>
      <c r="I174" s="94" t="s">
        <v>55</v>
      </c>
      <c r="J174" s="95"/>
      <c r="K174" s="96">
        <f>0.05*K172</f>
        <v>76.5</v>
      </c>
      <c r="L174" s="96">
        <v>0.06</v>
      </c>
    </row>
    <row r="175" spans="8:13" x14ac:dyDescent="0.3">
      <c r="H175" s="36"/>
      <c r="I175" s="67" t="s">
        <v>15</v>
      </c>
      <c r="J175" s="68"/>
      <c r="K175" s="70">
        <f>SUM(K172:K174)</f>
        <v>1611.6</v>
      </c>
      <c r="L175" s="70">
        <f>SUM(L172:L174)</f>
        <v>60.859000000000002</v>
      </c>
    </row>
    <row r="176" spans="8:13" x14ac:dyDescent="0.3">
      <c r="H176" s="36"/>
      <c r="I176" s="66" t="s">
        <v>16</v>
      </c>
      <c r="J176" s="64">
        <v>0</v>
      </c>
      <c r="K176" s="69">
        <f>K175*J176</f>
        <v>0</v>
      </c>
      <c r="L176" s="69">
        <f>L175*K176</f>
        <v>0</v>
      </c>
    </row>
    <row r="177" spans="8:12" ht="19.5" thickBot="1" x14ac:dyDescent="0.35">
      <c r="H177" s="36"/>
      <c r="I177" s="66" t="s">
        <v>108</v>
      </c>
      <c r="J177" s="64">
        <v>0.02</v>
      </c>
      <c r="K177" s="71">
        <f>J177*K175</f>
        <v>32.231999999999999</v>
      </c>
      <c r="L177" s="71">
        <f>J177*L175</f>
        <v>1.2171800000000002</v>
      </c>
    </row>
    <row r="178" spans="8:12" ht="19.5" thickBot="1" x14ac:dyDescent="0.35">
      <c r="H178" s="36"/>
      <c r="I178" s="36"/>
      <c r="J178" s="61"/>
      <c r="K178" s="72">
        <f>SUM(K175:K177)</f>
        <v>1643.8319999999999</v>
      </c>
      <c r="L178" s="72">
        <f>SUM(L175:L177)</f>
        <v>62.076180000000001</v>
      </c>
    </row>
    <row r="181" spans="8:12" x14ac:dyDescent="0.3">
      <c r="K181" s="113" t="s">
        <v>203</v>
      </c>
      <c r="L181" s="113" t="s">
        <v>204</v>
      </c>
    </row>
    <row r="182" spans="8:12" x14ac:dyDescent="0.3">
      <c r="H182" s="61">
        <v>18</v>
      </c>
      <c r="I182" s="63" t="s">
        <v>202</v>
      </c>
      <c r="J182" s="65"/>
      <c r="K182" s="69">
        <v>1059</v>
      </c>
      <c r="L182" s="69">
        <v>60</v>
      </c>
    </row>
    <row r="183" spans="8:12" x14ac:dyDescent="0.3">
      <c r="H183" s="93"/>
      <c r="I183" s="94" t="s">
        <v>146</v>
      </c>
      <c r="J183" s="95"/>
      <c r="K183" s="96">
        <v>0</v>
      </c>
      <c r="L183" s="96">
        <f>0.0017*470</f>
        <v>0.79899999999999993</v>
      </c>
    </row>
    <row r="184" spans="8:12" x14ac:dyDescent="0.3">
      <c r="H184" s="93"/>
      <c r="I184" s="94" t="s">
        <v>55</v>
      </c>
      <c r="J184" s="95"/>
      <c r="K184" s="96">
        <v>0</v>
      </c>
      <c r="L184" s="96">
        <v>0.06</v>
      </c>
    </row>
    <row r="185" spans="8:12" x14ac:dyDescent="0.3">
      <c r="H185" s="36"/>
      <c r="I185" s="67" t="s">
        <v>15</v>
      </c>
      <c r="J185" s="68"/>
      <c r="K185" s="70">
        <f>SUM(K182:K184)</f>
        <v>1059</v>
      </c>
      <c r="L185" s="70">
        <f>SUM(L182:L184)</f>
        <v>60.859000000000002</v>
      </c>
    </row>
    <row r="186" spans="8:12" x14ac:dyDescent="0.3">
      <c r="H186" s="36"/>
      <c r="I186" s="66" t="s">
        <v>16</v>
      </c>
      <c r="J186" s="64">
        <v>0</v>
      </c>
      <c r="K186" s="69">
        <f>K185*J186</f>
        <v>0</v>
      </c>
      <c r="L186" s="69">
        <f>L185*K186</f>
        <v>0</v>
      </c>
    </row>
    <row r="187" spans="8:12" ht="19.5" thickBot="1" x14ac:dyDescent="0.35">
      <c r="H187" s="36"/>
      <c r="I187" s="66" t="s">
        <v>108</v>
      </c>
      <c r="J187" s="64">
        <v>0.02</v>
      </c>
      <c r="K187" s="71">
        <f>J187*K185</f>
        <v>21.18</v>
      </c>
      <c r="L187" s="71">
        <f>J187*L185</f>
        <v>1.2171800000000002</v>
      </c>
    </row>
    <row r="188" spans="8:12" ht="19.5" thickBot="1" x14ac:dyDescent="0.35">
      <c r="H188" s="36"/>
      <c r="I188" s="36"/>
      <c r="J188" s="61"/>
      <c r="K188" s="72">
        <f>SUM(K185:K187)</f>
        <v>1080.18</v>
      </c>
      <c r="L188" s="72">
        <f>SUM(L185:L187)</f>
        <v>62.076180000000001</v>
      </c>
    </row>
    <row r="191" spans="8:12" x14ac:dyDescent="0.3">
      <c r="K191" s="113" t="s">
        <v>208</v>
      </c>
      <c r="L191" s="113" t="s">
        <v>209</v>
      </c>
    </row>
    <row r="192" spans="8:12" x14ac:dyDescent="0.3">
      <c r="H192" s="61">
        <v>19</v>
      </c>
      <c r="I192" s="63" t="s">
        <v>207</v>
      </c>
      <c r="J192" s="65"/>
      <c r="K192" s="69">
        <v>36</v>
      </c>
      <c r="L192" s="69">
        <v>40</v>
      </c>
    </row>
    <row r="193" spans="8:12" x14ac:dyDescent="0.3">
      <c r="H193" s="93"/>
      <c r="I193" s="94" t="s">
        <v>146</v>
      </c>
      <c r="J193" s="95"/>
      <c r="K193" s="96"/>
      <c r="L193" s="96"/>
    </row>
    <row r="194" spans="8:12" x14ac:dyDescent="0.3">
      <c r="H194" s="93"/>
      <c r="I194" s="94" t="s">
        <v>55</v>
      </c>
      <c r="J194" s="95"/>
      <c r="K194" s="96"/>
      <c r="L194" s="96"/>
    </row>
    <row r="195" spans="8:12" x14ac:dyDescent="0.3">
      <c r="H195" s="36"/>
      <c r="I195" s="67" t="s">
        <v>15</v>
      </c>
      <c r="J195" s="68"/>
      <c r="K195" s="70">
        <f>SUM(K192:K194)</f>
        <v>36</v>
      </c>
      <c r="L195" s="70">
        <f>SUM(L192:L194)</f>
        <v>40</v>
      </c>
    </row>
    <row r="196" spans="8:12" x14ac:dyDescent="0.3">
      <c r="H196" s="36"/>
      <c r="I196" s="66" t="s">
        <v>16</v>
      </c>
      <c r="J196" s="64">
        <v>0</v>
      </c>
      <c r="K196" s="69">
        <f>K195*J196</f>
        <v>0</v>
      </c>
      <c r="L196" s="69">
        <f>L195*K196</f>
        <v>0</v>
      </c>
    </row>
    <row r="197" spans="8:12" ht="19.5" thickBot="1" x14ac:dyDescent="0.35">
      <c r="H197" s="36"/>
      <c r="I197" s="66" t="s">
        <v>108</v>
      </c>
      <c r="J197" s="64">
        <v>0.02</v>
      </c>
      <c r="K197" s="71">
        <f>J197*K195</f>
        <v>0.72</v>
      </c>
      <c r="L197" s="71">
        <f>J197*L195</f>
        <v>0.8</v>
      </c>
    </row>
    <row r="198" spans="8:12" ht="19.5" thickBot="1" x14ac:dyDescent="0.35">
      <c r="H198" s="36"/>
      <c r="I198" s="36"/>
      <c r="J198" s="61"/>
      <c r="K198" s="72">
        <f>SUM(K195:K197)</f>
        <v>36.72</v>
      </c>
      <c r="L198" s="72">
        <f>SUM(L195:L197)</f>
        <v>40.799999999999997</v>
      </c>
    </row>
    <row r="202" spans="8:12" x14ac:dyDescent="0.3">
      <c r="K202" s="113" t="s">
        <v>218</v>
      </c>
      <c r="L202"/>
    </row>
    <row r="203" spans="8:12" x14ac:dyDescent="0.3">
      <c r="H203" s="61">
        <v>20</v>
      </c>
      <c r="I203" s="63" t="s">
        <v>217</v>
      </c>
      <c r="J203" s="65"/>
      <c r="K203" s="69">
        <v>416</v>
      </c>
      <c r="L203"/>
    </row>
    <row r="204" spans="8:12" x14ac:dyDescent="0.3">
      <c r="H204" s="93"/>
      <c r="I204" s="94" t="s">
        <v>146</v>
      </c>
      <c r="J204" s="95"/>
      <c r="K204" s="96">
        <v>0</v>
      </c>
      <c r="L204"/>
    </row>
    <row r="205" spans="8:12" x14ac:dyDescent="0.3">
      <c r="H205" s="93"/>
      <c r="I205" s="94" t="s">
        <v>55</v>
      </c>
      <c r="J205" s="95"/>
      <c r="K205" s="96">
        <v>0</v>
      </c>
      <c r="L205"/>
    </row>
    <row r="206" spans="8:12" x14ac:dyDescent="0.3">
      <c r="H206" s="36"/>
      <c r="I206" s="67" t="s">
        <v>15</v>
      </c>
      <c r="J206" s="68"/>
      <c r="K206" s="70">
        <f>SUM(K203:K205)</f>
        <v>416</v>
      </c>
      <c r="L206"/>
    </row>
    <row r="207" spans="8:12" x14ac:dyDescent="0.3">
      <c r="H207" s="36"/>
      <c r="I207" s="66" t="s">
        <v>16</v>
      </c>
      <c r="J207" s="64">
        <v>0</v>
      </c>
      <c r="K207" s="69">
        <f>K206*J207</f>
        <v>0</v>
      </c>
      <c r="L207"/>
    </row>
    <row r="208" spans="8:12" ht="19.5" thickBot="1" x14ac:dyDescent="0.35">
      <c r="H208" s="36"/>
      <c r="I208" s="66" t="s">
        <v>108</v>
      </c>
      <c r="J208" s="64">
        <v>0.02</v>
      </c>
      <c r="K208" s="71">
        <f>J208*K206</f>
        <v>8.32</v>
      </c>
      <c r="L208"/>
    </row>
    <row r="209" spans="8:16" ht="19.5" thickBot="1" x14ac:dyDescent="0.35">
      <c r="H209" s="36"/>
      <c r="I209" s="36"/>
      <c r="J209" s="61"/>
      <c r="K209" s="72">
        <f>SUM(K206:K208)</f>
        <v>424.32</v>
      </c>
      <c r="L209"/>
    </row>
    <row r="211" spans="8:16" x14ac:dyDescent="0.3">
      <c r="K211" s="113"/>
    </row>
    <row r="212" spans="8:16" x14ac:dyDescent="0.3">
      <c r="H212" s="61">
        <v>21</v>
      </c>
      <c r="I212" s="63" t="s">
        <v>227</v>
      </c>
      <c r="J212" s="65"/>
      <c r="K212" s="69">
        <v>81</v>
      </c>
    </row>
    <row r="213" spans="8:16" x14ac:dyDescent="0.3">
      <c r="H213" s="93"/>
      <c r="I213" s="94" t="s">
        <v>146</v>
      </c>
      <c r="J213" s="95"/>
      <c r="K213" s="96">
        <v>0</v>
      </c>
    </row>
    <row r="214" spans="8:16" x14ac:dyDescent="0.3">
      <c r="H214" s="93"/>
      <c r="I214" s="94" t="s">
        <v>55</v>
      </c>
      <c r="J214" s="95"/>
      <c r="K214" s="96">
        <v>0</v>
      </c>
    </row>
    <row r="215" spans="8:16" x14ac:dyDescent="0.3">
      <c r="H215" s="36"/>
      <c r="I215" s="67" t="s">
        <v>15</v>
      </c>
      <c r="J215" s="68"/>
      <c r="K215" s="70">
        <f>SUM(K212:K214)</f>
        <v>81</v>
      </c>
    </row>
    <row r="216" spans="8:16" x14ac:dyDescent="0.3">
      <c r="H216" s="36"/>
      <c r="I216" s="66" t="s">
        <v>16</v>
      </c>
      <c r="J216" s="64">
        <v>0</v>
      </c>
      <c r="K216" s="69">
        <f>K215*J216</f>
        <v>0</v>
      </c>
    </row>
    <row r="217" spans="8:16" ht="19.5" thickBot="1" x14ac:dyDescent="0.35">
      <c r="H217" s="36"/>
      <c r="I217" s="66" t="s">
        <v>108</v>
      </c>
      <c r="J217" s="64">
        <v>0.02</v>
      </c>
      <c r="K217" s="71">
        <f>J217*K215</f>
        <v>1.62</v>
      </c>
    </row>
    <row r="218" spans="8:16" ht="19.5" thickBot="1" x14ac:dyDescent="0.35">
      <c r="H218" s="36"/>
      <c r="I218" s="36"/>
      <c r="J218" s="61"/>
      <c r="K218" s="72">
        <f>SUM(K215:K217)</f>
        <v>82.62</v>
      </c>
    </row>
    <row r="220" spans="8:16" x14ac:dyDescent="0.3">
      <c r="J220" s="62" t="s">
        <v>250</v>
      </c>
      <c r="K220" s="113" t="s">
        <v>248</v>
      </c>
      <c r="L220" s="113" t="s">
        <v>249</v>
      </c>
      <c r="M220" s="38"/>
      <c r="P220"/>
    </row>
    <row r="221" spans="8:16" x14ac:dyDescent="0.3">
      <c r="H221" s="61">
        <v>22</v>
      </c>
      <c r="I221" s="63" t="s">
        <v>244</v>
      </c>
      <c r="J221" s="65"/>
      <c r="K221" s="69">
        <v>58</v>
      </c>
      <c r="L221" s="69">
        <v>159</v>
      </c>
      <c r="M221" s="38"/>
      <c r="P221"/>
    </row>
    <row r="222" spans="8:16" x14ac:dyDescent="0.3">
      <c r="H222" s="93"/>
      <c r="I222" s="94" t="s">
        <v>146</v>
      </c>
      <c r="J222" s="95"/>
      <c r="K222" s="96">
        <v>0</v>
      </c>
      <c r="L222" s="96">
        <v>0</v>
      </c>
      <c r="M222" s="38"/>
      <c r="P222"/>
    </row>
    <row r="223" spans="8:16" x14ac:dyDescent="0.3">
      <c r="H223" s="93"/>
      <c r="I223" s="94" t="s">
        <v>55</v>
      </c>
      <c r="J223" s="95"/>
      <c r="K223" s="96">
        <v>0</v>
      </c>
      <c r="L223" s="96">
        <v>0</v>
      </c>
      <c r="M223" s="38"/>
      <c r="P223"/>
    </row>
    <row r="224" spans="8:16" x14ac:dyDescent="0.3">
      <c r="H224" s="36"/>
      <c r="I224" s="67" t="s">
        <v>15</v>
      </c>
      <c r="J224" s="68"/>
      <c r="K224" s="70">
        <f>SUM(K221:K223)</f>
        <v>58</v>
      </c>
      <c r="L224" s="70">
        <f>SUM(L221:L223)</f>
        <v>159</v>
      </c>
      <c r="M224" s="38"/>
      <c r="P224"/>
    </row>
    <row r="225" spans="8:16" x14ac:dyDescent="0.3">
      <c r="H225" s="36"/>
      <c r="I225" s="66" t="s">
        <v>16</v>
      </c>
      <c r="J225" s="64">
        <v>0</v>
      </c>
      <c r="K225" s="69">
        <f>K224*J225</f>
        <v>0</v>
      </c>
      <c r="L225" s="69">
        <f>L224*K225</f>
        <v>0</v>
      </c>
      <c r="M225" s="38"/>
      <c r="P225"/>
    </row>
    <row r="226" spans="8:16" ht="19.5" thickBot="1" x14ac:dyDescent="0.35">
      <c r="H226" s="36"/>
      <c r="I226" s="66" t="s">
        <v>108</v>
      </c>
      <c r="J226" s="64">
        <v>0.02</v>
      </c>
      <c r="K226" s="71">
        <f>J226*K224</f>
        <v>1.1599999999999999</v>
      </c>
      <c r="L226" s="71">
        <f>J226*L224</f>
        <v>3.18</v>
      </c>
      <c r="M226" s="38"/>
      <c r="P226"/>
    </row>
    <row r="227" spans="8:16" ht="19.5" thickBot="1" x14ac:dyDescent="0.35">
      <c r="H227" s="36"/>
      <c r="I227" s="36"/>
      <c r="J227" s="61"/>
      <c r="K227" s="72">
        <f>SUM(K224:K226)</f>
        <v>59.16</v>
      </c>
      <c r="L227" s="72">
        <f>SUM(L224:L226)</f>
        <v>162.18</v>
      </c>
      <c r="M227" s="38"/>
      <c r="P227"/>
    </row>
    <row r="231" spans="8:16" x14ac:dyDescent="0.3">
      <c r="J231" s="62" t="s">
        <v>159</v>
      </c>
      <c r="K231" s="117" t="s">
        <v>261</v>
      </c>
      <c r="L231" s="113" t="s">
        <v>258</v>
      </c>
      <c r="M231" s="113" t="s">
        <v>259</v>
      </c>
    </row>
    <row r="232" spans="8:16" x14ac:dyDescent="0.3">
      <c r="H232" s="61">
        <v>23</v>
      </c>
      <c r="I232" s="63" t="s">
        <v>257</v>
      </c>
      <c r="J232" s="65"/>
      <c r="K232" s="69">
        <v>200</v>
      </c>
      <c r="L232" s="69">
        <v>516</v>
      </c>
      <c r="M232" s="69">
        <v>1369</v>
      </c>
    </row>
    <row r="233" spans="8:16" x14ac:dyDescent="0.3">
      <c r="H233" s="93"/>
      <c r="I233" s="94" t="s">
        <v>137</v>
      </c>
      <c r="J233" s="95"/>
      <c r="K233" s="96"/>
      <c r="L233" s="96"/>
      <c r="M233" s="96"/>
    </row>
    <row r="234" spans="8:16" x14ac:dyDescent="0.3">
      <c r="H234" s="93"/>
      <c r="I234" s="94" t="s">
        <v>55</v>
      </c>
      <c r="J234" s="95"/>
      <c r="K234" s="96"/>
      <c r="L234" s="96"/>
      <c r="M234" s="96"/>
    </row>
    <row r="235" spans="8:16" x14ac:dyDescent="0.3">
      <c r="H235" s="36"/>
      <c r="I235" s="67" t="s">
        <v>15</v>
      </c>
      <c r="J235" s="68"/>
      <c r="K235" s="70">
        <f>SUM(K232:K234)</f>
        <v>200</v>
      </c>
      <c r="L235" s="70">
        <f>SUM(L232:L234)</f>
        <v>516</v>
      </c>
      <c r="M235" s="70">
        <f>SUM(M232:M234)</f>
        <v>1369</v>
      </c>
    </row>
    <row r="236" spans="8:16" x14ac:dyDescent="0.3">
      <c r="H236" s="36"/>
      <c r="I236" s="66" t="s">
        <v>16</v>
      </c>
      <c r="J236" s="64">
        <v>0</v>
      </c>
      <c r="K236" s="69">
        <f>K235*J236</f>
        <v>0</v>
      </c>
      <c r="L236" s="69">
        <f>L235*J236</f>
        <v>0</v>
      </c>
      <c r="M236" s="69">
        <f>M235*K236</f>
        <v>0</v>
      </c>
    </row>
    <row r="237" spans="8:16" ht="19.5" thickBot="1" x14ac:dyDescent="0.35">
      <c r="H237" s="36"/>
      <c r="I237" s="66" t="s">
        <v>108</v>
      </c>
      <c r="J237" s="64">
        <v>0.02</v>
      </c>
      <c r="K237" s="71">
        <f>J237*K235</f>
        <v>4</v>
      </c>
      <c r="L237" s="71">
        <f>J237*L235</f>
        <v>10.32</v>
      </c>
      <c r="M237" s="71">
        <f>J237*M235</f>
        <v>27.38</v>
      </c>
    </row>
    <row r="238" spans="8:16" ht="19.5" thickBot="1" x14ac:dyDescent="0.35">
      <c r="H238" s="36"/>
      <c r="I238" s="36"/>
      <c r="J238" s="61"/>
      <c r="K238" s="72">
        <f>SUM(K235:K237)</f>
        <v>204</v>
      </c>
      <c r="L238" s="72">
        <f>SUM(L235:L237)</f>
        <v>526.32000000000005</v>
      </c>
      <c r="M238" s="72">
        <f>SUM(M235:M237)</f>
        <v>1396.38</v>
      </c>
    </row>
    <row r="241" spans="8:13" x14ac:dyDescent="0.3">
      <c r="J241" s="62" t="s">
        <v>159</v>
      </c>
      <c r="K241" s="117" t="s">
        <v>261</v>
      </c>
      <c r="L241" s="113" t="s">
        <v>258</v>
      </c>
      <c r="M241" s="113" t="s">
        <v>259</v>
      </c>
    </row>
    <row r="242" spans="8:13" x14ac:dyDescent="0.3">
      <c r="H242" s="61">
        <v>24</v>
      </c>
      <c r="I242" s="63" t="s">
        <v>260</v>
      </c>
      <c r="J242" s="65"/>
      <c r="K242" s="69">
        <v>723</v>
      </c>
      <c r="L242" s="69">
        <v>863</v>
      </c>
      <c r="M242" s="69">
        <v>1668</v>
      </c>
    </row>
    <row r="243" spans="8:13" x14ac:dyDescent="0.3">
      <c r="H243" s="93"/>
      <c r="I243" s="94" t="s">
        <v>137</v>
      </c>
      <c r="J243" s="95"/>
      <c r="K243" s="96"/>
      <c r="L243" s="96"/>
      <c r="M243" s="96"/>
    </row>
    <row r="244" spans="8:13" x14ac:dyDescent="0.3">
      <c r="H244" s="93"/>
      <c r="I244" s="94" t="s">
        <v>55</v>
      </c>
      <c r="J244" s="95"/>
      <c r="K244" s="96"/>
      <c r="L244" s="96"/>
      <c r="M244" s="96"/>
    </row>
    <row r="245" spans="8:13" x14ac:dyDescent="0.3">
      <c r="H245" s="36"/>
      <c r="I245" s="67" t="s">
        <v>15</v>
      </c>
      <c r="J245" s="68"/>
      <c r="K245" s="70">
        <f>SUM(K242:K244)</f>
        <v>723</v>
      </c>
      <c r="L245" s="70">
        <f>SUM(L242:L244)</f>
        <v>863</v>
      </c>
      <c r="M245" s="70">
        <f>SUM(M242:M244)</f>
        <v>1668</v>
      </c>
    </row>
    <row r="246" spans="8:13" x14ac:dyDescent="0.3">
      <c r="H246" s="36"/>
      <c r="I246" s="66" t="s">
        <v>16</v>
      </c>
      <c r="J246" s="64">
        <v>0</v>
      </c>
      <c r="K246" s="69">
        <f>K245*J246</f>
        <v>0</v>
      </c>
      <c r="L246" s="69">
        <f>L245*J246</f>
        <v>0</v>
      </c>
      <c r="M246" s="69">
        <f>M245*K246</f>
        <v>0</v>
      </c>
    </row>
    <row r="247" spans="8:13" ht="19.5" thickBot="1" x14ac:dyDescent="0.35">
      <c r="H247" s="36"/>
      <c r="I247" s="66" t="s">
        <v>108</v>
      </c>
      <c r="J247" s="64">
        <v>0.02</v>
      </c>
      <c r="K247" s="71">
        <f>J247*K245</f>
        <v>14.46</v>
      </c>
      <c r="L247" s="71">
        <f>J247*L245</f>
        <v>17.260000000000002</v>
      </c>
      <c r="M247" s="71">
        <f>J247*M245</f>
        <v>33.36</v>
      </c>
    </row>
    <row r="248" spans="8:13" ht="19.5" thickBot="1" x14ac:dyDescent="0.35">
      <c r="H248" s="36"/>
      <c r="I248" s="36"/>
      <c r="J248" s="61"/>
      <c r="K248" s="72">
        <f>SUM(K245:K247)</f>
        <v>737.46</v>
      </c>
      <c r="L248" s="72">
        <f>SUM(L245:L247)</f>
        <v>880.26</v>
      </c>
      <c r="M248" s="72">
        <f>SUM(M245:M247)</f>
        <v>1701.36</v>
      </c>
    </row>
    <row r="250" spans="8:13" x14ac:dyDescent="0.3">
      <c r="J250" s="62" t="s">
        <v>159</v>
      </c>
      <c r="K250" s="117" t="s">
        <v>265</v>
      </c>
      <c r="L250" s="113"/>
      <c r="M250" s="113"/>
    </row>
    <row r="251" spans="8:13" x14ac:dyDescent="0.3">
      <c r="H251" s="61">
        <v>25</v>
      </c>
      <c r="I251" s="63" t="s">
        <v>264</v>
      </c>
      <c r="J251" s="65"/>
      <c r="K251" s="69">
        <v>350</v>
      </c>
      <c r="L251" s="69"/>
      <c r="M251" s="69"/>
    </row>
    <row r="252" spans="8:13" x14ac:dyDescent="0.3">
      <c r="H252" s="93"/>
      <c r="I252" s="94" t="s">
        <v>137</v>
      </c>
      <c r="J252" s="95"/>
      <c r="K252" s="96"/>
      <c r="L252" s="96"/>
      <c r="M252" s="96"/>
    </row>
    <row r="253" spans="8:13" x14ac:dyDescent="0.3">
      <c r="H253" s="93"/>
      <c r="I253" s="94" t="s">
        <v>55</v>
      </c>
      <c r="J253" s="95"/>
      <c r="K253" s="96"/>
      <c r="L253" s="96"/>
      <c r="M253" s="96"/>
    </row>
    <row r="254" spans="8:13" x14ac:dyDescent="0.3">
      <c r="H254" s="36"/>
      <c r="I254" s="67" t="s">
        <v>15</v>
      </c>
      <c r="J254" s="68"/>
      <c r="K254" s="70">
        <f>SUM(K251:K253)</f>
        <v>350</v>
      </c>
      <c r="L254" s="70"/>
      <c r="M254" s="70"/>
    </row>
    <row r="255" spans="8:13" x14ac:dyDescent="0.3">
      <c r="H255" s="36"/>
      <c r="I255" s="66" t="s">
        <v>16</v>
      </c>
      <c r="J255" s="64">
        <v>0</v>
      </c>
      <c r="K255" s="69">
        <f>K254*J255</f>
        <v>0</v>
      </c>
      <c r="L255" s="69"/>
      <c r="M255" s="69"/>
    </row>
    <row r="256" spans="8:13" ht="19.5" thickBot="1" x14ac:dyDescent="0.35">
      <c r="H256" s="36"/>
      <c r="I256" s="66" t="s">
        <v>108</v>
      </c>
      <c r="J256" s="64">
        <v>0.02</v>
      </c>
      <c r="K256" s="71">
        <f>J256*K254</f>
        <v>7</v>
      </c>
      <c r="L256" s="71"/>
      <c r="M256" s="71"/>
    </row>
    <row r="257" spans="8:13" ht="19.5" thickBot="1" x14ac:dyDescent="0.35">
      <c r="H257" s="36"/>
      <c r="I257" s="36"/>
      <c r="J257" s="61"/>
      <c r="K257" s="72">
        <f>SUM(K254:K256)</f>
        <v>357</v>
      </c>
      <c r="L257" s="72"/>
      <c r="M257" s="72"/>
    </row>
    <row r="260" spans="8:13" x14ac:dyDescent="0.3">
      <c r="K260" s="117" t="s">
        <v>284</v>
      </c>
      <c r="L260" s="113" t="s">
        <v>285</v>
      </c>
      <c r="M260" s="113"/>
    </row>
    <row r="261" spans="8:13" x14ac:dyDescent="0.3">
      <c r="H261" s="61">
        <v>26</v>
      </c>
      <c r="I261" s="63" t="s">
        <v>283</v>
      </c>
      <c r="J261" s="65"/>
      <c r="K261" s="69">
        <v>351</v>
      </c>
      <c r="L261" s="69">
        <v>984</v>
      </c>
      <c r="M261" s="69"/>
    </row>
    <row r="262" spans="8:13" x14ac:dyDescent="0.3">
      <c r="H262" s="93"/>
      <c r="I262" s="94" t="s">
        <v>137</v>
      </c>
      <c r="J262" s="95"/>
      <c r="K262" s="96"/>
      <c r="L262" s="96"/>
      <c r="M262" s="96"/>
    </row>
    <row r="263" spans="8:13" x14ac:dyDescent="0.3">
      <c r="H263" s="93"/>
      <c r="I263" s="94" t="s">
        <v>55</v>
      </c>
      <c r="J263" s="95"/>
      <c r="K263" s="96"/>
      <c r="L263" s="96"/>
      <c r="M263" s="96"/>
    </row>
    <row r="264" spans="8:13" x14ac:dyDescent="0.3">
      <c r="H264" s="36"/>
      <c r="I264" s="67" t="s">
        <v>15</v>
      </c>
      <c r="J264" s="68"/>
      <c r="K264" s="70">
        <f>SUM(K261:K263)</f>
        <v>351</v>
      </c>
      <c r="L264" s="70">
        <f>SUM(L261:L263)</f>
        <v>984</v>
      </c>
      <c r="M264" s="70"/>
    </row>
    <row r="265" spans="8:13" x14ac:dyDescent="0.3">
      <c r="H265" s="36"/>
      <c r="I265" s="66" t="s">
        <v>16</v>
      </c>
      <c r="J265" s="64">
        <v>0</v>
      </c>
      <c r="K265" s="69">
        <f>K264*J265</f>
        <v>0</v>
      </c>
      <c r="L265" s="69">
        <f>L264*K265</f>
        <v>0</v>
      </c>
      <c r="M265" s="69"/>
    </row>
    <row r="266" spans="8:13" ht="19.5" thickBot="1" x14ac:dyDescent="0.35">
      <c r="H266" s="36"/>
      <c r="I266" s="66" t="s">
        <v>108</v>
      </c>
      <c r="J266" s="64">
        <v>0.02</v>
      </c>
      <c r="K266" s="71">
        <f>J266*K264</f>
        <v>7.0200000000000005</v>
      </c>
      <c r="L266" s="71">
        <f>J266*L264</f>
        <v>19.68</v>
      </c>
      <c r="M266" s="71"/>
    </row>
    <row r="267" spans="8:13" ht="19.5" thickBot="1" x14ac:dyDescent="0.35">
      <c r="H267" s="36"/>
      <c r="I267" s="36"/>
      <c r="J267" s="61"/>
      <c r="K267" s="72">
        <f>SUM(K264:K266)</f>
        <v>358.02</v>
      </c>
      <c r="L267" s="72">
        <f>SUM(L264:L266)</f>
        <v>1003.68</v>
      </c>
      <c r="M267" s="72"/>
    </row>
    <row r="270" spans="8:13" ht="37.5" customHeight="1" x14ac:dyDescent="0.3">
      <c r="K270" s="117" t="s">
        <v>289</v>
      </c>
      <c r="L270" s="113" t="s">
        <v>290</v>
      </c>
      <c r="M270" s="113" t="s">
        <v>208</v>
      </c>
    </row>
    <row r="271" spans="8:13" x14ac:dyDescent="0.3">
      <c r="H271" s="61">
        <v>27</v>
      </c>
      <c r="I271" s="63" t="s">
        <v>288</v>
      </c>
      <c r="J271" s="65"/>
      <c r="K271" s="69">
        <v>119</v>
      </c>
      <c r="L271" s="69">
        <v>21</v>
      </c>
      <c r="M271" s="69">
        <v>37</v>
      </c>
    </row>
    <row r="272" spans="8:13" x14ac:dyDescent="0.3">
      <c r="H272" s="93"/>
      <c r="I272" s="94" t="s">
        <v>137</v>
      </c>
      <c r="J272" s="95"/>
      <c r="K272" s="96"/>
      <c r="L272" s="96"/>
      <c r="M272" s="96"/>
    </row>
    <row r="273" spans="8:13" x14ac:dyDescent="0.3">
      <c r="H273" s="93"/>
      <c r="I273" s="94" t="s">
        <v>55</v>
      </c>
      <c r="J273" s="95"/>
      <c r="K273" s="96"/>
      <c r="L273" s="96"/>
      <c r="M273" s="96"/>
    </row>
    <row r="274" spans="8:13" x14ac:dyDescent="0.3">
      <c r="H274" s="36"/>
      <c r="I274" s="67" t="s">
        <v>15</v>
      </c>
      <c r="J274" s="68"/>
      <c r="K274" s="70">
        <f>SUM(K271:K273)</f>
        <v>119</v>
      </c>
      <c r="L274" s="70">
        <f t="shared" ref="L274:M274" si="7">SUM(L271:L273)</f>
        <v>21</v>
      </c>
      <c r="M274" s="70">
        <f t="shared" si="7"/>
        <v>37</v>
      </c>
    </row>
    <row r="275" spans="8:13" x14ac:dyDescent="0.3">
      <c r="H275" s="36"/>
      <c r="I275" s="66" t="s">
        <v>16</v>
      </c>
      <c r="J275" s="64">
        <v>0</v>
      </c>
      <c r="K275" s="69">
        <f>K274*J275</f>
        <v>0</v>
      </c>
      <c r="L275" s="69"/>
      <c r="M275" s="69"/>
    </row>
    <row r="276" spans="8:13" ht="19.5" thickBot="1" x14ac:dyDescent="0.35">
      <c r="H276" s="36"/>
      <c r="I276" s="66" t="s">
        <v>108</v>
      </c>
      <c r="J276" s="64">
        <v>0.02</v>
      </c>
      <c r="K276" s="71">
        <f>J276*K274</f>
        <v>2.38</v>
      </c>
      <c r="L276" s="71">
        <f>L271*J276</f>
        <v>0.42</v>
      </c>
      <c r="M276" s="71">
        <f>M271*J276</f>
        <v>0.74</v>
      </c>
    </row>
    <row r="277" spans="8:13" ht="19.5" thickBot="1" x14ac:dyDescent="0.35">
      <c r="H277" s="36"/>
      <c r="I277" s="36"/>
      <c r="J277" s="61"/>
      <c r="K277" s="72">
        <f>SUM(K274:K276)</f>
        <v>121.38</v>
      </c>
      <c r="L277" s="72">
        <f t="shared" ref="L277:M277" si="8">SUM(L274:L276)</f>
        <v>21.42</v>
      </c>
      <c r="M277" s="72">
        <f t="shared" si="8"/>
        <v>37.74</v>
      </c>
    </row>
    <row r="280" spans="8:13" ht="42" customHeight="1" x14ac:dyDescent="0.3">
      <c r="K280" s="117" t="s">
        <v>291</v>
      </c>
      <c r="L280" s="113" t="s">
        <v>292</v>
      </c>
      <c r="M280" s="113" t="s">
        <v>293</v>
      </c>
    </row>
    <row r="281" spans="8:13" x14ac:dyDescent="0.3">
      <c r="H281" s="61">
        <v>28</v>
      </c>
      <c r="I281" s="63" t="s">
        <v>287</v>
      </c>
      <c r="J281" s="65"/>
      <c r="K281" s="69">
        <v>351</v>
      </c>
      <c r="L281" s="69">
        <v>984</v>
      </c>
      <c r="M281" s="69"/>
    </row>
    <row r="282" spans="8:13" x14ac:dyDescent="0.3">
      <c r="H282" s="93"/>
      <c r="I282" s="94" t="s">
        <v>137</v>
      </c>
      <c r="J282" s="95"/>
      <c r="K282" s="96"/>
      <c r="L282" s="96"/>
      <c r="M282" s="96"/>
    </row>
    <row r="283" spans="8:13" x14ac:dyDescent="0.3">
      <c r="H283" s="93"/>
      <c r="I283" s="94" t="s">
        <v>55</v>
      </c>
      <c r="J283" s="95"/>
      <c r="K283" s="96"/>
      <c r="L283" s="96"/>
      <c r="M283" s="96"/>
    </row>
    <row r="284" spans="8:13" x14ac:dyDescent="0.3">
      <c r="H284" s="36"/>
      <c r="I284" s="67" t="s">
        <v>15</v>
      </c>
      <c r="J284" s="68"/>
      <c r="K284" s="70">
        <f>SUM(K281:K283)</f>
        <v>351</v>
      </c>
      <c r="L284" s="70">
        <f>SUM(L281:L283)</f>
        <v>984</v>
      </c>
      <c r="M284" s="70"/>
    </row>
    <row r="285" spans="8:13" x14ac:dyDescent="0.3">
      <c r="H285" s="36"/>
      <c r="I285" s="66" t="s">
        <v>16</v>
      </c>
      <c r="J285" s="64">
        <v>0</v>
      </c>
      <c r="K285" s="69">
        <f>K284*J285</f>
        <v>0</v>
      </c>
      <c r="L285" s="69">
        <f>L284*K285</f>
        <v>0</v>
      </c>
      <c r="M285" s="69"/>
    </row>
    <row r="286" spans="8:13" ht="19.5" thickBot="1" x14ac:dyDescent="0.35">
      <c r="H286" s="36"/>
      <c r="I286" s="66" t="s">
        <v>108</v>
      </c>
      <c r="J286" s="64">
        <v>0.02</v>
      </c>
      <c r="K286" s="71">
        <f>J286*K284</f>
        <v>7.0200000000000005</v>
      </c>
      <c r="L286" s="71">
        <f>J286*L284</f>
        <v>19.68</v>
      </c>
      <c r="M286" s="71"/>
    </row>
    <row r="287" spans="8:13" ht="19.5" thickBot="1" x14ac:dyDescent="0.35">
      <c r="H287" s="36"/>
      <c r="I287" s="36"/>
      <c r="J287" s="61"/>
      <c r="K287" s="72">
        <f>SUM(K284:K286)</f>
        <v>358.02</v>
      </c>
      <c r="L287" s="72">
        <f>SUM(L284:L286)</f>
        <v>1003.68</v>
      </c>
      <c r="M287" s="72"/>
    </row>
    <row r="290" spans="8:16" x14ac:dyDescent="0.3">
      <c r="J290" s="62" t="s">
        <v>156</v>
      </c>
      <c r="K290" s="117" t="s">
        <v>298</v>
      </c>
      <c r="L290" s="113" t="s">
        <v>299</v>
      </c>
    </row>
    <row r="291" spans="8:16" x14ac:dyDescent="0.3">
      <c r="H291" s="61">
        <v>29</v>
      </c>
      <c r="I291" s="63" t="s">
        <v>297</v>
      </c>
      <c r="J291" s="65"/>
      <c r="K291" s="69">
        <v>150</v>
      </c>
      <c r="L291" s="69">
        <v>281</v>
      </c>
    </row>
    <row r="292" spans="8:16" x14ac:dyDescent="0.3">
      <c r="H292" s="93"/>
      <c r="I292" s="94" t="s">
        <v>137</v>
      </c>
      <c r="J292" s="95"/>
      <c r="K292" s="96"/>
      <c r="L292" s="96"/>
    </row>
    <row r="293" spans="8:16" x14ac:dyDescent="0.3">
      <c r="H293" s="93"/>
      <c r="I293" s="94" t="s">
        <v>55</v>
      </c>
      <c r="J293" s="95"/>
      <c r="K293" s="96"/>
      <c r="L293" s="96"/>
    </row>
    <row r="294" spans="8:16" x14ac:dyDescent="0.3">
      <c r="H294" s="36"/>
      <c r="I294" s="67" t="s">
        <v>15</v>
      </c>
      <c r="J294" s="68"/>
      <c r="K294" s="70">
        <f>SUM(K291:K293)</f>
        <v>150</v>
      </c>
      <c r="L294" s="70">
        <f>SUM(L291:L293)</f>
        <v>281</v>
      </c>
    </row>
    <row r="295" spans="8:16" x14ac:dyDescent="0.3">
      <c r="H295" s="36"/>
      <c r="I295" s="66" t="s">
        <v>16</v>
      </c>
      <c r="J295" s="64">
        <v>0</v>
      </c>
      <c r="K295" s="69">
        <f>K294*J295</f>
        <v>0</v>
      </c>
      <c r="L295" s="69">
        <f>L294*K295</f>
        <v>0</v>
      </c>
    </row>
    <row r="296" spans="8:16" ht="19.5" thickBot="1" x14ac:dyDescent="0.35">
      <c r="H296" s="36"/>
      <c r="I296" s="66" t="s">
        <v>108</v>
      </c>
      <c r="J296" s="64">
        <v>0.02</v>
      </c>
      <c r="K296" s="71">
        <f>J296*K294</f>
        <v>3</v>
      </c>
      <c r="L296" s="71">
        <f>J296*L294</f>
        <v>5.62</v>
      </c>
    </row>
    <row r="297" spans="8:16" ht="19.5" thickBot="1" x14ac:dyDescent="0.35">
      <c r="H297" s="36"/>
      <c r="I297" s="36"/>
      <c r="J297" s="61"/>
      <c r="K297" s="72">
        <f>SUM(K294:K296)</f>
        <v>153</v>
      </c>
      <c r="L297" s="72">
        <f>SUM(L294:L296)</f>
        <v>286.62</v>
      </c>
    </row>
    <row r="298" spans="8:16" x14ac:dyDescent="0.3">
      <c r="H298" s="36"/>
      <c r="I298" s="36"/>
      <c r="J298" s="61"/>
      <c r="K298" s="116"/>
      <c r="L298" s="116"/>
    </row>
    <row r="300" spans="8:16" x14ac:dyDescent="0.3">
      <c r="I300" s="38" t="s">
        <v>319</v>
      </c>
      <c r="J300" s="62" t="s">
        <v>189</v>
      </c>
      <c r="K300" s="117" t="s">
        <v>315</v>
      </c>
      <c r="L300" s="113" t="s">
        <v>316</v>
      </c>
      <c r="M300" s="113" t="s">
        <v>317</v>
      </c>
      <c r="N300" s="113" t="s">
        <v>131</v>
      </c>
      <c r="P300"/>
    </row>
    <row r="301" spans="8:16" x14ac:dyDescent="0.3">
      <c r="H301" s="61">
        <v>30</v>
      </c>
      <c r="I301" s="63" t="s">
        <v>318</v>
      </c>
      <c r="J301" s="65"/>
      <c r="K301" s="69">
        <f>26.33*1.15</f>
        <v>30.279499999999995</v>
      </c>
      <c r="L301" s="69">
        <v>0</v>
      </c>
      <c r="M301" s="69">
        <f>28.17*1.15</f>
        <v>32.395499999999998</v>
      </c>
      <c r="N301" s="185">
        <f>485/6</f>
        <v>80.833333333333329</v>
      </c>
      <c r="P301"/>
    </row>
    <row r="302" spans="8:16" x14ac:dyDescent="0.3">
      <c r="H302" s="93"/>
      <c r="I302" s="94" t="s">
        <v>137</v>
      </c>
      <c r="J302" s="95"/>
      <c r="K302" s="96"/>
      <c r="L302" s="96"/>
      <c r="M302" s="96"/>
      <c r="N302" s="96"/>
      <c r="P302"/>
    </row>
    <row r="303" spans="8:16" x14ac:dyDescent="0.3">
      <c r="H303" s="93"/>
      <c r="I303" s="94" t="s">
        <v>55</v>
      </c>
      <c r="J303" s="95"/>
      <c r="K303" s="96"/>
      <c r="L303" s="96"/>
      <c r="M303" s="96"/>
      <c r="N303" s="96"/>
      <c r="P303"/>
    </row>
    <row r="304" spans="8:16" x14ac:dyDescent="0.3">
      <c r="H304" s="36"/>
      <c r="I304" s="67" t="s">
        <v>15</v>
      </c>
      <c r="J304" s="68"/>
      <c r="K304" s="70">
        <f>SUM(K301:K303)</f>
        <v>30.279499999999995</v>
      </c>
      <c r="L304" s="70">
        <f>SUM(L301:L303)</f>
        <v>0</v>
      </c>
      <c r="M304" s="70">
        <f>SUM(M301:M303)</f>
        <v>32.395499999999998</v>
      </c>
      <c r="N304" s="70">
        <f>SUM(N301:N303)</f>
        <v>80.833333333333329</v>
      </c>
      <c r="P304"/>
    </row>
    <row r="305" spans="8:16" x14ac:dyDescent="0.3">
      <c r="H305" s="36"/>
      <c r="I305" s="66" t="s">
        <v>16</v>
      </c>
      <c r="J305" s="64">
        <v>0</v>
      </c>
      <c r="K305" s="69">
        <f>K304*J305</f>
        <v>0</v>
      </c>
      <c r="L305" s="69">
        <f>L304*K305</f>
        <v>0</v>
      </c>
      <c r="M305" s="69">
        <f>M304*L305</f>
        <v>0</v>
      </c>
      <c r="N305" s="69">
        <f>N304*M305</f>
        <v>0</v>
      </c>
      <c r="P305"/>
    </row>
    <row r="306" spans="8:16" ht="19.5" thickBot="1" x14ac:dyDescent="0.35">
      <c r="H306" s="36"/>
      <c r="I306" s="66" t="s">
        <v>108</v>
      </c>
      <c r="J306" s="64">
        <v>0.02</v>
      </c>
      <c r="K306" s="71">
        <f>J306*K304</f>
        <v>0.60558999999999996</v>
      </c>
      <c r="L306" s="71">
        <f>J306*L304</f>
        <v>0</v>
      </c>
      <c r="M306" s="71">
        <f>J306*M304</f>
        <v>0.64790999999999999</v>
      </c>
      <c r="N306" s="71">
        <f>J3039*N304</f>
        <v>0</v>
      </c>
      <c r="P306"/>
    </row>
    <row r="307" spans="8:16" ht="19.5" thickBot="1" x14ac:dyDescent="0.35">
      <c r="H307" s="36"/>
      <c r="I307" s="36"/>
      <c r="J307" s="61"/>
      <c r="K307" s="72">
        <f>SUM(K304:K306)</f>
        <v>30.885089999999995</v>
      </c>
      <c r="L307" s="72">
        <f>SUM(L304:L306)</f>
        <v>0</v>
      </c>
      <c r="M307" s="72">
        <f>SUM(M304:M306)</f>
        <v>33.043410000000002</v>
      </c>
      <c r="N307" s="72">
        <f>SUM(N304:N306)</f>
        <v>80.833333333333329</v>
      </c>
      <c r="P307"/>
    </row>
    <row r="310" spans="8:16" x14ac:dyDescent="0.3">
      <c r="J310" s="62" t="s">
        <v>320</v>
      </c>
      <c r="K310" s="117" t="s">
        <v>315</v>
      </c>
      <c r="L310" s="113" t="s">
        <v>316</v>
      </c>
      <c r="M310" s="113" t="s">
        <v>317</v>
      </c>
      <c r="N310" s="113" t="s">
        <v>131</v>
      </c>
    </row>
    <row r="311" spans="8:16" x14ac:dyDescent="0.3">
      <c r="H311" s="61">
        <v>31</v>
      </c>
      <c r="I311" s="63" t="s">
        <v>321</v>
      </c>
      <c r="J311" s="65"/>
      <c r="K311" s="69">
        <v>22</v>
      </c>
      <c r="L311" s="69">
        <v>42</v>
      </c>
      <c r="M311" s="69">
        <v>42</v>
      </c>
      <c r="N311" s="69">
        <v>101</v>
      </c>
    </row>
    <row r="312" spans="8:16" x14ac:dyDescent="0.3">
      <c r="H312" s="93"/>
      <c r="I312" s="94" t="s">
        <v>137</v>
      </c>
      <c r="J312" s="95"/>
      <c r="K312" s="96"/>
      <c r="L312" s="96"/>
      <c r="M312" s="96"/>
      <c r="N312" s="96"/>
    </row>
    <row r="313" spans="8:16" x14ac:dyDescent="0.3">
      <c r="H313" s="93"/>
      <c r="I313" s="94" t="s">
        <v>55</v>
      </c>
      <c r="J313" s="95"/>
      <c r="K313" s="96"/>
      <c r="L313" s="96"/>
      <c r="M313" s="96"/>
      <c r="N313" s="96"/>
    </row>
    <row r="314" spans="8:16" x14ac:dyDescent="0.3">
      <c r="H314" s="36"/>
      <c r="I314" s="67" t="s">
        <v>15</v>
      </c>
      <c r="J314" s="68"/>
      <c r="K314" s="70">
        <f>SUM(K311:K313)</f>
        <v>22</v>
      </c>
      <c r="L314" s="70">
        <f>SUM(L311:L313)</f>
        <v>42</v>
      </c>
      <c r="M314" s="70">
        <f>SUM(M311:M313)</f>
        <v>42</v>
      </c>
      <c r="N314" s="70">
        <f>SUM(N311:N313)</f>
        <v>101</v>
      </c>
    </row>
    <row r="315" spans="8:16" x14ac:dyDescent="0.3">
      <c r="H315" s="36"/>
      <c r="I315" s="66" t="s">
        <v>16</v>
      </c>
      <c r="J315" s="64">
        <v>0</v>
      </c>
      <c r="K315" s="69">
        <f>K314*J315</f>
        <v>0</v>
      </c>
      <c r="L315" s="69">
        <f>L314*K315</f>
        <v>0</v>
      </c>
      <c r="M315" s="69">
        <f>M314*L315</f>
        <v>0</v>
      </c>
      <c r="N315" s="69">
        <f>N314*M315</f>
        <v>0</v>
      </c>
    </row>
    <row r="316" spans="8:16" ht="19.5" thickBot="1" x14ac:dyDescent="0.35">
      <c r="H316" s="36"/>
      <c r="I316" s="66" t="s">
        <v>108</v>
      </c>
      <c r="J316" s="64">
        <v>0.02</v>
      </c>
      <c r="K316" s="71">
        <f>J316*K314</f>
        <v>0.44</v>
      </c>
      <c r="L316" s="71">
        <f>J316*L314</f>
        <v>0.84</v>
      </c>
      <c r="M316" s="71">
        <f>J316*M314</f>
        <v>0.84</v>
      </c>
      <c r="N316" s="71">
        <f>J316*N314</f>
        <v>2.02</v>
      </c>
    </row>
    <row r="317" spans="8:16" ht="19.5" thickBot="1" x14ac:dyDescent="0.35">
      <c r="H317" s="36"/>
      <c r="I317" s="36"/>
      <c r="J317" s="61"/>
      <c r="K317" s="72">
        <f>SUM(K314:K316)</f>
        <v>22.44</v>
      </c>
      <c r="L317" s="72">
        <f>SUM(L314:L316)</f>
        <v>42.84</v>
      </c>
      <c r="M317" s="72">
        <f>SUM(M314:M316)</f>
        <v>42.84</v>
      </c>
      <c r="N317" s="72">
        <f>SUM(N314:N316)</f>
        <v>103.02</v>
      </c>
    </row>
    <row r="320" spans="8:16" x14ac:dyDescent="0.3">
      <c r="J320" s="62" t="s">
        <v>320</v>
      </c>
      <c r="K320" s="117" t="s">
        <v>315</v>
      </c>
      <c r="L320" s="113" t="s">
        <v>316</v>
      </c>
      <c r="M320" s="113" t="s">
        <v>317</v>
      </c>
    </row>
    <row r="321" spans="8:13" x14ac:dyDescent="0.3">
      <c r="H321" s="61">
        <v>32</v>
      </c>
      <c r="I321" s="63" t="s">
        <v>323</v>
      </c>
      <c r="J321" s="65"/>
      <c r="K321" s="69">
        <v>70</v>
      </c>
      <c r="L321" s="69">
        <v>140</v>
      </c>
      <c r="M321" s="69">
        <v>42</v>
      </c>
    </row>
    <row r="322" spans="8:13" x14ac:dyDescent="0.3">
      <c r="H322" s="93"/>
      <c r="I322" s="94" t="s">
        <v>137</v>
      </c>
      <c r="J322" s="95"/>
      <c r="K322" s="96"/>
      <c r="L322" s="96"/>
      <c r="M322" s="96"/>
    </row>
    <row r="323" spans="8:13" x14ac:dyDescent="0.3">
      <c r="H323" s="93"/>
      <c r="I323" s="94" t="s">
        <v>55</v>
      </c>
      <c r="J323" s="95"/>
      <c r="K323" s="96"/>
      <c r="L323" s="96"/>
      <c r="M323" s="96"/>
    </row>
    <row r="324" spans="8:13" x14ac:dyDescent="0.3">
      <c r="H324" s="36"/>
      <c r="I324" s="67" t="s">
        <v>15</v>
      </c>
      <c r="J324" s="68"/>
      <c r="K324" s="70">
        <f>SUM(K321:K323)</f>
        <v>70</v>
      </c>
      <c r="L324" s="70">
        <f>SUM(L321:L323)</f>
        <v>140</v>
      </c>
      <c r="M324" s="70">
        <f>SUM(M321:M323)</f>
        <v>42</v>
      </c>
    </row>
    <row r="325" spans="8:13" x14ac:dyDescent="0.3">
      <c r="H325" s="36"/>
      <c r="I325" s="66" t="s">
        <v>16</v>
      </c>
      <c r="J325" s="64">
        <v>0</v>
      </c>
      <c r="K325" s="69">
        <f>K324*J325</f>
        <v>0</v>
      </c>
      <c r="L325" s="69">
        <f>L324*K325</f>
        <v>0</v>
      </c>
      <c r="M325" s="69">
        <f>M324*L325</f>
        <v>0</v>
      </c>
    </row>
    <row r="326" spans="8:13" ht="19.5" thickBot="1" x14ac:dyDescent="0.35">
      <c r="H326" s="36"/>
      <c r="I326" s="66" t="s">
        <v>108</v>
      </c>
      <c r="J326" s="64">
        <v>0.02</v>
      </c>
      <c r="K326" s="71">
        <f>J326*K324</f>
        <v>1.4000000000000001</v>
      </c>
      <c r="L326" s="71">
        <f>J326*L324</f>
        <v>2.8000000000000003</v>
      </c>
      <c r="M326" s="71">
        <f>J326*M324</f>
        <v>0.84</v>
      </c>
    </row>
    <row r="327" spans="8:13" ht="19.5" thickBot="1" x14ac:dyDescent="0.35">
      <c r="H327" s="36"/>
      <c r="I327" s="36"/>
      <c r="J327" s="61"/>
      <c r="K327" s="72">
        <f>SUM(K324:K326)</f>
        <v>71.400000000000006</v>
      </c>
      <c r="L327" s="72">
        <f>SUM(L324:L326)</f>
        <v>142.80000000000001</v>
      </c>
      <c r="M327" s="72">
        <f>SUM(M324:M326)</f>
        <v>42.84</v>
      </c>
    </row>
    <row r="331" spans="8:13" x14ac:dyDescent="0.3">
      <c r="J331" s="62" t="s">
        <v>320</v>
      </c>
      <c r="K331" s="117" t="s">
        <v>131</v>
      </c>
      <c r="L331" s="113"/>
      <c r="M331" s="113"/>
    </row>
    <row r="332" spans="8:13" x14ac:dyDescent="0.3">
      <c r="H332" s="61">
        <v>33</v>
      </c>
      <c r="I332" s="63" t="s">
        <v>324</v>
      </c>
      <c r="J332" s="65"/>
      <c r="K332" s="69">
        <v>101</v>
      </c>
      <c r="L332" s="69"/>
      <c r="M332" s="69"/>
    </row>
    <row r="333" spans="8:13" x14ac:dyDescent="0.3">
      <c r="H333" s="93"/>
      <c r="I333" s="94" t="s">
        <v>137</v>
      </c>
      <c r="J333" s="95"/>
      <c r="K333" s="96"/>
      <c r="L333" s="96"/>
      <c r="M333" s="96"/>
    </row>
    <row r="334" spans="8:13" x14ac:dyDescent="0.3">
      <c r="H334" s="93"/>
      <c r="I334" s="94" t="s">
        <v>55</v>
      </c>
      <c r="J334" s="95"/>
      <c r="K334" s="96"/>
      <c r="L334" s="96"/>
      <c r="M334" s="96"/>
    </row>
    <row r="335" spans="8:13" x14ac:dyDescent="0.3">
      <c r="H335" s="36"/>
      <c r="I335" s="67" t="s">
        <v>15</v>
      </c>
      <c r="J335" s="68"/>
      <c r="K335" s="70">
        <f>SUM(K332:K334)</f>
        <v>101</v>
      </c>
      <c r="L335" s="70"/>
      <c r="M335" s="70"/>
    </row>
    <row r="336" spans="8:13" x14ac:dyDescent="0.3">
      <c r="H336" s="36"/>
      <c r="I336" s="66" t="s">
        <v>16</v>
      </c>
      <c r="J336" s="64">
        <v>0</v>
      </c>
      <c r="K336" s="69">
        <f>K335*J336</f>
        <v>0</v>
      </c>
      <c r="L336" s="69"/>
      <c r="M336" s="69"/>
    </row>
    <row r="337" spans="8:13" ht="19.5" thickBot="1" x14ac:dyDescent="0.35">
      <c r="H337" s="36"/>
      <c r="I337" s="66" t="s">
        <v>108</v>
      </c>
      <c r="J337" s="64">
        <v>0.02</v>
      </c>
      <c r="K337" s="71">
        <f>J337*K335</f>
        <v>2.02</v>
      </c>
      <c r="L337" s="71"/>
      <c r="M337" s="71"/>
    </row>
    <row r="338" spans="8:13" ht="19.5" thickBot="1" x14ac:dyDescent="0.35">
      <c r="H338" s="36"/>
      <c r="I338" s="36"/>
      <c r="J338" s="61"/>
      <c r="K338" s="72">
        <f>SUM(K335:K337)</f>
        <v>103.02</v>
      </c>
      <c r="L338" s="72"/>
      <c r="M338" s="72"/>
    </row>
    <row r="340" spans="8:13" x14ac:dyDescent="0.3">
      <c r="J340" s="62" t="s">
        <v>320</v>
      </c>
      <c r="K340" s="117" t="s">
        <v>131</v>
      </c>
      <c r="L340" s="113"/>
      <c r="M340" s="113"/>
    </row>
    <row r="341" spans="8:13" x14ac:dyDescent="0.3">
      <c r="H341" s="61">
        <v>34</v>
      </c>
      <c r="I341" s="63" t="s">
        <v>325</v>
      </c>
      <c r="J341" s="65"/>
      <c r="K341" s="69">
        <v>67</v>
      </c>
      <c r="L341" s="69"/>
      <c r="M341" s="69"/>
    </row>
    <row r="342" spans="8:13" x14ac:dyDescent="0.3">
      <c r="H342" s="93"/>
      <c r="I342" s="94" t="s">
        <v>137</v>
      </c>
      <c r="J342" s="95"/>
      <c r="K342" s="96"/>
      <c r="L342" s="96"/>
      <c r="M342" s="96"/>
    </row>
    <row r="343" spans="8:13" x14ac:dyDescent="0.3">
      <c r="H343" s="93"/>
      <c r="I343" s="94" t="s">
        <v>55</v>
      </c>
      <c r="J343" s="95"/>
      <c r="K343" s="96"/>
      <c r="L343" s="96"/>
      <c r="M343" s="96"/>
    </row>
    <row r="344" spans="8:13" x14ac:dyDescent="0.3">
      <c r="H344" s="36"/>
      <c r="I344" s="67" t="s">
        <v>15</v>
      </c>
      <c r="J344" s="68"/>
      <c r="K344" s="70">
        <f>SUM(K341:K343)</f>
        <v>67</v>
      </c>
      <c r="L344" s="70"/>
      <c r="M344" s="70"/>
    </row>
    <row r="345" spans="8:13" x14ac:dyDescent="0.3">
      <c r="H345" s="36"/>
      <c r="I345" s="66" t="s">
        <v>16</v>
      </c>
      <c r="J345" s="64">
        <v>0</v>
      </c>
      <c r="K345" s="69">
        <f>K344*J345</f>
        <v>0</v>
      </c>
      <c r="L345" s="69"/>
      <c r="M345" s="69"/>
    </row>
    <row r="346" spans="8:13" ht="19.5" thickBot="1" x14ac:dyDescent="0.35">
      <c r="H346" s="36"/>
      <c r="I346" s="66" t="s">
        <v>108</v>
      </c>
      <c r="J346" s="64">
        <v>0.02</v>
      </c>
      <c r="K346" s="71">
        <f>J346*K344</f>
        <v>1.34</v>
      </c>
      <c r="L346" s="71"/>
      <c r="M346" s="71"/>
    </row>
    <row r="347" spans="8:13" ht="19.5" thickBot="1" x14ac:dyDescent="0.35">
      <c r="H347" s="36"/>
      <c r="I347" s="36"/>
      <c r="J347" s="61"/>
      <c r="K347" s="72">
        <f>SUM(K344:K346)</f>
        <v>68.34</v>
      </c>
      <c r="L347" s="72"/>
      <c r="M347" s="72"/>
    </row>
    <row r="350" spans="8:13" x14ac:dyDescent="0.3">
      <c r="J350" s="62" t="s">
        <v>320</v>
      </c>
      <c r="K350" s="117" t="s">
        <v>131</v>
      </c>
      <c r="L350" s="113"/>
      <c r="M350" s="113"/>
    </row>
    <row r="351" spans="8:13" x14ac:dyDescent="0.3">
      <c r="H351" s="61">
        <v>35</v>
      </c>
      <c r="I351" s="63" t="s">
        <v>326</v>
      </c>
      <c r="J351" s="65"/>
      <c r="K351" s="69">
        <v>55</v>
      </c>
      <c r="L351" s="69"/>
      <c r="M351" s="69"/>
    </row>
    <row r="352" spans="8:13" x14ac:dyDescent="0.3">
      <c r="H352" s="93"/>
      <c r="I352" s="94" t="s">
        <v>137</v>
      </c>
      <c r="J352" s="95"/>
      <c r="K352" s="96"/>
      <c r="L352" s="96"/>
      <c r="M352" s="96"/>
    </row>
    <row r="353" spans="8:13" x14ac:dyDescent="0.3">
      <c r="H353" s="93"/>
      <c r="I353" s="94" t="s">
        <v>55</v>
      </c>
      <c r="J353" s="95"/>
      <c r="K353" s="96"/>
      <c r="L353" s="96"/>
      <c r="M353" s="96"/>
    </row>
    <row r="354" spans="8:13" x14ac:dyDescent="0.3">
      <c r="H354" s="36"/>
      <c r="I354" s="67" t="s">
        <v>15</v>
      </c>
      <c r="J354" s="68"/>
      <c r="K354" s="70">
        <f>SUM(K351:K353)</f>
        <v>55</v>
      </c>
      <c r="L354" s="70"/>
      <c r="M354" s="70"/>
    </row>
    <row r="355" spans="8:13" x14ac:dyDescent="0.3">
      <c r="H355" s="36"/>
      <c r="I355" s="66" t="s">
        <v>16</v>
      </c>
      <c r="J355" s="64">
        <v>0</v>
      </c>
      <c r="K355" s="69">
        <f>K354*J355</f>
        <v>0</v>
      </c>
      <c r="L355" s="69"/>
      <c r="M355" s="69"/>
    </row>
    <row r="356" spans="8:13" ht="19.5" thickBot="1" x14ac:dyDescent="0.35">
      <c r="H356" s="36"/>
      <c r="I356" s="66" t="s">
        <v>108</v>
      </c>
      <c r="J356" s="64">
        <v>0.02</v>
      </c>
      <c r="K356" s="71">
        <f>J356*K354</f>
        <v>1.1000000000000001</v>
      </c>
      <c r="L356" s="71"/>
      <c r="M356" s="71"/>
    </row>
    <row r="357" spans="8:13" ht="19.5" thickBot="1" x14ac:dyDescent="0.35">
      <c r="H357" s="36"/>
      <c r="I357" s="36"/>
      <c r="J357" s="61"/>
      <c r="K357" s="72">
        <f>SUM(K354:K356)</f>
        <v>56.1</v>
      </c>
      <c r="L357" s="72"/>
      <c r="M357" s="72"/>
    </row>
    <row r="360" spans="8:13" x14ac:dyDescent="0.3">
      <c r="J360" s="62" t="s">
        <v>320</v>
      </c>
      <c r="K360" s="117" t="s">
        <v>131</v>
      </c>
      <c r="L360" s="113"/>
      <c r="M360" s="113"/>
    </row>
    <row r="361" spans="8:13" x14ac:dyDescent="0.3">
      <c r="H361" s="61">
        <v>36</v>
      </c>
      <c r="I361" s="63" t="s">
        <v>327</v>
      </c>
      <c r="J361" s="65"/>
      <c r="K361" s="69">
        <v>133</v>
      </c>
      <c r="L361" s="69"/>
      <c r="M361" s="69"/>
    </row>
    <row r="362" spans="8:13" x14ac:dyDescent="0.3">
      <c r="H362" s="93"/>
      <c r="I362" s="94" t="s">
        <v>137</v>
      </c>
      <c r="J362" s="95"/>
      <c r="K362" s="96"/>
      <c r="L362" s="96"/>
      <c r="M362" s="96"/>
    </row>
    <row r="363" spans="8:13" x14ac:dyDescent="0.3">
      <c r="H363" s="93"/>
      <c r="I363" s="94" t="s">
        <v>55</v>
      </c>
      <c r="J363" s="95"/>
      <c r="K363" s="96"/>
      <c r="L363" s="96"/>
      <c r="M363" s="96"/>
    </row>
    <row r="364" spans="8:13" x14ac:dyDescent="0.3">
      <c r="H364" s="36"/>
      <c r="I364" s="67" t="s">
        <v>15</v>
      </c>
      <c r="J364" s="68"/>
      <c r="K364" s="70">
        <f>SUM(K361:K363)</f>
        <v>133</v>
      </c>
      <c r="L364" s="70"/>
      <c r="M364" s="70"/>
    </row>
    <row r="365" spans="8:13" x14ac:dyDescent="0.3">
      <c r="H365" s="36"/>
      <c r="I365" s="66" t="s">
        <v>16</v>
      </c>
      <c r="J365" s="64">
        <v>0</v>
      </c>
      <c r="K365" s="69">
        <f>K364*J365</f>
        <v>0</v>
      </c>
      <c r="L365" s="69"/>
      <c r="M365" s="69"/>
    </row>
    <row r="366" spans="8:13" ht="19.5" thickBot="1" x14ac:dyDescent="0.35">
      <c r="H366" s="36"/>
      <c r="I366" s="66" t="s">
        <v>108</v>
      </c>
      <c r="J366" s="64">
        <v>0.02</v>
      </c>
      <c r="K366" s="71">
        <f>J366*K364</f>
        <v>2.66</v>
      </c>
      <c r="L366" s="71"/>
      <c r="M366" s="71"/>
    </row>
    <row r="367" spans="8:13" ht="19.5" thickBot="1" x14ac:dyDescent="0.35">
      <c r="H367" s="36"/>
      <c r="I367" s="36"/>
      <c r="J367" s="61"/>
      <c r="K367" s="72">
        <f>SUM(K364:K366)</f>
        <v>135.66</v>
      </c>
      <c r="L367" s="72"/>
      <c r="M367" s="72"/>
    </row>
    <row r="371" spans="8:13" x14ac:dyDescent="0.3">
      <c r="J371" s="62" t="s">
        <v>320</v>
      </c>
      <c r="K371" s="117" t="s">
        <v>341</v>
      </c>
      <c r="L371" s="113" t="s">
        <v>340</v>
      </c>
      <c r="M371" s="113"/>
    </row>
    <row r="372" spans="8:13" x14ac:dyDescent="0.3">
      <c r="H372" s="61">
        <v>36</v>
      </c>
      <c r="I372" s="63" t="s">
        <v>339</v>
      </c>
      <c r="J372" s="65"/>
      <c r="K372" s="69">
        <v>1859</v>
      </c>
      <c r="L372" s="69"/>
      <c r="M372" s="69"/>
    </row>
    <row r="373" spans="8:13" x14ac:dyDescent="0.3">
      <c r="H373" s="93"/>
      <c r="I373" s="94" t="s">
        <v>137</v>
      </c>
      <c r="J373" s="95"/>
      <c r="K373" s="96"/>
      <c r="L373" s="96"/>
      <c r="M373" s="96"/>
    </row>
    <row r="374" spans="8:13" x14ac:dyDescent="0.3">
      <c r="H374" s="93"/>
      <c r="I374" s="94" t="s">
        <v>55</v>
      </c>
      <c r="J374" s="95"/>
      <c r="K374" s="96"/>
      <c r="L374" s="96"/>
      <c r="M374" s="96"/>
    </row>
    <row r="375" spans="8:13" x14ac:dyDescent="0.3">
      <c r="H375" s="36"/>
      <c r="I375" s="67" t="s">
        <v>15</v>
      </c>
      <c r="J375" s="68"/>
      <c r="K375" s="70">
        <f>SUM(K372:K374)</f>
        <v>1859</v>
      </c>
      <c r="L375" s="70"/>
      <c r="M375" s="70"/>
    </row>
    <row r="376" spans="8:13" x14ac:dyDescent="0.3">
      <c r="H376" s="36"/>
      <c r="I376" s="66" t="s">
        <v>16</v>
      </c>
      <c r="J376" s="64">
        <v>0</v>
      </c>
      <c r="K376" s="69">
        <f>K375*J376</f>
        <v>0</v>
      </c>
      <c r="L376" s="69"/>
      <c r="M376" s="69"/>
    </row>
    <row r="377" spans="8:13" ht="19.5" thickBot="1" x14ac:dyDescent="0.35">
      <c r="H377" s="36"/>
      <c r="I377" s="66" t="s">
        <v>108</v>
      </c>
      <c r="J377" s="64">
        <v>0.02</v>
      </c>
      <c r="K377" s="71">
        <f>J377*K375</f>
        <v>37.18</v>
      </c>
      <c r="L377" s="71"/>
      <c r="M377" s="71"/>
    </row>
    <row r="378" spans="8:13" ht="19.5" thickBot="1" x14ac:dyDescent="0.35">
      <c r="H378" s="36"/>
      <c r="I378" s="36"/>
      <c r="J378" s="61"/>
      <c r="K378" s="72">
        <f>SUM(K375:K377)</f>
        <v>1896.18</v>
      </c>
      <c r="L378" s="72"/>
      <c r="M378" s="72"/>
    </row>
    <row r="381" spans="8:13" x14ac:dyDescent="0.3">
      <c r="J381" s="62" t="s">
        <v>320</v>
      </c>
      <c r="K381" s="117" t="s">
        <v>329</v>
      </c>
      <c r="L381" s="113"/>
      <c r="M381" s="113"/>
    </row>
    <row r="382" spans="8:13" x14ac:dyDescent="0.3">
      <c r="H382" s="61">
        <v>36</v>
      </c>
      <c r="I382" s="63" t="s">
        <v>328</v>
      </c>
      <c r="J382" s="65"/>
      <c r="K382" s="69">
        <v>1685</v>
      </c>
      <c r="L382" s="69"/>
      <c r="M382" s="69"/>
    </row>
    <row r="383" spans="8:13" x14ac:dyDescent="0.3">
      <c r="H383" s="93"/>
      <c r="I383" s="94" t="s">
        <v>137</v>
      </c>
      <c r="J383" s="95"/>
      <c r="K383" s="96"/>
      <c r="L383" s="96"/>
      <c r="M383" s="96"/>
    </row>
    <row r="384" spans="8:13" x14ac:dyDescent="0.3">
      <c r="H384" s="93"/>
      <c r="I384" s="94" t="s">
        <v>55</v>
      </c>
      <c r="J384" s="95"/>
      <c r="K384" s="96"/>
      <c r="L384" s="96"/>
      <c r="M384" s="96"/>
    </row>
    <row r="385" spans="8:13" x14ac:dyDescent="0.3">
      <c r="H385" s="36"/>
      <c r="I385" s="67" t="s">
        <v>15</v>
      </c>
      <c r="J385" s="68"/>
      <c r="K385" s="70">
        <f>SUM(K382:K384)</f>
        <v>1685</v>
      </c>
      <c r="L385" s="70"/>
      <c r="M385" s="70"/>
    </row>
    <row r="386" spans="8:13" x14ac:dyDescent="0.3">
      <c r="H386" s="36"/>
      <c r="I386" s="66" t="s">
        <v>16</v>
      </c>
      <c r="J386" s="64">
        <v>0</v>
      </c>
      <c r="K386" s="69">
        <f>K385*J386</f>
        <v>0</v>
      </c>
      <c r="L386" s="69"/>
      <c r="M386" s="69"/>
    </row>
    <row r="387" spans="8:13" ht="19.5" thickBot="1" x14ac:dyDescent="0.35">
      <c r="H387" s="36"/>
      <c r="I387" s="66" t="s">
        <v>108</v>
      </c>
      <c r="J387" s="64">
        <v>0.02</v>
      </c>
      <c r="K387" s="71">
        <f>J387*K385</f>
        <v>33.700000000000003</v>
      </c>
      <c r="L387" s="71"/>
      <c r="M387" s="71"/>
    </row>
    <row r="388" spans="8:13" ht="19.5" thickBot="1" x14ac:dyDescent="0.35">
      <c r="H388" s="36"/>
      <c r="I388" s="36"/>
      <c r="J388" s="61"/>
      <c r="K388" s="72">
        <f>SUM(K385:K387)</f>
        <v>1718.7</v>
      </c>
      <c r="L388" s="72"/>
      <c r="M388" s="72"/>
    </row>
    <row r="390" spans="8:13" x14ac:dyDescent="0.3">
      <c r="J390" s="62" t="s">
        <v>320</v>
      </c>
      <c r="K390" s="117"/>
      <c r="L390" s="113"/>
      <c r="M390" s="113"/>
    </row>
    <row r="393" spans="8:13" x14ac:dyDescent="0.3">
      <c r="J393" s="62" t="s">
        <v>320</v>
      </c>
      <c r="K393" s="117"/>
      <c r="L393" s="113"/>
      <c r="M393" s="113"/>
    </row>
    <row r="394" spans="8:13" x14ac:dyDescent="0.3">
      <c r="H394" s="61">
        <v>37</v>
      </c>
      <c r="I394" s="63" t="s">
        <v>331</v>
      </c>
      <c r="J394" s="65"/>
      <c r="K394" s="69">
        <v>1438</v>
      </c>
      <c r="L394" s="69"/>
      <c r="M394" s="69"/>
    </row>
    <row r="395" spans="8:13" x14ac:dyDescent="0.3">
      <c r="H395" s="93"/>
      <c r="I395" s="94" t="s">
        <v>137</v>
      </c>
      <c r="J395" s="95"/>
      <c r="K395" s="96">
        <v>500</v>
      </c>
      <c r="L395" s="96"/>
      <c r="M395" s="96"/>
    </row>
    <row r="396" spans="8:13" x14ac:dyDescent="0.3">
      <c r="H396" s="93"/>
      <c r="I396" s="94" t="s">
        <v>55</v>
      </c>
      <c r="J396" s="95"/>
      <c r="K396" s="96"/>
      <c r="L396" s="96"/>
      <c r="M396" s="96"/>
    </row>
    <row r="397" spans="8:13" x14ac:dyDescent="0.3">
      <c r="H397" s="36"/>
      <c r="I397" s="67" t="s">
        <v>15</v>
      </c>
      <c r="J397" s="68"/>
      <c r="K397" s="70">
        <f>SUM(K394:K396)</f>
        <v>1938</v>
      </c>
      <c r="L397" s="70"/>
      <c r="M397" s="70"/>
    </row>
    <row r="398" spans="8:13" x14ac:dyDescent="0.3">
      <c r="H398" s="36"/>
      <c r="I398" s="66" t="s">
        <v>16</v>
      </c>
      <c r="J398" s="64">
        <v>0</v>
      </c>
      <c r="K398" s="69">
        <f>K397*J398</f>
        <v>0</v>
      </c>
      <c r="L398" s="69"/>
      <c r="M398" s="69"/>
    </row>
    <row r="399" spans="8:13" ht="19.5" thickBot="1" x14ac:dyDescent="0.35">
      <c r="H399" s="36"/>
      <c r="I399" s="66" t="s">
        <v>108</v>
      </c>
      <c r="J399" s="64">
        <v>0.02</v>
      </c>
      <c r="K399" s="71">
        <f>J399*K397</f>
        <v>38.76</v>
      </c>
      <c r="L399" s="71"/>
      <c r="M399" s="71"/>
    </row>
    <row r="400" spans="8:13" ht="19.5" thickBot="1" x14ac:dyDescent="0.35">
      <c r="H400" s="36"/>
      <c r="I400" s="36"/>
      <c r="J400" s="61"/>
      <c r="K400" s="72">
        <f>SUM(K397:K399)</f>
        <v>1976.76</v>
      </c>
      <c r="L400" s="72"/>
      <c r="M400" s="72"/>
    </row>
    <row r="403" spans="8:13" x14ac:dyDescent="0.3">
      <c r="J403" s="62" t="s">
        <v>320</v>
      </c>
      <c r="K403" s="117"/>
      <c r="L403" s="113"/>
      <c r="M403" s="113"/>
    </row>
    <row r="404" spans="8:13" x14ac:dyDescent="0.3">
      <c r="H404" s="61">
        <v>38</v>
      </c>
      <c r="I404" s="63" t="s">
        <v>332</v>
      </c>
      <c r="J404" s="65"/>
      <c r="K404" s="69">
        <v>70</v>
      </c>
      <c r="L404" s="69"/>
      <c r="M404" s="69"/>
    </row>
    <row r="405" spans="8:13" x14ac:dyDescent="0.3">
      <c r="H405" s="93"/>
      <c r="I405" s="94" t="s">
        <v>137</v>
      </c>
      <c r="J405" s="95"/>
      <c r="K405" s="96"/>
      <c r="L405" s="96"/>
      <c r="M405" s="96"/>
    </row>
    <row r="406" spans="8:13" x14ac:dyDescent="0.3">
      <c r="H406" s="93"/>
      <c r="I406" s="94" t="s">
        <v>55</v>
      </c>
      <c r="J406" s="95"/>
      <c r="K406" s="96"/>
      <c r="L406" s="96"/>
      <c r="M406" s="96"/>
    </row>
    <row r="407" spans="8:13" x14ac:dyDescent="0.3">
      <c r="H407" s="36"/>
      <c r="I407" s="67" t="s">
        <v>15</v>
      </c>
      <c r="J407" s="68"/>
      <c r="K407" s="70">
        <f>SUM(K404:K406)</f>
        <v>70</v>
      </c>
      <c r="L407" s="70"/>
      <c r="M407" s="70"/>
    </row>
    <row r="408" spans="8:13" x14ac:dyDescent="0.3">
      <c r="H408" s="36"/>
      <c r="I408" s="66" t="s">
        <v>16</v>
      </c>
      <c r="J408" s="64">
        <v>0</v>
      </c>
      <c r="K408" s="69">
        <f>K407*J408</f>
        <v>0</v>
      </c>
      <c r="L408" s="69"/>
      <c r="M408" s="69"/>
    </row>
    <row r="409" spans="8:13" ht="19.5" thickBot="1" x14ac:dyDescent="0.35">
      <c r="H409" s="36"/>
      <c r="I409" s="66" t="s">
        <v>108</v>
      </c>
      <c r="J409" s="64">
        <v>0.02</v>
      </c>
      <c r="K409" s="71">
        <f>J409*K407</f>
        <v>1.4000000000000001</v>
      </c>
      <c r="L409" s="71"/>
      <c r="M409" s="71"/>
    </row>
    <row r="410" spans="8:13" ht="19.5" thickBot="1" x14ac:dyDescent="0.35">
      <c r="H410" s="36"/>
      <c r="I410" s="36"/>
      <c r="J410" s="61"/>
      <c r="K410" s="72">
        <f>SUM(K407:K409)</f>
        <v>71.400000000000006</v>
      </c>
      <c r="L410" s="72"/>
      <c r="M410" s="72"/>
    </row>
    <row r="413" spans="8:13" x14ac:dyDescent="0.3">
      <c r="J413" s="62" t="s">
        <v>320</v>
      </c>
      <c r="K413" s="117" t="s">
        <v>338</v>
      </c>
      <c r="L413" s="113"/>
      <c r="M413" s="113"/>
    </row>
    <row r="414" spans="8:13" x14ac:dyDescent="0.3">
      <c r="H414" s="61">
        <v>39</v>
      </c>
      <c r="I414" s="63" t="s">
        <v>330</v>
      </c>
      <c r="J414" s="65"/>
      <c r="K414" s="69">
        <v>2491</v>
      </c>
      <c r="L414" s="69"/>
      <c r="M414" s="69"/>
    </row>
    <row r="415" spans="8:13" x14ac:dyDescent="0.3">
      <c r="H415" s="93"/>
      <c r="I415" s="94" t="s">
        <v>137</v>
      </c>
      <c r="J415" s="95"/>
      <c r="K415" s="96"/>
      <c r="L415" s="96"/>
      <c r="M415" s="96"/>
    </row>
    <row r="416" spans="8:13" x14ac:dyDescent="0.3">
      <c r="H416" s="93"/>
      <c r="I416" s="94" t="s">
        <v>55</v>
      </c>
      <c r="J416" s="95"/>
      <c r="K416" s="96"/>
      <c r="L416" s="96"/>
      <c r="M416" s="96"/>
    </row>
    <row r="417" spans="8:13" x14ac:dyDescent="0.3">
      <c r="H417" s="36"/>
      <c r="I417" s="67" t="s">
        <v>15</v>
      </c>
      <c r="J417" s="68"/>
      <c r="K417" s="70">
        <f>SUM(K414:K416)</f>
        <v>2491</v>
      </c>
      <c r="L417" s="70"/>
      <c r="M417" s="70"/>
    </row>
    <row r="418" spans="8:13" x14ac:dyDescent="0.3">
      <c r="H418" s="36"/>
      <c r="I418" s="66" t="s">
        <v>16</v>
      </c>
      <c r="J418" s="64">
        <v>0</v>
      </c>
      <c r="K418" s="69">
        <f>K417*J418</f>
        <v>0</v>
      </c>
      <c r="L418" s="69"/>
      <c r="M418" s="69"/>
    </row>
    <row r="419" spans="8:13" ht="19.5" thickBot="1" x14ac:dyDescent="0.35">
      <c r="H419" s="36"/>
      <c r="I419" s="66" t="s">
        <v>108</v>
      </c>
      <c r="J419" s="64">
        <v>0.02</v>
      </c>
      <c r="K419" s="71">
        <f>J419*K417</f>
        <v>49.82</v>
      </c>
      <c r="L419" s="71"/>
      <c r="M419" s="71"/>
    </row>
    <row r="420" spans="8:13" ht="19.5" thickBot="1" x14ac:dyDescent="0.35">
      <c r="H420" s="36"/>
      <c r="I420" s="36"/>
      <c r="J420" s="61"/>
      <c r="K420" s="72">
        <f>SUM(K417:K419)</f>
        <v>2540.8200000000002</v>
      </c>
      <c r="L420" s="72"/>
      <c r="M420" s="72"/>
    </row>
    <row r="423" spans="8:13" x14ac:dyDescent="0.3">
      <c r="J423" s="62" t="s">
        <v>320</v>
      </c>
      <c r="K423" s="117" t="s">
        <v>338</v>
      </c>
      <c r="L423" s="117"/>
      <c r="M423" s="113"/>
    </row>
    <row r="424" spans="8:13" x14ac:dyDescent="0.3">
      <c r="H424" s="61">
        <v>40</v>
      </c>
      <c r="I424" s="63" t="s">
        <v>337</v>
      </c>
      <c r="J424" s="65"/>
      <c r="K424" s="69">
        <v>431</v>
      </c>
      <c r="L424" s="69"/>
      <c r="M424" s="69"/>
    </row>
    <row r="425" spans="8:13" x14ac:dyDescent="0.3">
      <c r="H425" s="93"/>
      <c r="I425" s="94" t="s">
        <v>137</v>
      </c>
      <c r="J425" s="95"/>
      <c r="K425" s="96"/>
      <c r="L425" s="96"/>
      <c r="M425" s="96"/>
    </row>
    <row r="426" spans="8:13" x14ac:dyDescent="0.3">
      <c r="H426" s="93"/>
      <c r="I426" s="94" t="s">
        <v>55</v>
      </c>
      <c r="J426" s="95"/>
      <c r="K426" s="96"/>
      <c r="L426" s="96"/>
      <c r="M426" s="96"/>
    </row>
    <row r="427" spans="8:13" x14ac:dyDescent="0.3">
      <c r="H427" s="36"/>
      <c r="I427" s="67" t="s">
        <v>15</v>
      </c>
      <c r="J427" s="68"/>
      <c r="K427" s="70">
        <f>SUM(K424:K426)</f>
        <v>431</v>
      </c>
      <c r="L427" s="70"/>
      <c r="M427" s="70"/>
    </row>
    <row r="428" spans="8:13" x14ac:dyDescent="0.3">
      <c r="H428" s="36"/>
      <c r="I428" s="66" t="s">
        <v>16</v>
      </c>
      <c r="J428" s="64">
        <v>0</v>
      </c>
      <c r="K428" s="69">
        <f>K427*J428</f>
        <v>0</v>
      </c>
      <c r="L428" s="69"/>
      <c r="M428" s="69"/>
    </row>
    <row r="429" spans="8:13" ht="19.5" thickBot="1" x14ac:dyDescent="0.35">
      <c r="H429" s="36"/>
      <c r="I429" s="66" t="s">
        <v>108</v>
      </c>
      <c r="J429" s="64">
        <v>0.05</v>
      </c>
      <c r="K429" s="71">
        <f>J429*K427</f>
        <v>21.55</v>
      </c>
      <c r="L429" s="71"/>
      <c r="M429" s="71"/>
    </row>
    <row r="430" spans="8:13" ht="19.5" thickBot="1" x14ac:dyDescent="0.35">
      <c r="H430" s="36"/>
      <c r="I430" s="36"/>
      <c r="J430" s="61"/>
      <c r="K430" s="72">
        <f>SUM(K427:K429)</f>
        <v>452.55</v>
      </c>
      <c r="L430" s="72"/>
      <c r="M430" s="72"/>
    </row>
    <row r="432" spans="8:13" x14ac:dyDescent="0.3">
      <c r="J432" s="62" t="s">
        <v>320</v>
      </c>
      <c r="K432" s="117"/>
      <c r="L432" s="117"/>
      <c r="M432" s="113"/>
    </row>
    <row r="433" spans="8:13" x14ac:dyDescent="0.3">
      <c r="H433" s="61">
        <v>41</v>
      </c>
      <c r="I433" s="63" t="s">
        <v>333</v>
      </c>
      <c r="J433" s="65"/>
      <c r="K433" s="69">
        <v>1225</v>
      </c>
      <c r="L433" s="69"/>
      <c r="M433" s="69"/>
    </row>
    <row r="434" spans="8:13" x14ac:dyDescent="0.3">
      <c r="H434" s="93"/>
      <c r="I434" s="94" t="s">
        <v>137</v>
      </c>
      <c r="J434" s="95"/>
      <c r="K434" s="96"/>
      <c r="L434" s="96"/>
      <c r="M434" s="96"/>
    </row>
    <row r="435" spans="8:13" x14ac:dyDescent="0.3">
      <c r="H435" s="93"/>
      <c r="I435" s="94" t="s">
        <v>55</v>
      </c>
      <c r="J435" s="95"/>
      <c r="K435" s="96"/>
      <c r="L435" s="96"/>
      <c r="M435" s="96"/>
    </row>
    <row r="436" spans="8:13" x14ac:dyDescent="0.3">
      <c r="H436" s="36"/>
      <c r="I436" s="67" t="s">
        <v>15</v>
      </c>
      <c r="J436" s="68"/>
      <c r="K436" s="70">
        <f>SUM(K433:K435)</f>
        <v>1225</v>
      </c>
      <c r="L436" s="70"/>
      <c r="M436" s="70"/>
    </row>
    <row r="437" spans="8:13" x14ac:dyDescent="0.3">
      <c r="H437" s="36"/>
      <c r="I437" s="66" t="s">
        <v>16</v>
      </c>
      <c r="J437" s="64">
        <v>0</v>
      </c>
      <c r="K437" s="69">
        <f>K436*J437</f>
        <v>0</v>
      </c>
      <c r="L437" s="69"/>
      <c r="M437" s="69"/>
    </row>
    <row r="438" spans="8:13" ht="19.5" thickBot="1" x14ac:dyDescent="0.35">
      <c r="H438" s="36"/>
      <c r="I438" s="66" t="s">
        <v>108</v>
      </c>
      <c r="J438" s="64">
        <v>0.02</v>
      </c>
      <c r="K438" s="71">
        <f>J438*K436</f>
        <v>24.5</v>
      </c>
      <c r="L438" s="71"/>
      <c r="M438" s="71"/>
    </row>
    <row r="439" spans="8:13" ht="19.5" thickBot="1" x14ac:dyDescent="0.35">
      <c r="H439" s="36"/>
      <c r="I439" s="36"/>
      <c r="J439" s="61"/>
      <c r="K439" s="72">
        <f>SUM(K436:K438)</f>
        <v>1249.5</v>
      </c>
      <c r="L439" s="72"/>
      <c r="M439" s="72"/>
    </row>
    <row r="443" spans="8:13" ht="37.5" x14ac:dyDescent="0.3">
      <c r="J443" s="62" t="s">
        <v>320</v>
      </c>
      <c r="K443" s="117" t="s">
        <v>335</v>
      </c>
      <c r="L443" s="117" t="s">
        <v>336</v>
      </c>
    </row>
    <row r="444" spans="8:13" x14ac:dyDescent="0.3">
      <c r="H444" s="61">
        <v>42</v>
      </c>
      <c r="I444" s="63" t="s">
        <v>334</v>
      </c>
      <c r="J444" s="65"/>
      <c r="K444" s="69">
        <v>580</v>
      </c>
      <c r="L444" s="69">
        <v>1141</v>
      </c>
    </row>
    <row r="445" spans="8:13" x14ac:dyDescent="0.3">
      <c r="H445" s="93"/>
      <c r="I445" s="94" t="s">
        <v>137</v>
      </c>
      <c r="J445" s="95"/>
      <c r="K445" s="96"/>
      <c r="L445" s="96"/>
    </row>
    <row r="446" spans="8:13" x14ac:dyDescent="0.3">
      <c r="H446" s="93"/>
      <c r="I446" s="94" t="s">
        <v>55</v>
      </c>
      <c r="J446" s="95"/>
      <c r="K446" s="96"/>
      <c r="L446" s="96"/>
    </row>
    <row r="447" spans="8:13" x14ac:dyDescent="0.3">
      <c r="H447" s="36"/>
      <c r="I447" s="67" t="s">
        <v>15</v>
      </c>
      <c r="J447" s="68"/>
      <c r="K447" s="70">
        <f>SUM(K444:K446)</f>
        <v>580</v>
      </c>
      <c r="L447" s="70">
        <f>SUM(L444:L446)</f>
        <v>1141</v>
      </c>
    </row>
    <row r="448" spans="8:13" x14ac:dyDescent="0.3">
      <c r="H448" s="36"/>
      <c r="I448" s="66" t="s">
        <v>16</v>
      </c>
      <c r="J448" s="64">
        <v>0</v>
      </c>
      <c r="K448" s="69">
        <f>K447*J448</f>
        <v>0</v>
      </c>
      <c r="L448" s="69"/>
    </row>
    <row r="449" spans="8:12" ht="19.5" thickBot="1" x14ac:dyDescent="0.35">
      <c r="H449" s="36"/>
      <c r="I449" s="66" t="s">
        <v>108</v>
      </c>
      <c r="J449" s="64">
        <v>0.02</v>
      </c>
      <c r="K449" s="71">
        <f>J449*K447</f>
        <v>11.6</v>
      </c>
      <c r="L449" s="71">
        <f>J449*L447</f>
        <v>22.82</v>
      </c>
    </row>
    <row r="450" spans="8:12" ht="19.5" thickBot="1" x14ac:dyDescent="0.35">
      <c r="H450" s="36"/>
      <c r="I450" s="36"/>
      <c r="J450" s="61"/>
      <c r="K450" s="72">
        <f>SUM(K447:K449)</f>
        <v>591.6</v>
      </c>
      <c r="L450" s="72">
        <f>SUM(L447:L449)</f>
        <v>1163.82</v>
      </c>
    </row>
    <row r="453" spans="8:12" x14ac:dyDescent="0.3">
      <c r="J453" s="62" t="s">
        <v>159</v>
      </c>
      <c r="K453" s="117"/>
      <c r="L453" s="117"/>
    </row>
    <row r="454" spans="8:12" x14ac:dyDescent="0.3">
      <c r="H454" s="61">
        <v>43</v>
      </c>
      <c r="I454" s="63" t="s">
        <v>342</v>
      </c>
      <c r="J454" s="65"/>
      <c r="K454" s="69">
        <v>85</v>
      </c>
      <c r="L454" s="69"/>
    </row>
    <row r="455" spans="8:12" x14ac:dyDescent="0.3">
      <c r="H455" s="93"/>
      <c r="I455" s="94" t="s">
        <v>137</v>
      </c>
      <c r="J455" s="95"/>
      <c r="K455" s="96"/>
      <c r="L455" s="96"/>
    </row>
    <row r="456" spans="8:12" x14ac:dyDescent="0.3">
      <c r="H456" s="93"/>
      <c r="I456" s="94" t="s">
        <v>55</v>
      </c>
      <c r="J456" s="95"/>
      <c r="K456" s="96"/>
      <c r="L456" s="96"/>
    </row>
    <row r="457" spans="8:12" x14ac:dyDescent="0.3">
      <c r="H457" s="36"/>
      <c r="I457" s="67" t="s">
        <v>15</v>
      </c>
      <c r="J457" s="68"/>
      <c r="K457" s="70">
        <f>SUM(K454:K456)</f>
        <v>85</v>
      </c>
      <c r="L457" s="70"/>
    </row>
    <row r="458" spans="8:12" x14ac:dyDescent="0.3">
      <c r="H458" s="36"/>
      <c r="I458" s="66" t="s">
        <v>16</v>
      </c>
      <c r="J458" s="64">
        <v>0</v>
      </c>
      <c r="K458" s="69">
        <f>K457*J458</f>
        <v>0</v>
      </c>
      <c r="L458" s="69"/>
    </row>
    <row r="459" spans="8:12" ht="19.5" thickBot="1" x14ac:dyDescent="0.35">
      <c r="H459" s="36"/>
      <c r="I459" s="66" t="s">
        <v>108</v>
      </c>
      <c r="J459" s="64">
        <v>0.02</v>
      </c>
      <c r="K459" s="71">
        <f>J459*K457</f>
        <v>1.7</v>
      </c>
      <c r="L459" s="71"/>
    </row>
    <row r="460" spans="8:12" ht="19.5" thickBot="1" x14ac:dyDescent="0.35">
      <c r="H460" s="36"/>
      <c r="I460" s="36"/>
      <c r="J460" s="61"/>
      <c r="K460" s="72">
        <f>SUM(K457:K459)</f>
        <v>86.7</v>
      </c>
      <c r="L460" s="72"/>
    </row>
    <row r="462" spans="8:12" x14ac:dyDescent="0.3">
      <c r="J462" s="62" t="s">
        <v>189</v>
      </c>
      <c r="K462" s="117"/>
      <c r="L462" s="117"/>
    </row>
    <row r="463" spans="8:12" x14ac:dyDescent="0.3">
      <c r="H463" s="61">
        <v>44</v>
      </c>
      <c r="I463" s="63" t="s">
        <v>344</v>
      </c>
      <c r="J463" s="65"/>
      <c r="K463" s="69">
        <v>40</v>
      </c>
      <c r="L463" s="69"/>
    </row>
    <row r="464" spans="8:12" x14ac:dyDescent="0.3">
      <c r="H464" s="93"/>
      <c r="I464" s="94" t="s">
        <v>137</v>
      </c>
      <c r="J464" s="95"/>
      <c r="K464" s="96"/>
      <c r="L464" s="96"/>
    </row>
    <row r="465" spans="8:12" x14ac:dyDescent="0.3">
      <c r="H465" s="93"/>
      <c r="I465" s="94" t="s">
        <v>55</v>
      </c>
      <c r="J465" s="95"/>
      <c r="K465" s="96"/>
      <c r="L465" s="96"/>
    </row>
    <row r="466" spans="8:12" x14ac:dyDescent="0.3">
      <c r="H466" s="36"/>
      <c r="I466" s="67" t="s">
        <v>15</v>
      </c>
      <c r="J466" s="68"/>
      <c r="K466" s="70">
        <f>SUM(K463:K465)</f>
        <v>40</v>
      </c>
      <c r="L466" s="70"/>
    </row>
    <row r="467" spans="8:12" x14ac:dyDescent="0.3">
      <c r="H467" s="36"/>
      <c r="I467" s="66" t="s">
        <v>16</v>
      </c>
      <c r="J467" s="64">
        <v>0</v>
      </c>
      <c r="K467" s="69">
        <f>K466*J467</f>
        <v>0</v>
      </c>
      <c r="L467" s="69"/>
    </row>
    <row r="468" spans="8:12" ht="19.5" thickBot="1" x14ac:dyDescent="0.35">
      <c r="H468" s="36"/>
      <c r="I468" s="66" t="s">
        <v>108</v>
      </c>
      <c r="J468" s="64">
        <v>0.02</v>
      </c>
      <c r="K468" s="71">
        <f>J468*K466</f>
        <v>0.8</v>
      </c>
      <c r="L468" s="71"/>
    </row>
    <row r="469" spans="8:12" ht="19.5" thickBot="1" x14ac:dyDescent="0.35">
      <c r="H469" s="36"/>
      <c r="I469" s="36"/>
      <c r="J469" s="61"/>
      <c r="K469" s="72">
        <f>SUM(K466:K468)</f>
        <v>40.799999999999997</v>
      </c>
      <c r="L469" s="72"/>
    </row>
    <row r="472" spans="8:12" x14ac:dyDescent="0.3">
      <c r="J472" s="62" t="s">
        <v>189</v>
      </c>
      <c r="K472" s="117" t="s">
        <v>345</v>
      </c>
      <c r="L472" s="117" t="s">
        <v>350</v>
      </c>
    </row>
    <row r="473" spans="8:12" x14ac:dyDescent="0.3">
      <c r="H473" s="61">
        <v>45</v>
      </c>
      <c r="I473" s="63" t="s">
        <v>140</v>
      </c>
      <c r="J473" s="65"/>
      <c r="K473" s="69">
        <f>518/5</f>
        <v>103.6</v>
      </c>
      <c r="L473" s="69">
        <f>144/5</f>
        <v>28.8</v>
      </c>
    </row>
    <row r="474" spans="8:12" x14ac:dyDescent="0.3">
      <c r="H474" s="93"/>
      <c r="I474" s="94" t="s">
        <v>137</v>
      </c>
      <c r="J474" s="95"/>
      <c r="K474" s="96"/>
      <c r="L474" s="96"/>
    </row>
    <row r="475" spans="8:12" x14ac:dyDescent="0.3">
      <c r="H475" s="93"/>
      <c r="I475" s="94" t="s">
        <v>55</v>
      </c>
      <c r="J475" s="95"/>
      <c r="K475" s="96"/>
      <c r="L475" s="96"/>
    </row>
    <row r="476" spans="8:12" x14ac:dyDescent="0.3">
      <c r="H476" s="36"/>
      <c r="I476" s="67" t="s">
        <v>15</v>
      </c>
      <c r="J476" s="68"/>
      <c r="K476" s="70">
        <f>SUM(K473:K475)</f>
        <v>103.6</v>
      </c>
      <c r="L476" s="70">
        <f>SUM(L473:L475)</f>
        <v>28.8</v>
      </c>
    </row>
    <row r="477" spans="8:12" x14ac:dyDescent="0.3">
      <c r="H477" s="36"/>
      <c r="I477" s="66" t="s">
        <v>16</v>
      </c>
      <c r="J477" s="64">
        <v>0</v>
      </c>
      <c r="K477" s="69">
        <f>K476*J477</f>
        <v>0</v>
      </c>
      <c r="L477" s="69">
        <f>L476*K477</f>
        <v>0</v>
      </c>
    </row>
    <row r="478" spans="8:12" ht="19.5" thickBot="1" x14ac:dyDescent="0.35">
      <c r="H478" s="36"/>
      <c r="I478" s="66" t="s">
        <v>108</v>
      </c>
      <c r="J478" s="64">
        <v>0.02</v>
      </c>
      <c r="K478" s="71">
        <f>J478*K476</f>
        <v>2.0720000000000001</v>
      </c>
      <c r="L478" s="71">
        <f>J478*L476</f>
        <v>0.57600000000000007</v>
      </c>
    </row>
    <row r="479" spans="8:12" ht="19.5" thickBot="1" x14ac:dyDescent="0.35">
      <c r="H479" s="36"/>
      <c r="I479" s="36"/>
      <c r="J479" s="61"/>
      <c r="K479" s="72">
        <f>SUM(K476:K478)</f>
        <v>105.672</v>
      </c>
      <c r="L479" s="72">
        <f>SUM(L476:L478)</f>
        <v>29.376000000000001</v>
      </c>
    </row>
    <row r="482" spans="8:12" x14ac:dyDescent="0.3">
      <c r="J482" s="62" t="s">
        <v>320</v>
      </c>
      <c r="K482" s="117" t="s">
        <v>346</v>
      </c>
      <c r="L482" s="117" t="s">
        <v>347</v>
      </c>
    </row>
    <row r="483" spans="8:12" x14ac:dyDescent="0.3">
      <c r="H483" s="61">
        <v>46</v>
      </c>
      <c r="I483" s="63" t="s">
        <v>348</v>
      </c>
      <c r="J483" s="65"/>
      <c r="K483" s="69">
        <v>768</v>
      </c>
      <c r="L483" s="69">
        <v>957</v>
      </c>
    </row>
    <row r="484" spans="8:12" x14ac:dyDescent="0.3">
      <c r="H484" s="93"/>
      <c r="I484" s="94" t="s">
        <v>137</v>
      </c>
      <c r="J484" s="95"/>
      <c r="K484" s="96"/>
      <c r="L484" s="96"/>
    </row>
    <row r="485" spans="8:12" x14ac:dyDescent="0.3">
      <c r="H485" s="93"/>
      <c r="I485" s="94" t="s">
        <v>55</v>
      </c>
      <c r="J485" s="95"/>
      <c r="K485" s="96"/>
      <c r="L485" s="96"/>
    </row>
    <row r="486" spans="8:12" x14ac:dyDescent="0.3">
      <c r="H486" s="36"/>
      <c r="I486" s="67" t="s">
        <v>15</v>
      </c>
      <c r="J486" s="68"/>
      <c r="K486" s="70">
        <f>SUM(K483:K485)</f>
        <v>768</v>
      </c>
      <c r="L486" s="70">
        <f>SUM(L483:L485)</f>
        <v>957</v>
      </c>
    </row>
    <row r="487" spans="8:12" x14ac:dyDescent="0.3">
      <c r="H487" s="36"/>
      <c r="I487" s="66" t="s">
        <v>16</v>
      </c>
      <c r="J487" s="64">
        <v>0</v>
      </c>
      <c r="K487" s="69">
        <f>K486*J487</f>
        <v>0</v>
      </c>
      <c r="L487" s="69">
        <f>L486*K487</f>
        <v>0</v>
      </c>
    </row>
    <row r="488" spans="8:12" ht="19.5" thickBot="1" x14ac:dyDescent="0.35">
      <c r="H488" s="36"/>
      <c r="I488" s="66" t="s">
        <v>108</v>
      </c>
      <c r="J488" s="64">
        <v>0.02</v>
      </c>
      <c r="K488" s="71">
        <f>J488*K486</f>
        <v>15.36</v>
      </c>
      <c r="L488" s="71">
        <f>J488*L486</f>
        <v>19.14</v>
      </c>
    </row>
    <row r="489" spans="8:12" ht="19.5" thickBot="1" x14ac:dyDescent="0.35">
      <c r="H489" s="36"/>
      <c r="I489" s="36"/>
      <c r="J489" s="61"/>
      <c r="K489" s="72">
        <f>SUM(K486:K488)</f>
        <v>783.36</v>
      </c>
      <c r="L489" s="72">
        <f>SUM(L486:L488)</f>
        <v>976.14</v>
      </c>
    </row>
    <row r="491" spans="8:12" x14ac:dyDescent="0.3">
      <c r="J491" s="62" t="s">
        <v>320</v>
      </c>
      <c r="K491" s="117" t="s">
        <v>346</v>
      </c>
      <c r="L491" s="117" t="s">
        <v>347</v>
      </c>
    </row>
    <row r="492" spans="8:12" x14ac:dyDescent="0.3">
      <c r="H492" s="61">
        <v>46</v>
      </c>
      <c r="I492" s="63" t="s">
        <v>349</v>
      </c>
      <c r="J492" s="65"/>
      <c r="K492" s="69">
        <v>2085</v>
      </c>
      <c r="L492" s="69">
        <v>2345</v>
      </c>
    </row>
    <row r="493" spans="8:12" x14ac:dyDescent="0.3">
      <c r="H493" s="93"/>
      <c r="I493" s="94" t="s">
        <v>137</v>
      </c>
      <c r="J493" s="95"/>
      <c r="K493" s="96"/>
      <c r="L493" s="96"/>
    </row>
    <row r="494" spans="8:12" x14ac:dyDescent="0.3">
      <c r="H494" s="93"/>
      <c r="I494" s="94" t="s">
        <v>55</v>
      </c>
      <c r="J494" s="95"/>
      <c r="K494" s="96"/>
      <c r="L494" s="96"/>
    </row>
    <row r="495" spans="8:12" x14ac:dyDescent="0.3">
      <c r="H495" s="36"/>
      <c r="I495" s="67" t="s">
        <v>15</v>
      </c>
      <c r="J495" s="68"/>
      <c r="K495" s="70">
        <f>SUM(K492:K494)</f>
        <v>2085</v>
      </c>
      <c r="L495" s="70">
        <f>SUM(L492:L494)</f>
        <v>2345</v>
      </c>
    </row>
    <row r="496" spans="8:12" x14ac:dyDescent="0.3">
      <c r="H496" s="36"/>
      <c r="I496" s="66" t="s">
        <v>16</v>
      </c>
      <c r="J496" s="64">
        <v>0</v>
      </c>
      <c r="K496" s="69">
        <f>K495*J496</f>
        <v>0</v>
      </c>
      <c r="L496" s="69">
        <f>L495*K496</f>
        <v>0</v>
      </c>
    </row>
    <row r="497" spans="8:12" ht="19.5" thickBot="1" x14ac:dyDescent="0.35">
      <c r="H497" s="36"/>
      <c r="I497" s="66" t="s">
        <v>108</v>
      </c>
      <c r="J497" s="64">
        <v>0.02</v>
      </c>
      <c r="K497" s="71">
        <f>J497*K495</f>
        <v>41.7</v>
      </c>
      <c r="L497" s="71">
        <f>J497*L495</f>
        <v>46.9</v>
      </c>
    </row>
    <row r="498" spans="8:12" ht="19.5" thickBot="1" x14ac:dyDescent="0.35">
      <c r="H498" s="36"/>
      <c r="I498" s="36"/>
      <c r="J498" s="61"/>
      <c r="K498" s="72">
        <f>SUM(K495:K497)</f>
        <v>2126.6999999999998</v>
      </c>
      <c r="L498" s="72">
        <f>SUM(L495:L497)</f>
        <v>2391.9</v>
      </c>
    </row>
    <row r="501" spans="8:12" x14ac:dyDescent="0.3">
      <c r="J501" s="62" t="s">
        <v>320</v>
      </c>
      <c r="K501" s="117" t="s">
        <v>352</v>
      </c>
      <c r="L501" s="117" t="s">
        <v>353</v>
      </c>
    </row>
    <row r="502" spans="8:12" x14ac:dyDescent="0.3">
      <c r="H502" s="61">
        <v>47</v>
      </c>
      <c r="I502" s="63" t="s">
        <v>351</v>
      </c>
      <c r="J502" s="65"/>
      <c r="K502" s="69">
        <v>222</v>
      </c>
      <c r="L502" s="69">
        <v>235</v>
      </c>
    </row>
    <row r="503" spans="8:12" x14ac:dyDescent="0.3">
      <c r="H503" s="93"/>
      <c r="I503" s="94" t="s">
        <v>137</v>
      </c>
      <c r="J503" s="95"/>
      <c r="K503" s="96"/>
      <c r="L503" s="96"/>
    </row>
    <row r="504" spans="8:12" x14ac:dyDescent="0.3">
      <c r="H504" s="93"/>
      <c r="I504" s="94" t="s">
        <v>55</v>
      </c>
      <c r="J504" s="95"/>
      <c r="K504" s="96"/>
      <c r="L504" s="96"/>
    </row>
    <row r="505" spans="8:12" x14ac:dyDescent="0.3">
      <c r="H505" s="36"/>
      <c r="I505" s="67" t="s">
        <v>15</v>
      </c>
      <c r="J505" s="68"/>
      <c r="K505" s="70">
        <f>SUM(K502:K504)</f>
        <v>222</v>
      </c>
      <c r="L505" s="70">
        <f>SUM(L502:L504)</f>
        <v>235</v>
      </c>
    </row>
    <row r="506" spans="8:12" x14ac:dyDescent="0.3">
      <c r="H506" s="36"/>
      <c r="I506" s="66" t="s">
        <v>16</v>
      </c>
      <c r="J506" s="64">
        <v>0</v>
      </c>
      <c r="K506" s="69">
        <f>K505*J506</f>
        <v>0</v>
      </c>
      <c r="L506" s="69">
        <f>L505*K506</f>
        <v>0</v>
      </c>
    </row>
    <row r="507" spans="8:12" ht="19.5" thickBot="1" x14ac:dyDescent="0.35">
      <c r="H507" s="36"/>
      <c r="I507" s="66" t="s">
        <v>108</v>
      </c>
      <c r="J507" s="64">
        <v>0.02</v>
      </c>
      <c r="K507" s="71">
        <f>J507*K505</f>
        <v>4.4400000000000004</v>
      </c>
      <c r="L507" s="71">
        <f>J507*L505</f>
        <v>4.7</v>
      </c>
    </row>
    <row r="508" spans="8:12" ht="19.5" thickBot="1" x14ac:dyDescent="0.35">
      <c r="H508" s="36"/>
      <c r="I508" s="36"/>
      <c r="J508" s="61"/>
      <c r="K508" s="72">
        <f>SUM(K505:K507)</f>
        <v>226.44</v>
      </c>
      <c r="L508" s="72">
        <f>SUM(L505:L507)</f>
        <v>239.7</v>
      </c>
    </row>
    <row r="511" spans="8:12" ht="35.25" customHeight="1" x14ac:dyDescent="0.3">
      <c r="J511" s="62" t="s">
        <v>358</v>
      </c>
      <c r="K511" s="117" t="s">
        <v>354</v>
      </c>
      <c r="L511" s="117" t="s">
        <v>355</v>
      </c>
    </row>
    <row r="512" spans="8:12" x14ac:dyDescent="0.3">
      <c r="H512" s="61">
        <v>48</v>
      </c>
      <c r="I512" s="63" t="s">
        <v>356</v>
      </c>
      <c r="J512" s="65"/>
      <c r="K512" s="69">
        <f>295/25</f>
        <v>11.8</v>
      </c>
      <c r="L512" s="69">
        <f>1383/25</f>
        <v>55.32</v>
      </c>
    </row>
    <row r="513" spans="8:13" x14ac:dyDescent="0.3">
      <c r="H513" s="93"/>
      <c r="I513" s="94" t="s">
        <v>137</v>
      </c>
      <c r="J513" s="95"/>
      <c r="K513" s="96"/>
      <c r="L513" s="96"/>
    </row>
    <row r="514" spans="8:13" x14ac:dyDescent="0.3">
      <c r="H514" s="93"/>
      <c r="I514" s="94" t="s">
        <v>55</v>
      </c>
      <c r="J514" s="95"/>
      <c r="K514" s="96"/>
      <c r="L514" s="96"/>
    </row>
    <row r="515" spans="8:13" x14ac:dyDescent="0.3">
      <c r="H515" s="36"/>
      <c r="I515" s="67" t="s">
        <v>15</v>
      </c>
      <c r="J515" s="68"/>
      <c r="K515" s="70">
        <f>SUM(K512:K514)</f>
        <v>11.8</v>
      </c>
      <c r="L515" s="70">
        <f>SUM(L512:L514)</f>
        <v>55.32</v>
      </c>
    </row>
    <row r="516" spans="8:13" x14ac:dyDescent="0.3">
      <c r="H516" s="36"/>
      <c r="I516" s="66" t="s">
        <v>16</v>
      </c>
      <c r="J516" s="64">
        <v>0</v>
      </c>
      <c r="K516" s="69">
        <f>K515*J516</f>
        <v>0</v>
      </c>
      <c r="L516" s="69">
        <f>L515*K516</f>
        <v>0</v>
      </c>
    </row>
    <row r="517" spans="8:13" ht="19.5" thickBot="1" x14ac:dyDescent="0.35">
      <c r="H517" s="36"/>
      <c r="I517" s="66" t="s">
        <v>108</v>
      </c>
      <c r="J517" s="64">
        <v>0.02</v>
      </c>
      <c r="K517" s="71">
        <f>J517*K515</f>
        <v>0.23600000000000002</v>
      </c>
      <c r="L517" s="71">
        <f>J517*L515</f>
        <v>1.1064000000000001</v>
      </c>
    </row>
    <row r="518" spans="8:13" ht="19.5" thickBot="1" x14ac:dyDescent="0.35">
      <c r="H518" s="36"/>
      <c r="I518" s="36"/>
      <c r="J518" s="61"/>
      <c r="K518" s="72">
        <f>SUM(K515:K517)</f>
        <v>12.036000000000001</v>
      </c>
      <c r="L518" s="72">
        <f>SUM(L515:L517)</f>
        <v>56.426400000000001</v>
      </c>
    </row>
    <row r="520" spans="8:13" x14ac:dyDescent="0.3">
      <c r="J520" s="62" t="s">
        <v>189</v>
      </c>
      <c r="K520" s="117" t="s">
        <v>359</v>
      </c>
      <c r="L520" s="117" t="s">
        <v>360</v>
      </c>
      <c r="M520" s="113" t="s">
        <v>361</v>
      </c>
    </row>
    <row r="521" spans="8:13" x14ac:dyDescent="0.3">
      <c r="H521" s="61">
        <v>49</v>
      </c>
      <c r="I521" s="63" t="s">
        <v>357</v>
      </c>
      <c r="J521" s="65"/>
      <c r="K521" s="69">
        <f>871/100</f>
        <v>8.7100000000000009</v>
      </c>
      <c r="L521" s="69">
        <f>1170/100</f>
        <v>11.7</v>
      </c>
      <c r="M521" s="69">
        <v>65</v>
      </c>
    </row>
    <row r="522" spans="8:13" x14ac:dyDescent="0.3">
      <c r="H522" s="93"/>
      <c r="I522" s="94" t="s">
        <v>137</v>
      </c>
      <c r="J522" s="95"/>
      <c r="K522" s="96"/>
      <c r="L522" s="96"/>
      <c r="M522" s="96"/>
    </row>
    <row r="523" spans="8:13" x14ac:dyDescent="0.3">
      <c r="H523" s="93"/>
      <c r="I523" s="94" t="s">
        <v>55</v>
      </c>
      <c r="J523" s="95"/>
      <c r="K523" s="96"/>
      <c r="L523" s="96"/>
      <c r="M523" s="96"/>
    </row>
    <row r="524" spans="8:13" x14ac:dyDescent="0.3">
      <c r="H524" s="36"/>
      <c r="I524" s="67" t="s">
        <v>15</v>
      </c>
      <c r="J524" s="68"/>
      <c r="K524" s="70">
        <f>SUM(K521:K523)</f>
        <v>8.7100000000000009</v>
      </c>
      <c r="L524" s="70">
        <f>SUM(L521:L523)</f>
        <v>11.7</v>
      </c>
      <c r="M524" s="70">
        <f>SUM(M521:M523)</f>
        <v>65</v>
      </c>
    </row>
    <row r="525" spans="8:13" x14ac:dyDescent="0.3">
      <c r="H525" s="36"/>
      <c r="I525" s="66" t="s">
        <v>16</v>
      </c>
      <c r="J525" s="64">
        <v>0</v>
      </c>
      <c r="K525" s="69">
        <f>K524*J525</f>
        <v>0</v>
      </c>
      <c r="L525" s="69">
        <f>L524*K525</f>
        <v>0</v>
      </c>
      <c r="M525" s="69">
        <f>M524*L525</f>
        <v>0</v>
      </c>
    </row>
    <row r="526" spans="8:13" ht="19.5" thickBot="1" x14ac:dyDescent="0.35">
      <c r="H526" s="36"/>
      <c r="I526" s="66" t="s">
        <v>108</v>
      </c>
      <c r="J526" s="64">
        <v>0.02</v>
      </c>
      <c r="K526" s="71">
        <f>J526*K524</f>
        <v>0.17420000000000002</v>
      </c>
      <c r="L526" s="71">
        <f>J526*L524</f>
        <v>0.23399999999999999</v>
      </c>
      <c r="M526" s="71">
        <f>J526*M524</f>
        <v>1.3</v>
      </c>
    </row>
    <row r="527" spans="8:13" ht="19.5" thickBot="1" x14ac:dyDescent="0.35">
      <c r="H527" s="36"/>
      <c r="I527" s="36"/>
      <c r="J527" s="61"/>
      <c r="K527" s="72">
        <f>SUM(K524:K526)</f>
        <v>8.8842000000000017</v>
      </c>
      <c r="L527" s="72">
        <f>SUM(L524:L526)</f>
        <v>11.933999999999999</v>
      </c>
      <c r="M527" s="72">
        <f>SUM(M524:M526)</f>
        <v>66.3</v>
      </c>
    </row>
    <row r="529" spans="8:14" x14ac:dyDescent="0.3">
      <c r="J529" s="62" t="s">
        <v>320</v>
      </c>
      <c r="K529" s="117" t="s">
        <v>368</v>
      </c>
      <c r="L529" s="117" t="s">
        <v>369</v>
      </c>
      <c r="M529" s="113" t="s">
        <v>370</v>
      </c>
      <c r="N529" s="113" t="s">
        <v>371</v>
      </c>
    </row>
    <row r="530" spans="8:14" x14ac:dyDescent="0.3">
      <c r="H530" s="61">
        <v>50</v>
      </c>
      <c r="I530" s="63" t="s">
        <v>367</v>
      </c>
      <c r="J530" s="65"/>
      <c r="K530" s="69">
        <v>82</v>
      </c>
      <c r="L530" s="69">
        <v>134</v>
      </c>
      <c r="M530" s="69"/>
      <c r="N530" s="69"/>
    </row>
    <row r="531" spans="8:14" x14ac:dyDescent="0.3">
      <c r="H531" s="93"/>
      <c r="I531" s="94" t="s">
        <v>137</v>
      </c>
      <c r="J531" s="95"/>
      <c r="K531" s="96"/>
      <c r="L531" s="96"/>
      <c r="M531" s="96"/>
      <c r="N531" s="96"/>
    </row>
    <row r="532" spans="8:14" x14ac:dyDescent="0.3">
      <c r="H532" s="93"/>
      <c r="I532" s="94" t="s">
        <v>55</v>
      </c>
      <c r="J532" s="95"/>
      <c r="K532" s="96"/>
      <c r="L532" s="96"/>
      <c r="M532" s="96"/>
      <c r="N532" s="96"/>
    </row>
    <row r="533" spans="8:14" x14ac:dyDescent="0.3">
      <c r="H533" s="36"/>
      <c r="I533" s="67" t="s">
        <v>15</v>
      </c>
      <c r="J533" s="68"/>
      <c r="K533" s="70">
        <f>SUM(K530:K532)</f>
        <v>82</v>
      </c>
      <c r="L533" s="70">
        <f>SUM(L530:L532)</f>
        <v>134</v>
      </c>
      <c r="M533" s="70"/>
      <c r="N533" s="70"/>
    </row>
    <row r="534" spans="8:14" x14ac:dyDescent="0.3">
      <c r="H534" s="36"/>
      <c r="I534" s="66" t="s">
        <v>16</v>
      </c>
      <c r="J534" s="64">
        <v>0</v>
      </c>
      <c r="K534" s="69">
        <f>K533*J534</f>
        <v>0</v>
      </c>
      <c r="L534" s="69">
        <f>L533*K534</f>
        <v>0</v>
      </c>
      <c r="M534" s="69"/>
      <c r="N534" s="69"/>
    </row>
    <row r="535" spans="8:14" ht="19.5" thickBot="1" x14ac:dyDescent="0.35">
      <c r="H535" s="36"/>
      <c r="I535" s="66" t="s">
        <v>108</v>
      </c>
      <c r="J535" s="64">
        <v>0.02</v>
      </c>
      <c r="K535" s="71">
        <f>J535*K533</f>
        <v>1.6400000000000001</v>
      </c>
      <c r="L535" s="71">
        <f>J535*L533</f>
        <v>2.68</v>
      </c>
      <c r="M535" s="71"/>
      <c r="N535" s="71"/>
    </row>
    <row r="536" spans="8:14" ht="19.5" thickBot="1" x14ac:dyDescent="0.35">
      <c r="H536" s="36"/>
      <c r="I536" s="36"/>
      <c r="J536" s="61"/>
      <c r="K536" s="72">
        <f>SUM(K533:K535)</f>
        <v>83.64</v>
      </c>
      <c r="L536" s="72">
        <f>SUM(L533:L535)</f>
        <v>136.68</v>
      </c>
      <c r="M536" s="72"/>
      <c r="N536" s="72"/>
    </row>
    <row r="540" spans="8:14" x14ac:dyDescent="0.3">
      <c r="J540" s="62" t="s">
        <v>320</v>
      </c>
      <c r="K540" s="117" t="s">
        <v>375</v>
      </c>
      <c r="L540" s="117" t="s">
        <v>376</v>
      </c>
    </row>
    <row r="541" spans="8:14" x14ac:dyDescent="0.3">
      <c r="H541" s="61">
        <v>51</v>
      </c>
      <c r="I541" s="63" t="s">
        <v>374</v>
      </c>
      <c r="J541" s="65"/>
      <c r="K541" s="69">
        <v>57</v>
      </c>
      <c r="L541" s="69">
        <v>72</v>
      </c>
    </row>
    <row r="542" spans="8:14" x14ac:dyDescent="0.3">
      <c r="H542" s="93"/>
      <c r="I542" s="94" t="s">
        <v>137</v>
      </c>
      <c r="J542" s="95"/>
      <c r="K542" s="96"/>
      <c r="L542" s="96"/>
    </row>
    <row r="543" spans="8:14" x14ac:dyDescent="0.3">
      <c r="H543" s="93"/>
      <c r="I543" s="94" t="s">
        <v>55</v>
      </c>
      <c r="J543" s="95"/>
      <c r="K543" s="96"/>
      <c r="L543" s="96"/>
    </row>
    <row r="544" spans="8:14" x14ac:dyDescent="0.3">
      <c r="H544" s="36"/>
      <c r="I544" s="67" t="s">
        <v>15</v>
      </c>
      <c r="J544" s="68"/>
      <c r="K544" s="70">
        <f>SUM(K541:K543)</f>
        <v>57</v>
      </c>
      <c r="L544" s="70">
        <f>SUM(L541:L543)</f>
        <v>72</v>
      </c>
    </row>
    <row r="545" spans="8:13" x14ac:dyDescent="0.3">
      <c r="H545" s="36"/>
      <c r="I545" s="66" t="s">
        <v>16</v>
      </c>
      <c r="J545" s="64">
        <v>0</v>
      </c>
      <c r="K545" s="69">
        <f>K544*J545</f>
        <v>0</v>
      </c>
      <c r="L545" s="69">
        <f>L544*K545</f>
        <v>0</v>
      </c>
    </row>
    <row r="546" spans="8:13" ht="19.5" thickBot="1" x14ac:dyDescent="0.35">
      <c r="H546" s="36"/>
      <c r="I546" s="66" t="s">
        <v>108</v>
      </c>
      <c r="J546" s="64">
        <v>0.02</v>
      </c>
      <c r="K546" s="71">
        <f>J546*K544</f>
        <v>1.1400000000000001</v>
      </c>
      <c r="L546" s="71">
        <f>J546*L544</f>
        <v>1.44</v>
      </c>
    </row>
    <row r="547" spans="8:13" ht="19.5" thickBot="1" x14ac:dyDescent="0.35">
      <c r="H547" s="36"/>
      <c r="I547" s="36"/>
      <c r="J547" s="61"/>
      <c r="K547" s="72">
        <f>SUM(K544:K546)</f>
        <v>58.14</v>
      </c>
      <c r="L547" s="72">
        <f>SUM(L544:L546)</f>
        <v>73.44</v>
      </c>
    </row>
    <row r="550" spans="8:13" x14ac:dyDescent="0.3">
      <c r="J550" s="62" t="s">
        <v>320</v>
      </c>
      <c r="K550" s="117" t="s">
        <v>378</v>
      </c>
      <c r="L550" s="117" t="s">
        <v>379</v>
      </c>
    </row>
    <row r="551" spans="8:13" x14ac:dyDescent="0.3">
      <c r="H551" s="61">
        <v>51</v>
      </c>
      <c r="I551" s="63" t="s">
        <v>380</v>
      </c>
      <c r="J551" s="65"/>
      <c r="K551" s="69">
        <f>27+10</f>
        <v>37</v>
      </c>
      <c r="L551" s="69">
        <f>345+69</f>
        <v>414</v>
      </c>
    </row>
    <row r="552" spans="8:13" x14ac:dyDescent="0.3">
      <c r="H552" s="93"/>
      <c r="I552" s="94" t="s">
        <v>137</v>
      </c>
      <c r="J552" s="95"/>
      <c r="K552" s="96"/>
      <c r="L552" s="96"/>
    </row>
    <row r="553" spans="8:13" x14ac:dyDescent="0.3">
      <c r="H553" s="93"/>
      <c r="I553" s="94" t="s">
        <v>55</v>
      </c>
      <c r="J553" s="95"/>
      <c r="K553" s="96"/>
      <c r="L553" s="96"/>
    </row>
    <row r="554" spans="8:13" x14ac:dyDescent="0.3">
      <c r="H554" s="36"/>
      <c r="I554" s="67" t="s">
        <v>15</v>
      </c>
      <c r="J554" s="68"/>
      <c r="K554" s="70">
        <f>SUM(K551:K553)</f>
        <v>37</v>
      </c>
      <c r="L554" s="70">
        <f>SUM(L551:L553)</f>
        <v>414</v>
      </c>
    </row>
    <row r="555" spans="8:13" x14ac:dyDescent="0.3">
      <c r="H555" s="36"/>
      <c r="I555" s="66" t="s">
        <v>16</v>
      </c>
      <c r="J555" s="64">
        <v>0</v>
      </c>
      <c r="K555" s="69">
        <f>K554*J555</f>
        <v>0</v>
      </c>
      <c r="L555" s="69">
        <f>L554*K555</f>
        <v>0</v>
      </c>
    </row>
    <row r="556" spans="8:13" ht="19.5" thickBot="1" x14ac:dyDescent="0.35">
      <c r="H556" s="36"/>
      <c r="I556" s="66" t="s">
        <v>108</v>
      </c>
      <c r="J556" s="64">
        <v>0.02</v>
      </c>
      <c r="K556" s="71">
        <f>J556*K554</f>
        <v>0.74</v>
      </c>
      <c r="L556" s="71">
        <f>J556*L554</f>
        <v>8.2799999999999994</v>
      </c>
    </row>
    <row r="557" spans="8:13" ht="19.5" thickBot="1" x14ac:dyDescent="0.35">
      <c r="H557" s="36"/>
      <c r="I557" s="36"/>
      <c r="J557" s="61"/>
      <c r="K557" s="72">
        <f>SUM(K554:K556)</f>
        <v>37.74</v>
      </c>
      <c r="L557" s="72">
        <f>SUM(L554:L556)</f>
        <v>422.28</v>
      </c>
    </row>
    <row r="559" spans="8:13" x14ac:dyDescent="0.3">
      <c r="J559" s="62" t="s">
        <v>320</v>
      </c>
      <c r="K559" s="117" t="s">
        <v>384</v>
      </c>
      <c r="L559" s="117" t="s">
        <v>385</v>
      </c>
      <c r="M559" s="117" t="s">
        <v>386</v>
      </c>
    </row>
    <row r="560" spans="8:13" x14ac:dyDescent="0.3">
      <c r="H560" s="61">
        <v>51</v>
      </c>
      <c r="I560" s="63" t="s">
        <v>383</v>
      </c>
      <c r="J560" s="65"/>
      <c r="K560" s="69">
        <v>93</v>
      </c>
      <c r="L560" s="69">
        <v>81</v>
      </c>
      <c r="M560" s="69">
        <v>66</v>
      </c>
    </row>
    <row r="561" spans="8:13" x14ac:dyDescent="0.3">
      <c r="H561" s="93"/>
      <c r="I561" s="94" t="s">
        <v>137</v>
      </c>
      <c r="J561" s="95"/>
      <c r="K561" s="96"/>
      <c r="L561" s="96"/>
      <c r="M561" s="96"/>
    </row>
    <row r="562" spans="8:13" x14ac:dyDescent="0.3">
      <c r="H562" s="93"/>
      <c r="I562" s="94" t="s">
        <v>55</v>
      </c>
      <c r="J562" s="95"/>
      <c r="K562" s="96"/>
      <c r="L562" s="96"/>
      <c r="M562" s="96"/>
    </row>
    <row r="563" spans="8:13" x14ac:dyDescent="0.3">
      <c r="H563" s="36"/>
      <c r="I563" s="67" t="s">
        <v>15</v>
      </c>
      <c r="J563" s="68"/>
      <c r="K563" s="70">
        <f>SUM(K560:K562)</f>
        <v>93</v>
      </c>
      <c r="L563" s="70">
        <f>SUM(L560:L562)</f>
        <v>81</v>
      </c>
      <c r="M563" s="70">
        <f>SUM(M560:M562)</f>
        <v>66</v>
      </c>
    </row>
    <row r="564" spans="8:13" x14ac:dyDescent="0.3">
      <c r="H564" s="36"/>
      <c r="I564" s="66" t="s">
        <v>16</v>
      </c>
      <c r="J564" s="64">
        <v>0</v>
      </c>
      <c r="K564" s="69">
        <f>K563*J564</f>
        <v>0</v>
      </c>
      <c r="L564" s="69">
        <f>L563*K564</f>
        <v>0</v>
      </c>
      <c r="M564" s="69">
        <f>M563*L564</f>
        <v>0</v>
      </c>
    </row>
    <row r="565" spans="8:13" ht="19.5" thickBot="1" x14ac:dyDescent="0.35">
      <c r="H565" s="36"/>
      <c r="I565" s="66" t="s">
        <v>108</v>
      </c>
      <c r="J565" s="64">
        <v>0.02</v>
      </c>
      <c r="K565" s="71">
        <f>J565*K563</f>
        <v>1.86</v>
      </c>
      <c r="L565" s="71">
        <f>J565*L563</f>
        <v>1.62</v>
      </c>
      <c r="M565" s="71">
        <f>J565*M563</f>
        <v>1.32</v>
      </c>
    </row>
    <row r="566" spans="8:13" ht="19.5" thickBot="1" x14ac:dyDescent="0.35">
      <c r="H566" s="36"/>
      <c r="I566" s="36"/>
      <c r="J566" s="61"/>
      <c r="K566" s="72">
        <f>SUM(K563:K565)</f>
        <v>94.86</v>
      </c>
      <c r="L566" s="72">
        <f>SUM(L563:L565)</f>
        <v>82.62</v>
      </c>
      <c r="M566" s="72">
        <f>SUM(M563:M565)</f>
        <v>67.319999999999993</v>
      </c>
    </row>
    <row r="568" spans="8:13" x14ac:dyDescent="0.3">
      <c r="J568" s="62" t="s">
        <v>320</v>
      </c>
      <c r="K568" s="117" t="s">
        <v>389</v>
      </c>
      <c r="L568" s="117" t="s">
        <v>390</v>
      </c>
      <c r="M568" s="117" t="s">
        <v>391</v>
      </c>
    </row>
    <row r="569" spans="8:13" x14ac:dyDescent="0.3">
      <c r="H569" s="61">
        <v>52</v>
      </c>
      <c r="I569" s="63" t="s">
        <v>388</v>
      </c>
      <c r="J569" s="65"/>
      <c r="K569" s="69">
        <v>75</v>
      </c>
      <c r="L569" s="69">
        <v>81</v>
      </c>
      <c r="M569" s="69">
        <v>138</v>
      </c>
    </row>
    <row r="570" spans="8:13" x14ac:dyDescent="0.3">
      <c r="H570" s="93"/>
      <c r="I570" s="94" t="s">
        <v>137</v>
      </c>
      <c r="J570" s="95"/>
      <c r="K570" s="96"/>
      <c r="L570" s="96"/>
      <c r="M570" s="96"/>
    </row>
    <row r="571" spans="8:13" x14ac:dyDescent="0.3">
      <c r="H571" s="93"/>
      <c r="I571" s="94" t="s">
        <v>55</v>
      </c>
      <c r="J571" s="95"/>
      <c r="K571" s="96"/>
      <c r="L571" s="96"/>
      <c r="M571" s="96"/>
    </row>
    <row r="572" spans="8:13" x14ac:dyDescent="0.3">
      <c r="H572" s="36"/>
      <c r="I572" s="67" t="s">
        <v>15</v>
      </c>
      <c r="J572" s="68"/>
      <c r="K572" s="70">
        <f>SUM(K569:K571)</f>
        <v>75</v>
      </c>
      <c r="L572" s="70">
        <f>SUM(L569:L571)</f>
        <v>81</v>
      </c>
      <c r="M572" s="70">
        <f>SUM(M569:M571)</f>
        <v>138</v>
      </c>
    </row>
    <row r="573" spans="8:13" x14ac:dyDescent="0.3">
      <c r="H573" s="36"/>
      <c r="I573" s="66" t="s">
        <v>16</v>
      </c>
      <c r="J573" s="64">
        <v>0</v>
      </c>
      <c r="K573" s="69">
        <f>K572*J573</f>
        <v>0</v>
      </c>
      <c r="L573" s="69">
        <f>L572*K573</f>
        <v>0</v>
      </c>
      <c r="M573" s="69">
        <f>M572*L573</f>
        <v>0</v>
      </c>
    </row>
    <row r="574" spans="8:13" ht="19.5" thickBot="1" x14ac:dyDescent="0.35">
      <c r="H574" s="36"/>
      <c r="I574" s="66" t="s">
        <v>108</v>
      </c>
      <c r="J574" s="64">
        <v>0.02</v>
      </c>
      <c r="K574" s="71">
        <f>J574*K572</f>
        <v>1.5</v>
      </c>
      <c r="L574" s="71">
        <f>J574*L572</f>
        <v>1.62</v>
      </c>
      <c r="M574" s="71">
        <f>J574*M572</f>
        <v>2.7600000000000002</v>
      </c>
    </row>
    <row r="575" spans="8:13" ht="19.5" thickBot="1" x14ac:dyDescent="0.35">
      <c r="H575" s="36"/>
      <c r="I575" s="36"/>
      <c r="J575" s="61"/>
      <c r="K575" s="72">
        <f>SUM(K572:K574)</f>
        <v>76.5</v>
      </c>
      <c r="L575" s="72">
        <f>SUM(L572:L574)</f>
        <v>82.62</v>
      </c>
      <c r="M575" s="72">
        <f>SUM(M572:M574)</f>
        <v>140.76</v>
      </c>
    </row>
    <row r="578" spans="8:13" x14ac:dyDescent="0.3">
      <c r="J578" s="62" t="s">
        <v>320</v>
      </c>
      <c r="K578" s="117" t="s">
        <v>404</v>
      </c>
      <c r="L578" s="117"/>
      <c r="M578" s="117"/>
    </row>
    <row r="579" spans="8:13" x14ac:dyDescent="0.3">
      <c r="H579" s="61">
        <v>52</v>
      </c>
      <c r="I579" s="63" t="s">
        <v>403</v>
      </c>
      <c r="J579" s="65"/>
      <c r="K579" s="69">
        <v>15</v>
      </c>
      <c r="L579" s="69"/>
      <c r="M579" s="69"/>
    </row>
    <row r="580" spans="8:13" x14ac:dyDescent="0.3">
      <c r="H580" s="93"/>
      <c r="I580" s="94" t="s">
        <v>137</v>
      </c>
      <c r="J580" s="95"/>
      <c r="K580" s="96"/>
      <c r="L580" s="96"/>
      <c r="M580" s="96"/>
    </row>
    <row r="581" spans="8:13" x14ac:dyDescent="0.3">
      <c r="H581" s="93"/>
      <c r="I581" s="94" t="s">
        <v>55</v>
      </c>
      <c r="J581" s="95"/>
      <c r="K581" s="96"/>
      <c r="L581" s="96"/>
      <c r="M581" s="96"/>
    </row>
    <row r="582" spans="8:13" x14ac:dyDescent="0.3">
      <c r="H582" s="36"/>
      <c r="I582" s="67" t="s">
        <v>15</v>
      </c>
      <c r="J582" s="68"/>
      <c r="K582" s="70">
        <f>SUM(K579:K581)</f>
        <v>15</v>
      </c>
      <c r="L582" s="70"/>
      <c r="M582" s="70"/>
    </row>
    <row r="583" spans="8:13" x14ac:dyDescent="0.3">
      <c r="H583" s="36"/>
      <c r="I583" s="66" t="s">
        <v>16</v>
      </c>
      <c r="J583" s="64">
        <v>0</v>
      </c>
      <c r="K583" s="69">
        <f>K582*J583</f>
        <v>0</v>
      </c>
      <c r="L583" s="69"/>
      <c r="M583" s="69"/>
    </row>
    <row r="584" spans="8:13" ht="19.5" thickBot="1" x14ac:dyDescent="0.35">
      <c r="H584" s="36"/>
      <c r="I584" s="66" t="s">
        <v>108</v>
      </c>
      <c r="J584" s="64">
        <v>0.02</v>
      </c>
      <c r="K584" s="71">
        <f>J584*K582</f>
        <v>0.3</v>
      </c>
      <c r="L584" s="71"/>
      <c r="M584" s="71"/>
    </row>
    <row r="585" spans="8:13" ht="19.5" thickBot="1" x14ac:dyDescent="0.35">
      <c r="H585" s="36"/>
      <c r="I585" s="36"/>
      <c r="J585" s="61"/>
      <c r="K585" s="72">
        <f>SUM(K582:K584)</f>
        <v>15.3</v>
      </c>
      <c r="L585" s="72"/>
      <c r="M585" s="72"/>
    </row>
    <row r="590" spans="8:13" x14ac:dyDescent="0.3">
      <c r="J590" s="62" t="s">
        <v>320</v>
      </c>
      <c r="K590" s="117" t="s">
        <v>406</v>
      </c>
      <c r="L590" s="117"/>
      <c r="M590" s="117"/>
    </row>
    <row r="591" spans="8:13" x14ac:dyDescent="0.3">
      <c r="H591" s="61">
        <v>53</v>
      </c>
      <c r="I591" s="63" t="s">
        <v>405</v>
      </c>
      <c r="J591" s="65"/>
      <c r="K591" s="185">
        <f>1100/3</f>
        <v>366.66666666666669</v>
      </c>
      <c r="L591" s="69"/>
      <c r="M591" s="69"/>
    </row>
    <row r="592" spans="8:13" x14ac:dyDescent="0.3">
      <c r="H592" s="93"/>
      <c r="I592" s="94" t="s">
        <v>137</v>
      </c>
      <c r="J592" s="95"/>
      <c r="K592" s="96"/>
      <c r="L592" s="96"/>
      <c r="M592" s="96"/>
    </row>
    <row r="593" spans="8:13" x14ac:dyDescent="0.3">
      <c r="H593" s="93"/>
      <c r="I593" s="94" t="s">
        <v>55</v>
      </c>
      <c r="J593" s="95"/>
      <c r="K593" s="96"/>
      <c r="L593" s="96"/>
      <c r="M593" s="96"/>
    </row>
    <row r="594" spans="8:13" x14ac:dyDescent="0.3">
      <c r="H594" s="36"/>
      <c r="I594" s="67" t="s">
        <v>15</v>
      </c>
      <c r="J594" s="68"/>
      <c r="K594" s="70">
        <f>SUM(K591:K593)</f>
        <v>366.66666666666669</v>
      </c>
      <c r="L594" s="70"/>
      <c r="M594" s="70"/>
    </row>
    <row r="595" spans="8:13" x14ac:dyDescent="0.3">
      <c r="H595" s="36"/>
      <c r="I595" s="66" t="s">
        <v>16</v>
      </c>
      <c r="J595" s="64">
        <v>0</v>
      </c>
      <c r="K595" s="69">
        <f>K594*J595</f>
        <v>0</v>
      </c>
      <c r="L595" s="69"/>
      <c r="M595" s="69"/>
    </row>
    <row r="596" spans="8:13" ht="19.5" thickBot="1" x14ac:dyDescent="0.35">
      <c r="H596" s="36"/>
      <c r="I596" s="66" t="s">
        <v>108</v>
      </c>
      <c r="J596" s="64">
        <v>0.02</v>
      </c>
      <c r="K596" s="207">
        <f>J596*K594</f>
        <v>7.3333333333333339</v>
      </c>
      <c r="L596" s="71"/>
      <c r="M596" s="71"/>
    </row>
    <row r="597" spans="8:13" ht="19.5" thickBot="1" x14ac:dyDescent="0.35">
      <c r="H597" s="36"/>
      <c r="I597" s="36"/>
      <c r="J597" s="61"/>
      <c r="K597" s="72">
        <f>SUM(K594:K596)</f>
        <v>374</v>
      </c>
      <c r="L597" s="72"/>
      <c r="M597" s="72"/>
    </row>
  </sheetData>
  <pageMargins left="0.7" right="0.7" top="0.75" bottom="0.75" header="0.3" footer="0.3"/>
  <pageSetup paperSize="9" scale="26" orientation="portrait" horizontalDpi="1200" verticalDpi="1200" r:id="rId1"/>
  <rowBreaks count="1" manualBreakCount="1">
    <brk id="454" min="7" max="1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M39"/>
  <sheetViews>
    <sheetView view="pageBreakPreview" topLeftCell="A4" zoomScale="70" zoomScaleNormal="100" zoomScaleSheetLayoutView="70" workbookViewId="0">
      <selection activeCell="B41" sqref="B41"/>
    </sheetView>
  </sheetViews>
  <sheetFormatPr defaultRowHeight="21.75" customHeight="1" x14ac:dyDescent="0.25"/>
  <cols>
    <col min="1" max="1" width="10.140625" style="4" customWidth="1"/>
    <col min="2" max="2" width="41" style="5" customWidth="1"/>
    <col min="3" max="4" width="17.42578125" style="6" customWidth="1"/>
    <col min="5" max="5" width="20.42578125" style="6" customWidth="1"/>
    <col min="6" max="6" width="16.28515625" style="8" customWidth="1"/>
    <col min="7" max="7" width="9.140625" style="5" customWidth="1"/>
    <col min="8" max="8" width="9.140625" style="32"/>
    <col min="9" max="9" width="18.5703125" style="5" customWidth="1"/>
    <col min="10" max="10" width="18.5703125" style="32" customWidth="1"/>
    <col min="11" max="11" width="9.140625" style="32"/>
    <col min="12" max="12" width="15.85546875" style="32" customWidth="1"/>
    <col min="13" max="13" width="9.140625" style="32"/>
    <col min="14" max="16384" width="9.140625" style="5"/>
  </cols>
  <sheetData>
    <row r="2" spans="1:13" s="8" customFormat="1" ht="21.75" customHeight="1" x14ac:dyDescent="0.25">
      <c r="A2" s="4"/>
      <c r="B2" s="156" t="str">
        <f>'01 Material Prices'!B34</f>
        <v>Door frames 1.5M (900x2000mm)</v>
      </c>
      <c r="C2" s="157"/>
      <c r="D2" s="6"/>
      <c r="E2" s="6"/>
      <c r="G2" s="5"/>
      <c r="H2" s="32"/>
      <c r="I2" s="5"/>
      <c r="J2" s="32"/>
      <c r="K2" s="32"/>
      <c r="L2" s="32"/>
      <c r="M2" s="32"/>
    </row>
    <row r="3" spans="1:13" s="8" customFormat="1" ht="21.75" customHeight="1" x14ac:dyDescent="0.25">
      <c r="A3" s="4"/>
      <c r="B3" s="5" t="str">
        <f>B2</f>
        <v>Door frames 1.5M (900x2000mm)</v>
      </c>
      <c r="C3" s="6">
        <f>'01 Material Prices'!C34</f>
        <v>1000</v>
      </c>
      <c r="D3" s="6" t="s">
        <v>239</v>
      </c>
      <c r="E3" s="6"/>
      <c r="G3" s="5"/>
      <c r="H3" s="32"/>
      <c r="I3" s="5"/>
      <c r="J3" s="32"/>
      <c r="K3" s="32"/>
      <c r="L3" s="32"/>
      <c r="M3" s="32"/>
    </row>
    <row r="4" spans="1:13" s="8" customFormat="1" ht="21.75" customHeight="1" x14ac:dyDescent="0.25">
      <c r="A4" s="4"/>
      <c r="B4" s="5"/>
      <c r="C4" s="6">
        <f>SUM(C3)</f>
        <v>1000</v>
      </c>
      <c r="D4" s="6"/>
      <c r="E4" s="6"/>
      <c r="G4" s="5"/>
      <c r="H4" s="32"/>
      <c r="I4" s="5"/>
      <c r="J4" s="32"/>
      <c r="K4" s="32"/>
      <c r="L4" s="32"/>
      <c r="M4" s="32"/>
    </row>
    <row r="5" spans="1:13" s="8" customFormat="1" ht="21.75" customHeight="1" x14ac:dyDescent="0.25">
      <c r="A5" s="4"/>
      <c r="B5" s="5" t="s">
        <v>199</v>
      </c>
      <c r="C5" s="6">
        <f>C3*0.3</f>
        <v>300</v>
      </c>
      <c r="D5" s="6"/>
      <c r="E5" s="6"/>
      <c r="G5" s="5"/>
      <c r="H5" s="32"/>
      <c r="I5" s="5"/>
      <c r="J5" s="32"/>
      <c r="K5" s="32"/>
      <c r="L5" s="32"/>
      <c r="M5" s="32"/>
    </row>
    <row r="6" spans="1:13" s="8" customFormat="1" ht="21.75" customHeight="1" x14ac:dyDescent="0.25">
      <c r="A6" s="4"/>
      <c r="B6" s="5" t="s">
        <v>200</v>
      </c>
      <c r="C6" s="6">
        <f>C3*0.2</f>
        <v>200</v>
      </c>
      <c r="D6" s="6"/>
      <c r="E6" s="6"/>
      <c r="G6" s="5"/>
      <c r="H6" s="32"/>
      <c r="I6" s="5"/>
      <c r="J6" s="32"/>
      <c r="K6" s="32"/>
      <c r="L6" s="32"/>
      <c r="M6" s="32"/>
    </row>
    <row r="7" spans="1:13" s="8" customFormat="1" ht="21.75" customHeight="1" x14ac:dyDescent="0.25">
      <c r="A7" s="4"/>
      <c r="B7" s="154" t="str">
        <f>B2</f>
        <v>Door frames 1.5M (900x2000mm)</v>
      </c>
      <c r="C7" s="155">
        <f>SUM(C4:C6)</f>
        <v>1500</v>
      </c>
      <c r="D7" s="6"/>
      <c r="E7" s="6"/>
      <c r="G7" s="5"/>
      <c r="H7" s="32"/>
      <c r="I7" s="5"/>
      <c r="J7" s="32"/>
      <c r="K7" s="32"/>
      <c r="L7" s="32"/>
      <c r="M7" s="32"/>
    </row>
    <row r="10" spans="1:13" s="8" customFormat="1" ht="21.75" customHeight="1" x14ac:dyDescent="0.25">
      <c r="A10" s="4"/>
      <c r="B10" s="156" t="str">
        <f>'01 Material Prices'!B35</f>
        <v>Door frames 1.5M (800x2000mm)</v>
      </c>
      <c r="C10" s="157"/>
      <c r="D10" s="6"/>
      <c r="E10" s="6"/>
      <c r="G10" s="5"/>
      <c r="H10" s="32"/>
      <c r="I10" s="5"/>
      <c r="J10" s="32"/>
      <c r="K10" s="32"/>
      <c r="L10" s="32"/>
      <c r="M10" s="32"/>
    </row>
    <row r="11" spans="1:13" s="8" customFormat="1" ht="21.75" customHeight="1" x14ac:dyDescent="0.25">
      <c r="A11" s="4"/>
      <c r="B11" s="5" t="str">
        <f>B10</f>
        <v>Door frames 1.5M (800x2000mm)</v>
      </c>
      <c r="C11" s="6">
        <f>'01 Material Prices'!C35</f>
        <v>795.6</v>
      </c>
      <c r="D11" s="6" t="s">
        <v>189</v>
      </c>
      <c r="E11" s="6"/>
      <c r="G11" s="5"/>
      <c r="H11" s="32"/>
      <c r="I11" s="5"/>
      <c r="J11" s="32"/>
      <c r="K11" s="32"/>
      <c r="L11" s="32"/>
      <c r="M11" s="32"/>
    </row>
    <row r="12" spans="1:13" s="8" customFormat="1" ht="21.75" customHeight="1" x14ac:dyDescent="0.25">
      <c r="A12" s="4"/>
      <c r="B12" s="5"/>
      <c r="C12" s="6">
        <f>SUM(C11)</f>
        <v>795.6</v>
      </c>
      <c r="D12" s="6"/>
      <c r="E12" s="6"/>
      <c r="G12" s="5"/>
      <c r="H12" s="32"/>
      <c r="I12" s="5"/>
      <c r="J12" s="32"/>
      <c r="K12" s="32"/>
      <c r="L12" s="32"/>
      <c r="M12" s="32"/>
    </row>
    <row r="13" spans="1:13" s="8" customFormat="1" ht="21.75" customHeight="1" x14ac:dyDescent="0.25">
      <c r="A13" s="4"/>
      <c r="B13" s="5" t="s">
        <v>199</v>
      </c>
      <c r="C13" s="6">
        <f>C11*0.3</f>
        <v>238.68</v>
      </c>
      <c r="D13" s="6"/>
      <c r="E13" s="6"/>
      <c r="G13" s="5"/>
      <c r="H13" s="32"/>
      <c r="I13" s="5"/>
      <c r="J13" s="32"/>
      <c r="K13" s="32"/>
      <c r="L13" s="32"/>
      <c r="M13" s="32"/>
    </row>
    <row r="14" spans="1:13" s="8" customFormat="1" ht="21.75" customHeight="1" x14ac:dyDescent="0.25">
      <c r="A14" s="4"/>
      <c r="B14" s="5" t="s">
        <v>200</v>
      </c>
      <c r="C14" s="6">
        <f>C11*0.2</f>
        <v>159.12</v>
      </c>
      <c r="D14" s="6"/>
      <c r="E14" s="6"/>
      <c r="G14" s="5"/>
      <c r="H14" s="32"/>
      <c r="I14" s="5"/>
      <c r="J14" s="32"/>
      <c r="K14" s="32"/>
      <c r="L14" s="32"/>
      <c r="M14" s="32"/>
    </row>
    <row r="15" spans="1:13" s="8" customFormat="1" ht="21.75" customHeight="1" x14ac:dyDescent="0.25">
      <c r="A15" s="4"/>
      <c r="B15" s="154" t="str">
        <f>B10</f>
        <v>Door frames 1.5M (800x2000mm)</v>
      </c>
      <c r="C15" s="155">
        <f>SUM(C12:C14)</f>
        <v>1193.4000000000001</v>
      </c>
      <c r="D15" s="6"/>
      <c r="E15" s="6"/>
      <c r="G15" s="5"/>
      <c r="H15" s="32"/>
      <c r="I15" s="5"/>
      <c r="J15" s="32"/>
      <c r="K15" s="32"/>
      <c r="L15" s="32"/>
      <c r="M15" s="32"/>
    </row>
    <row r="17" spans="2:6" ht="21.75" customHeight="1" x14ac:dyDescent="0.25">
      <c r="B17" s="156" t="str">
        <f>'01 Material Prices'!B36</f>
        <v>Door frames 1.5M (900x2400mm) with fanlight</v>
      </c>
      <c r="C17" s="157"/>
    </row>
    <row r="18" spans="2:6" ht="36.75" customHeight="1" x14ac:dyDescent="0.25">
      <c r="B18" s="167" t="str">
        <f>B17</f>
        <v>Door frames 1.5M (900x2400mm) with fanlight</v>
      </c>
      <c r="C18" s="6">
        <f>'01 Material Prices'!C36</f>
        <v>1224</v>
      </c>
      <c r="D18" s="6" t="s">
        <v>189</v>
      </c>
    </row>
    <row r="19" spans="2:6" ht="21.75" customHeight="1" x14ac:dyDescent="0.25">
      <c r="C19" s="6">
        <f>SUM(C18)</f>
        <v>1224</v>
      </c>
    </row>
    <row r="20" spans="2:6" ht="21.75" customHeight="1" x14ac:dyDescent="0.25">
      <c r="B20" s="5" t="s">
        <v>199</v>
      </c>
      <c r="C20" s="6">
        <f>C18*0.3</f>
        <v>367.2</v>
      </c>
    </row>
    <row r="21" spans="2:6" ht="21.75" customHeight="1" x14ac:dyDescent="0.25">
      <c r="B21" s="5" t="s">
        <v>200</v>
      </c>
      <c r="C21" s="6">
        <f>C18*0.2</f>
        <v>244.8</v>
      </c>
    </row>
    <row r="22" spans="2:6" ht="39.75" customHeight="1" x14ac:dyDescent="0.25">
      <c r="B22" s="168" t="str">
        <f>B17</f>
        <v>Door frames 1.5M (900x2400mm) with fanlight</v>
      </c>
      <c r="C22" s="155">
        <f>SUM(C19:C21)</f>
        <v>1836</v>
      </c>
    </row>
    <row r="25" spans="2:6" ht="21.75" customHeight="1" x14ac:dyDescent="0.25">
      <c r="B25" s="154" t="s">
        <v>254</v>
      </c>
      <c r="C25" s="56"/>
      <c r="D25" s="56" t="s">
        <v>398</v>
      </c>
      <c r="E25" s="56" t="s">
        <v>145</v>
      </c>
      <c r="F25" s="157" t="s">
        <v>238</v>
      </c>
    </row>
    <row r="26" spans="2:6" ht="21.75" customHeight="1" x14ac:dyDescent="0.25">
      <c r="B26" s="5" t="str">
        <f>'01 Material Prices'!B45</f>
        <v>500x1200</v>
      </c>
      <c r="C26" s="6">
        <f>'01 Material Prices'!C45</f>
        <v>717.93617999999992</v>
      </c>
      <c r="D26" s="6">
        <f>C26*0.2</f>
        <v>143.58723599999999</v>
      </c>
      <c r="E26" s="6">
        <f>C26*0.15</f>
        <v>107.69042699999999</v>
      </c>
      <c r="F26" s="173">
        <f>SUM(C26:E26)</f>
        <v>969.21384299999988</v>
      </c>
    </row>
    <row r="27" spans="2:6" ht="21.75" customHeight="1" x14ac:dyDescent="0.25">
      <c r="B27" s="5" t="str">
        <f>'01 Material Prices'!B46</f>
        <v>900x1200mm</v>
      </c>
      <c r="C27" s="6">
        <f>'01 Material Prices'!C46</f>
        <v>1061.6761799999999</v>
      </c>
      <c r="D27" s="6">
        <f t="shared" ref="D27:D33" si="0">C27*0.2</f>
        <v>212.33523600000001</v>
      </c>
      <c r="E27" s="6">
        <f t="shared" ref="E27:E33" si="1">C27*0.15</f>
        <v>159.25142699999998</v>
      </c>
      <c r="F27" s="173">
        <f t="shared" ref="F27:F33" si="2">SUM(C27:E27)</f>
        <v>1433.2628429999997</v>
      </c>
    </row>
    <row r="28" spans="2:6" ht="21.75" customHeight="1" x14ac:dyDescent="0.25">
      <c r="B28" s="5" t="str">
        <f>'01 Material Prices'!B47</f>
        <v>1100x1200</v>
      </c>
      <c r="C28" s="6">
        <f>'01 Material Prices'!C47</f>
        <v>1310.5561799999998</v>
      </c>
      <c r="D28" s="6">
        <f t="shared" si="0"/>
        <v>262.11123599999996</v>
      </c>
      <c r="E28" s="6">
        <f t="shared" si="1"/>
        <v>196.58342699999997</v>
      </c>
      <c r="F28" s="173">
        <f t="shared" si="2"/>
        <v>1769.2508429999998</v>
      </c>
    </row>
    <row r="29" spans="2:6" ht="21.75" customHeight="1" x14ac:dyDescent="0.25">
      <c r="B29" s="5" t="str">
        <f>'01 Material Prices'!B48</f>
        <v>900x1800</v>
      </c>
      <c r="C29" s="6">
        <f>'01 Material Prices'!C48</f>
        <v>1554.33618</v>
      </c>
      <c r="D29" s="6">
        <f t="shared" si="0"/>
        <v>310.86723600000005</v>
      </c>
      <c r="E29" s="6">
        <f t="shared" si="1"/>
        <v>233.15042699999998</v>
      </c>
      <c r="F29" s="173">
        <f t="shared" si="2"/>
        <v>2098.3538429999999</v>
      </c>
    </row>
    <row r="30" spans="2:6" ht="21.75" customHeight="1" x14ac:dyDescent="0.25">
      <c r="B30" s="5" t="str">
        <f>'01 Material Prices'!B49</f>
        <v>1100x1800</v>
      </c>
      <c r="C30" s="6">
        <f>'01 Material Prices'!C49</f>
        <v>1901.13618</v>
      </c>
      <c r="D30" s="6">
        <f t="shared" si="0"/>
        <v>380.227236</v>
      </c>
      <c r="E30" s="6">
        <f t="shared" si="1"/>
        <v>285.17042699999996</v>
      </c>
      <c r="F30" s="173">
        <f t="shared" si="2"/>
        <v>2566.5338430000002</v>
      </c>
    </row>
    <row r="31" spans="2:6" ht="21.75" customHeight="1" x14ac:dyDescent="0.25">
      <c r="B31" s="5" t="str">
        <f>'01 Material Prices'!B50</f>
        <v>1500x2400</v>
      </c>
      <c r="C31" s="6">
        <f>'01 Material Prices'!C50</f>
        <v>3116.9761800000001</v>
      </c>
      <c r="D31" s="6">
        <f t="shared" si="0"/>
        <v>623.39523600000007</v>
      </c>
      <c r="E31" s="6">
        <f t="shared" si="1"/>
        <v>467.54642699999999</v>
      </c>
      <c r="F31" s="173">
        <f t="shared" si="2"/>
        <v>4207.9178430000002</v>
      </c>
    </row>
    <row r="32" spans="2:6" ht="21.75" customHeight="1" x14ac:dyDescent="0.25">
      <c r="B32" s="5" t="str">
        <f>'01 Material Prices'!B51</f>
        <v>1500x3000</v>
      </c>
      <c r="C32" s="6">
        <f>'01 Material Prices'!C51</f>
        <v>3423.9961800000001</v>
      </c>
      <c r="D32" s="6">
        <f t="shared" si="0"/>
        <v>684.79923600000006</v>
      </c>
      <c r="E32" s="6">
        <f t="shared" si="1"/>
        <v>513.59942699999999</v>
      </c>
      <c r="F32" s="173">
        <f t="shared" si="2"/>
        <v>4622.394843</v>
      </c>
    </row>
    <row r="33" spans="2:6" ht="21.75" customHeight="1" x14ac:dyDescent="0.25">
      <c r="B33" s="5" t="str">
        <f>'01 Material Prices'!B52</f>
        <v>500x600</v>
      </c>
      <c r="C33" s="6">
        <f>'01 Material Prices'!C52</f>
        <v>404.79617999999999</v>
      </c>
      <c r="D33" s="6">
        <f t="shared" si="0"/>
        <v>80.959236000000004</v>
      </c>
      <c r="E33" s="6">
        <f t="shared" si="1"/>
        <v>60.719426999999996</v>
      </c>
      <c r="F33" s="173">
        <f t="shared" si="2"/>
        <v>546.47484299999996</v>
      </c>
    </row>
    <row r="35" spans="2:6" ht="21.75" customHeight="1" x14ac:dyDescent="0.25">
      <c r="B35" s="154" t="str">
        <f>'01 Material Prices'!B53</f>
        <v>Grill Gate</v>
      </c>
      <c r="C35" s="56"/>
      <c r="D35" s="56" t="s">
        <v>255</v>
      </c>
      <c r="E35" s="56" t="s">
        <v>187</v>
      </c>
      <c r="F35" s="157" t="s">
        <v>238</v>
      </c>
    </row>
    <row r="36" spans="2:6" ht="21.75" customHeight="1" x14ac:dyDescent="0.25">
      <c r="B36" s="5" t="str">
        <f>'01 Material Prices'!B54</f>
        <v>900x2000mm</v>
      </c>
      <c r="C36" s="6">
        <f>'01 Material Prices'!C54</f>
        <v>1530</v>
      </c>
      <c r="D36" s="6">
        <f>C36*0.3</f>
        <v>459</v>
      </c>
      <c r="E36" s="6">
        <f>C36*0.2</f>
        <v>306</v>
      </c>
      <c r="F36" s="173">
        <f>SUM(C36:E36)</f>
        <v>2295</v>
      </c>
    </row>
    <row r="37" spans="2:6" ht="21.75" customHeight="1" x14ac:dyDescent="0.25">
      <c r="D37" s="6">
        <f t="shared" ref="D37:D39" si="3">C37*0.3</f>
        <v>0</v>
      </c>
      <c r="E37" s="6">
        <f t="shared" ref="E37:E39" si="4">C37*0.2</f>
        <v>0</v>
      </c>
      <c r="F37" s="173">
        <f t="shared" ref="F37:F39" si="5">SUM(C37:E37)</f>
        <v>0</v>
      </c>
    </row>
    <row r="38" spans="2:6" ht="21.75" customHeight="1" x14ac:dyDescent="0.25">
      <c r="B38" s="15" t="str">
        <f>'01 Material Prices'!B149</f>
        <v xml:space="preserve"> Air vents</v>
      </c>
      <c r="D38" s="6">
        <f t="shared" si="3"/>
        <v>0</v>
      </c>
      <c r="E38" s="6">
        <f t="shared" si="4"/>
        <v>0</v>
      </c>
      <c r="F38" s="173">
        <f t="shared" si="5"/>
        <v>0</v>
      </c>
    </row>
    <row r="39" spans="2:6" ht="21.75" customHeight="1" x14ac:dyDescent="0.25">
      <c r="B39" s="5" t="str">
        <f>'01 Material Prices'!B150</f>
        <v>PVC</v>
      </c>
      <c r="C39" s="6">
        <f>'01 Material Prices'!C150</f>
        <v>15.3</v>
      </c>
      <c r="D39" s="6">
        <f t="shared" si="3"/>
        <v>4.59</v>
      </c>
      <c r="E39" s="6">
        <f t="shared" si="4"/>
        <v>3.0600000000000005</v>
      </c>
      <c r="F39" s="173">
        <f t="shared" si="5"/>
        <v>22.950000000000003</v>
      </c>
    </row>
  </sheetData>
  <pageMargins left="0.7" right="0.7" top="0.75" bottom="0.75" header="0.3" footer="0.3"/>
  <pageSetup scale="66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69"/>
  <sheetViews>
    <sheetView view="pageBreakPreview" topLeftCell="A2" zoomScale="55" zoomScaleNormal="100" zoomScaleSheetLayoutView="55" workbookViewId="0">
      <pane ySplit="2" topLeftCell="A25" activePane="bottomLeft" state="frozen"/>
      <selection pane="bottomLeft" activeCell="N61" sqref="N61"/>
    </sheetView>
  </sheetViews>
  <sheetFormatPr defaultRowHeight="24" customHeight="1" x14ac:dyDescent="0.25"/>
  <cols>
    <col min="1" max="1" width="8.7109375" style="4" customWidth="1"/>
    <col min="2" max="2" width="31.140625" style="5" customWidth="1"/>
    <col min="3" max="3" width="17.42578125" style="6" customWidth="1"/>
    <col min="4" max="4" width="16.140625" style="6" customWidth="1"/>
    <col min="5" max="5" width="17.42578125" style="6" customWidth="1"/>
    <col min="6" max="6" width="2.42578125" style="8" customWidth="1"/>
    <col min="7" max="7" width="11" style="4" customWidth="1"/>
    <col min="8" max="8" width="31.140625" style="5" customWidth="1"/>
    <col min="9" max="11" width="17.42578125" style="6" customWidth="1"/>
    <col min="12" max="12" width="9.140625" style="5"/>
    <col min="13" max="13" width="10.7109375" style="5" customWidth="1"/>
    <col min="14" max="14" width="33" style="5" customWidth="1"/>
    <col min="15" max="15" width="16.28515625" style="5" customWidth="1"/>
    <col min="16" max="16" width="12" style="5" customWidth="1"/>
    <col min="17" max="17" width="14.140625" style="5" customWidth="1"/>
    <col min="18" max="16384" width="9.140625" style="5"/>
  </cols>
  <sheetData>
    <row r="1" spans="1:17" ht="24" customHeight="1" x14ac:dyDescent="0.25">
      <c r="F1" s="7"/>
    </row>
    <row r="2" spans="1:17" ht="24" customHeight="1" x14ac:dyDescent="0.25">
      <c r="B2" s="54" t="s">
        <v>22</v>
      </c>
      <c r="C2" s="54" t="s">
        <v>80</v>
      </c>
      <c r="F2" s="7"/>
      <c r="H2" s="54" t="s">
        <v>22</v>
      </c>
      <c r="I2" s="54" t="s">
        <v>54</v>
      </c>
      <c r="M2" s="4"/>
      <c r="N2" s="54" t="s">
        <v>221</v>
      </c>
      <c r="O2" s="54" t="s">
        <v>222</v>
      </c>
      <c r="P2" s="28">
        <v>1.7100000000000001E-2</v>
      </c>
      <c r="Q2" s="6"/>
    </row>
    <row r="3" spans="1:17" s="15" customFormat="1" ht="52.5" customHeight="1" x14ac:dyDescent="0.25">
      <c r="A3" s="55"/>
      <c r="B3" s="205" t="s">
        <v>394</v>
      </c>
      <c r="C3" s="14">
        <f>'01 Material Prices'!M9</f>
        <v>17.646000000000001</v>
      </c>
      <c r="D3" s="56"/>
      <c r="E3" s="56"/>
      <c r="F3" s="57"/>
      <c r="G3" s="55"/>
      <c r="H3" s="205" t="s">
        <v>395</v>
      </c>
      <c r="I3" s="14">
        <f>'01 Material Prices'!C10</f>
        <v>17.646000000000001</v>
      </c>
      <c r="J3" s="56"/>
      <c r="K3" s="56"/>
      <c r="M3" s="55"/>
      <c r="N3" s="40" t="s">
        <v>223</v>
      </c>
      <c r="O3" s="14">
        <f>'01 Material Prices'!C11</f>
        <v>5</v>
      </c>
      <c r="P3" s="56"/>
      <c r="Q3" s="56"/>
    </row>
    <row r="4" spans="1:17" ht="24" customHeight="1" x14ac:dyDescent="0.25">
      <c r="M4" s="4"/>
      <c r="O4" s="6"/>
      <c r="P4" s="6"/>
      <c r="Q4" s="6"/>
    </row>
    <row r="5" spans="1:17" ht="24" customHeight="1" x14ac:dyDescent="0.25">
      <c r="B5" s="5" t="s">
        <v>25</v>
      </c>
      <c r="C5" s="6">
        <f>I5</f>
        <v>13.495276653171389</v>
      </c>
      <c r="D5" s="6" t="s">
        <v>26</v>
      </c>
      <c r="E5" s="6">
        <f>C5*C3</f>
        <v>238.13765182186236</v>
      </c>
      <c r="H5" s="5" t="s">
        <v>25</v>
      </c>
      <c r="I5" s="6">
        <f>1/0.0741</f>
        <v>13.495276653171389</v>
      </c>
      <c r="J5" s="6" t="s">
        <v>26</v>
      </c>
      <c r="K5" s="6">
        <f>I5*I3</f>
        <v>238.13765182186236</v>
      </c>
      <c r="M5" s="4"/>
      <c r="N5" s="5" t="s">
        <v>25</v>
      </c>
      <c r="O5" s="6">
        <v>58.5</v>
      </c>
      <c r="P5" s="6" t="s">
        <v>26</v>
      </c>
      <c r="Q5" s="6">
        <f>O5*O3</f>
        <v>292.5</v>
      </c>
    </row>
    <row r="6" spans="1:17" ht="24" customHeight="1" thickBot="1" x14ac:dyDescent="0.3">
      <c r="B6" s="9" t="s">
        <v>5</v>
      </c>
      <c r="C6" s="10">
        <v>0.05</v>
      </c>
      <c r="D6" s="11"/>
      <c r="E6" s="11">
        <f>E5*C6</f>
        <v>11.906882591093119</v>
      </c>
      <c r="H6" s="9" t="s">
        <v>5</v>
      </c>
      <c r="I6" s="10">
        <f>C6</f>
        <v>0.05</v>
      </c>
      <c r="J6" s="11"/>
      <c r="K6" s="11">
        <f>K5*I6</f>
        <v>11.906882591093119</v>
      </c>
      <c r="M6" s="4"/>
      <c r="N6" s="9" t="s">
        <v>5</v>
      </c>
      <c r="O6" s="10">
        <f>I6</f>
        <v>0.05</v>
      </c>
      <c r="P6" s="11"/>
      <c r="Q6" s="11">
        <f>Q5*O6</f>
        <v>14.625</v>
      </c>
    </row>
    <row r="7" spans="1:17" ht="24" customHeight="1" thickBot="1" x14ac:dyDescent="0.3">
      <c r="B7" s="77"/>
      <c r="C7" s="78"/>
      <c r="D7" s="78"/>
      <c r="E7" s="79">
        <f>SUM(E5:E6)</f>
        <v>250.04453441295547</v>
      </c>
      <c r="H7" s="77"/>
      <c r="I7" s="78"/>
      <c r="J7" s="78"/>
      <c r="K7" s="79">
        <f>SUM(K5:K6)</f>
        <v>250.04453441295547</v>
      </c>
      <c r="M7" s="4"/>
      <c r="N7" s="77"/>
      <c r="O7" s="78"/>
      <c r="P7" s="78"/>
      <c r="Q7" s="79">
        <f>SUM(Q5:Q6)</f>
        <v>307.125</v>
      </c>
    </row>
    <row r="8" spans="1:17" ht="24" customHeight="1" x14ac:dyDescent="0.25">
      <c r="M8" s="4"/>
      <c r="O8" s="6"/>
      <c r="P8" s="6"/>
      <c r="Q8" s="6"/>
    </row>
    <row r="9" spans="1:17" s="104" customFormat="1" ht="24" customHeight="1" x14ac:dyDescent="0.25">
      <c r="A9" s="101"/>
      <c r="B9" s="102" t="s">
        <v>27</v>
      </c>
      <c r="C9" s="103"/>
      <c r="D9" s="103"/>
      <c r="E9" s="103"/>
      <c r="G9" s="101"/>
      <c r="H9" s="102" t="s">
        <v>27</v>
      </c>
      <c r="I9" s="103"/>
      <c r="J9" s="103"/>
      <c r="K9" s="103"/>
      <c r="M9" s="101"/>
      <c r="N9" s="102" t="s">
        <v>27</v>
      </c>
      <c r="O9" s="103"/>
      <c r="P9" s="103"/>
      <c r="Q9" s="103"/>
    </row>
    <row r="10" spans="1:17" s="8" customFormat="1" ht="24" customHeight="1" x14ac:dyDescent="0.25">
      <c r="A10" s="4"/>
      <c r="B10" s="12" t="s">
        <v>18</v>
      </c>
      <c r="C10" s="13">
        <v>1</v>
      </c>
      <c r="D10" s="13">
        <v>6</v>
      </c>
      <c r="E10" s="14">
        <f>D10+C10</f>
        <v>7</v>
      </c>
      <c r="G10" s="4"/>
      <c r="H10" s="12" t="s">
        <v>18</v>
      </c>
      <c r="I10" s="13">
        <v>1</v>
      </c>
      <c r="J10" s="13">
        <v>6</v>
      </c>
      <c r="K10" s="14">
        <f>J10+I10</f>
        <v>7</v>
      </c>
      <c r="M10" s="4"/>
      <c r="N10" s="12" t="s">
        <v>18</v>
      </c>
      <c r="O10" s="13">
        <v>1</v>
      </c>
      <c r="P10" s="13">
        <v>6</v>
      </c>
      <c r="Q10" s="14">
        <f>P10+O10</f>
        <v>7</v>
      </c>
    </row>
    <row r="11" spans="1:17" ht="24" customHeight="1" x14ac:dyDescent="0.25">
      <c r="M11" s="4"/>
      <c r="O11" s="6"/>
      <c r="P11" s="6"/>
      <c r="Q11" s="6"/>
    </row>
    <row r="12" spans="1:17" s="8" customFormat="1" ht="24" customHeight="1" x14ac:dyDescent="0.25">
      <c r="A12" s="4"/>
      <c r="B12" s="15" t="s">
        <v>19</v>
      </c>
      <c r="C12" s="6"/>
      <c r="D12" s="6"/>
      <c r="E12" s="6">
        <f>C10/E10</f>
        <v>0.14285714285714285</v>
      </c>
      <c r="G12" s="4"/>
      <c r="H12" s="15" t="s">
        <v>19</v>
      </c>
      <c r="I12" s="6"/>
      <c r="J12" s="6"/>
      <c r="K12" s="6">
        <f>I10/K10</f>
        <v>0.14285714285714285</v>
      </c>
      <c r="M12" s="4"/>
      <c r="N12" s="15" t="s">
        <v>19</v>
      </c>
      <c r="O12" s="6"/>
      <c r="P12" s="6"/>
      <c r="Q12" s="6">
        <f>O10/Q10</f>
        <v>0.14285714285714285</v>
      </c>
    </row>
    <row r="13" spans="1:17" s="8" customFormat="1" ht="24" customHeight="1" x14ac:dyDescent="0.25">
      <c r="A13" s="4"/>
      <c r="B13" s="16" t="s">
        <v>28</v>
      </c>
      <c r="C13" s="17">
        <v>0.4</v>
      </c>
      <c r="D13" s="6"/>
      <c r="E13" s="6">
        <f>C13*E12</f>
        <v>5.7142857142857141E-2</v>
      </c>
      <c r="G13" s="4"/>
      <c r="H13" s="16" t="s">
        <v>28</v>
      </c>
      <c r="I13" s="18">
        <f>C13</f>
        <v>0.4</v>
      </c>
      <c r="J13" s="6"/>
      <c r="K13" s="6">
        <f>I13*K12</f>
        <v>5.7142857142857141E-2</v>
      </c>
      <c r="M13" s="4"/>
      <c r="N13" s="16" t="s">
        <v>28</v>
      </c>
      <c r="O13" s="18">
        <f>I13</f>
        <v>0.4</v>
      </c>
      <c r="P13" s="6"/>
      <c r="Q13" s="6">
        <f>O13*Q12</f>
        <v>5.7142857142857141E-2</v>
      </c>
    </row>
    <row r="14" spans="1:17" s="8" customFormat="1" ht="24" customHeight="1" x14ac:dyDescent="0.25">
      <c r="A14" s="4"/>
      <c r="B14" s="5"/>
      <c r="C14" s="6"/>
      <c r="D14" s="6"/>
      <c r="E14" s="13">
        <f>SUM(E12:E13)</f>
        <v>0.19999999999999998</v>
      </c>
      <c r="G14" s="4"/>
      <c r="H14" s="5"/>
      <c r="I14" s="6"/>
      <c r="J14" s="6"/>
      <c r="K14" s="13">
        <f>SUM(K12:K13)</f>
        <v>0.19999999999999998</v>
      </c>
      <c r="L14" s="8">
        <f>K12*1.4</f>
        <v>0.19999999999999998</v>
      </c>
      <c r="M14" s="4"/>
      <c r="N14" s="5"/>
      <c r="O14" s="6"/>
      <c r="P14" s="6"/>
      <c r="Q14" s="13">
        <f>SUM(Q12:Q13)</f>
        <v>0.19999999999999998</v>
      </c>
    </row>
    <row r="15" spans="1:17" s="8" customFormat="1" ht="24" customHeight="1" thickBot="1" x14ac:dyDescent="0.3">
      <c r="A15" s="19"/>
      <c r="B15" s="20" t="s">
        <v>45</v>
      </c>
      <c r="C15" s="21">
        <v>3.2500000000000001E-2</v>
      </c>
      <c r="D15" s="13" t="s">
        <v>46</v>
      </c>
      <c r="E15" s="22"/>
      <c r="G15" s="19"/>
      <c r="H15" s="20" t="s">
        <v>29</v>
      </c>
      <c r="I15" s="21">
        <v>3.2500000000000001E-2</v>
      </c>
      <c r="J15" s="13" t="s">
        <v>2</v>
      </c>
      <c r="K15" s="22"/>
      <c r="M15" s="19"/>
      <c r="N15" s="20" t="s">
        <v>29</v>
      </c>
      <c r="O15" s="21">
        <v>3.2500000000000001E-2</v>
      </c>
      <c r="P15" s="13" t="s">
        <v>2</v>
      </c>
      <c r="Q15" s="22"/>
    </row>
    <row r="16" spans="1:17" s="8" customFormat="1" ht="24" customHeight="1" thickBot="1" x14ac:dyDescent="0.3">
      <c r="A16" s="19">
        <f>E14/C15</f>
        <v>6.1538461538461533</v>
      </c>
      <c r="B16" s="20" t="s">
        <v>30</v>
      </c>
      <c r="C16" s="13">
        <f>'01 Material Prices'!$C$3</f>
        <v>184.62</v>
      </c>
      <c r="D16" s="13"/>
      <c r="E16" s="23">
        <f>ROUND(C16*A16,2)</f>
        <v>1136.1199999999999</v>
      </c>
      <c r="G16" s="19">
        <f>K14/I15</f>
        <v>6.1538461538461533</v>
      </c>
      <c r="H16" s="20" t="s">
        <v>30</v>
      </c>
      <c r="I16" s="13">
        <f>'01 Material Prices'!$C$3</f>
        <v>184.62</v>
      </c>
      <c r="J16" s="13"/>
      <c r="K16" s="23">
        <f>ROUND(I16*G16,2)</f>
        <v>1136.1199999999999</v>
      </c>
      <c r="M16" s="19">
        <f>Q14/O15</f>
        <v>6.1538461538461533</v>
      </c>
      <c r="N16" s="20" t="s">
        <v>30</v>
      </c>
      <c r="O16" s="13">
        <f>'01 Material Prices'!C3</f>
        <v>184.62</v>
      </c>
      <c r="P16" s="13"/>
      <c r="Q16" s="23">
        <f>ROUND(O16*M16,2)</f>
        <v>1136.1199999999999</v>
      </c>
    </row>
    <row r="17" spans="1:17" s="8" customFormat="1" ht="24" customHeight="1" x14ac:dyDescent="0.25">
      <c r="A17" s="4"/>
      <c r="B17" s="5"/>
      <c r="C17" s="6"/>
      <c r="D17" s="6"/>
      <c r="E17" s="6"/>
      <c r="G17" s="4"/>
      <c r="H17" s="5"/>
      <c r="I17" s="6"/>
      <c r="J17" s="6"/>
      <c r="K17" s="6"/>
      <c r="M17" s="4"/>
      <c r="N17" s="5"/>
      <c r="O17" s="6"/>
      <c r="P17" s="6"/>
      <c r="Q17" s="6"/>
    </row>
    <row r="18" spans="1:17" s="8" customFormat="1" ht="24" customHeight="1" x14ac:dyDescent="0.25">
      <c r="A18" s="4"/>
      <c r="B18" s="53" t="s">
        <v>20</v>
      </c>
      <c r="C18" s="6"/>
      <c r="D18" s="6"/>
      <c r="E18" s="6">
        <f>D10/E10</f>
        <v>0.8571428571428571</v>
      </c>
      <c r="G18" s="4"/>
      <c r="H18" s="53" t="s">
        <v>20</v>
      </c>
      <c r="I18" s="6"/>
      <c r="J18" s="6"/>
      <c r="K18" s="6">
        <f>J10/K10</f>
        <v>0.8571428571428571</v>
      </c>
      <c r="M18" s="4"/>
      <c r="N18" s="53" t="s">
        <v>20</v>
      </c>
      <c r="O18" s="6"/>
      <c r="P18" s="6"/>
      <c r="Q18" s="6">
        <f>P10/Q10</f>
        <v>0.8571428571428571</v>
      </c>
    </row>
    <row r="19" spans="1:17" s="8" customFormat="1" ht="24" customHeight="1" x14ac:dyDescent="0.25">
      <c r="A19" s="4"/>
      <c r="B19" s="45" t="s">
        <v>28</v>
      </c>
      <c r="C19" s="24">
        <f>C13</f>
        <v>0.4</v>
      </c>
      <c r="D19" s="6"/>
      <c r="E19" s="6">
        <f>C19*E18</f>
        <v>0.34285714285714286</v>
      </c>
      <c r="G19" s="4"/>
      <c r="H19" s="45" t="s">
        <v>28</v>
      </c>
      <c r="I19" s="24">
        <f>I13</f>
        <v>0.4</v>
      </c>
      <c r="J19" s="6"/>
      <c r="K19" s="6">
        <f>I19*K18</f>
        <v>0.34285714285714286</v>
      </c>
      <c r="M19" s="4"/>
      <c r="N19" s="45" t="s">
        <v>28</v>
      </c>
      <c r="O19" s="24">
        <f>O13</f>
        <v>0.4</v>
      </c>
      <c r="P19" s="6"/>
      <c r="Q19" s="6">
        <f>O19*Q18</f>
        <v>0.34285714285714286</v>
      </c>
    </row>
    <row r="20" spans="1:17" s="8" customFormat="1" ht="24" customHeight="1" thickBot="1" x14ac:dyDescent="0.3">
      <c r="A20" s="4"/>
      <c r="B20" s="5"/>
      <c r="C20" s="6"/>
      <c r="D20" s="6"/>
      <c r="E20" s="13">
        <f>SUM(E18:E19)</f>
        <v>1.2</v>
      </c>
      <c r="G20" s="4"/>
      <c r="H20" s="5"/>
      <c r="I20" s="6"/>
      <c r="J20" s="6"/>
      <c r="K20" s="13">
        <f>SUM(K18:K19)</f>
        <v>1.2</v>
      </c>
      <c r="M20" s="4"/>
      <c r="N20" s="5"/>
      <c r="O20" s="6"/>
      <c r="P20" s="6"/>
      <c r="Q20" s="13">
        <f>SUM(Q18:Q19)</f>
        <v>1.2</v>
      </c>
    </row>
    <row r="21" spans="1:17" s="8" customFormat="1" ht="24" customHeight="1" thickBot="1" x14ac:dyDescent="0.3">
      <c r="A21" s="19">
        <f>E20</f>
        <v>1.2</v>
      </c>
      <c r="B21" s="20" t="s">
        <v>47</v>
      </c>
      <c r="C21" s="13">
        <f>'01 Material Prices'!$C$5</f>
        <v>307.69</v>
      </c>
      <c r="D21" s="13"/>
      <c r="E21" s="23">
        <f>C21*A21</f>
        <v>369.22800000000001</v>
      </c>
      <c r="G21" s="19">
        <f>K20</f>
        <v>1.2</v>
      </c>
      <c r="H21" s="20" t="s">
        <v>47</v>
      </c>
      <c r="I21" s="13">
        <f>C21</f>
        <v>307.69</v>
      </c>
      <c r="J21" s="13"/>
      <c r="K21" s="23">
        <f>I21*G21</f>
        <v>369.22800000000001</v>
      </c>
      <c r="M21" s="19">
        <f>Q20</f>
        <v>1.2</v>
      </c>
      <c r="N21" s="20" t="s">
        <v>47</v>
      </c>
      <c r="O21" s="13">
        <f>I21</f>
        <v>307.69</v>
      </c>
      <c r="P21" s="13"/>
      <c r="Q21" s="23">
        <f>O21*M21</f>
        <v>369.22800000000001</v>
      </c>
    </row>
    <row r="22" spans="1:17" ht="24" customHeight="1" x14ac:dyDescent="0.25">
      <c r="M22" s="4"/>
      <c r="O22" s="6"/>
      <c r="P22" s="6"/>
      <c r="Q22" s="6"/>
    </row>
    <row r="23" spans="1:17" s="8" customFormat="1" ht="24" customHeight="1" x14ac:dyDescent="0.25">
      <c r="A23" s="4"/>
      <c r="B23" s="25" t="s">
        <v>27</v>
      </c>
      <c r="C23" s="26"/>
      <c r="D23" s="26"/>
      <c r="E23" s="26">
        <f>E21+E16</f>
        <v>1505.348</v>
      </c>
      <c r="G23" s="4"/>
      <c r="H23" s="25" t="s">
        <v>27</v>
      </c>
      <c r="I23" s="26"/>
      <c r="J23" s="26"/>
      <c r="K23" s="26">
        <f>K21+K16</f>
        <v>1505.348</v>
      </c>
      <c r="M23" s="4"/>
      <c r="N23" s="25" t="s">
        <v>27</v>
      </c>
      <c r="O23" s="26"/>
      <c r="P23" s="26"/>
      <c r="Q23" s="26">
        <f>Q21+Q16</f>
        <v>1505.348</v>
      </c>
    </row>
    <row r="24" spans="1:17" s="8" customFormat="1" ht="24" customHeight="1" x14ac:dyDescent="0.25">
      <c r="A24" s="4"/>
      <c r="B24" s="9" t="s">
        <v>5</v>
      </c>
      <c r="C24" s="10">
        <v>0.2</v>
      </c>
      <c r="D24" s="11"/>
      <c r="E24" s="11">
        <f>E23*C24</f>
        <v>301.06959999999998</v>
      </c>
      <c r="G24" s="4"/>
      <c r="H24" s="9" t="s">
        <v>5</v>
      </c>
      <c r="I24" s="10">
        <f>C24</f>
        <v>0.2</v>
      </c>
      <c r="J24" s="11"/>
      <c r="K24" s="11">
        <f>K23*I24</f>
        <v>301.06959999999998</v>
      </c>
      <c r="M24" s="4"/>
      <c r="N24" s="9" t="s">
        <v>5</v>
      </c>
      <c r="O24" s="10">
        <f>I24</f>
        <v>0.2</v>
      </c>
      <c r="P24" s="11"/>
      <c r="Q24" s="11">
        <f>Q23*O24</f>
        <v>301.06959999999998</v>
      </c>
    </row>
    <row r="25" spans="1:17" s="8" customFormat="1" ht="24" customHeight="1" x14ac:dyDescent="0.25">
      <c r="A25" s="4"/>
      <c r="B25" s="5"/>
      <c r="C25" s="6"/>
      <c r="D25" s="6"/>
      <c r="E25" s="27">
        <f>SUM(E23:E24)/6.154</f>
        <v>293.53552161195972</v>
      </c>
      <c r="G25" s="4"/>
      <c r="H25" s="5" t="s">
        <v>81</v>
      </c>
      <c r="I25" s="6"/>
      <c r="J25" s="6"/>
      <c r="K25" s="27">
        <f>SUM(K23:K24)/6.154</f>
        <v>293.53552161195972</v>
      </c>
      <c r="M25" s="4"/>
      <c r="N25" s="5" t="s">
        <v>81</v>
      </c>
      <c r="O25" s="6"/>
      <c r="P25" s="6"/>
      <c r="Q25" s="27">
        <f>SUM(Q23:Q24)/6.154/2</f>
        <v>146.76776080597986</v>
      </c>
    </row>
    <row r="26" spans="1:17" s="8" customFormat="1" ht="24" customHeight="1" x14ac:dyDescent="0.25">
      <c r="A26" s="4"/>
      <c r="B26" s="5"/>
      <c r="C26" s="6"/>
      <c r="D26" s="6"/>
      <c r="E26" s="100"/>
      <c r="G26" s="4"/>
      <c r="H26" s="8" t="s">
        <v>84</v>
      </c>
      <c r="I26" s="6"/>
      <c r="J26" s="6"/>
      <c r="K26" s="100"/>
      <c r="M26" s="4"/>
      <c r="N26" s="8" t="s">
        <v>84</v>
      </c>
      <c r="O26" s="6"/>
      <c r="P26" s="6"/>
      <c r="Q26" s="100"/>
    </row>
    <row r="27" spans="1:17" s="8" customFormat="1" ht="24" customHeight="1" x14ac:dyDescent="0.25">
      <c r="A27" s="4"/>
      <c r="B27" s="5"/>
      <c r="C27" s="6"/>
      <c r="D27" s="6"/>
      <c r="E27" s="100"/>
      <c r="G27" s="4"/>
      <c r="H27" s="5"/>
      <c r="I27" s="6"/>
      <c r="J27" s="6"/>
      <c r="K27" s="100"/>
      <c r="M27" s="4"/>
      <c r="N27" s="5"/>
      <c r="O27" s="6"/>
      <c r="P27" s="6"/>
      <c r="Q27" s="100"/>
    </row>
    <row r="28" spans="1:17" s="8" customFormat="1" ht="24" customHeight="1" x14ac:dyDescent="0.25">
      <c r="A28" s="4"/>
      <c r="B28" s="5" t="s">
        <v>31</v>
      </c>
      <c r="C28" s="21">
        <v>1</v>
      </c>
      <c r="D28" s="6" t="s">
        <v>32</v>
      </c>
      <c r="E28" s="6"/>
      <c r="G28" s="4"/>
      <c r="H28" s="5" t="s">
        <v>31</v>
      </c>
      <c r="I28" s="21">
        <v>1</v>
      </c>
      <c r="J28" s="6" t="s">
        <v>32</v>
      </c>
      <c r="K28" s="6"/>
      <c r="M28" s="4"/>
      <c r="N28" s="5" t="s">
        <v>31</v>
      </c>
      <c r="O28" s="21">
        <v>1</v>
      </c>
      <c r="P28" s="6" t="s">
        <v>32</v>
      </c>
      <c r="Q28" s="6"/>
    </row>
    <row r="29" spans="1:17" s="8" customFormat="1" ht="24" customHeight="1" thickBot="1" x14ac:dyDescent="0.3">
      <c r="A29" s="4"/>
      <c r="B29" s="5"/>
      <c r="C29" s="28"/>
      <c r="D29" s="6"/>
      <c r="E29" s="6"/>
      <c r="G29" s="4"/>
      <c r="H29" s="5"/>
      <c r="I29" s="28"/>
      <c r="J29" s="6"/>
      <c r="K29" s="6"/>
      <c r="M29" s="4"/>
      <c r="N29" s="5"/>
      <c r="O29" s="28"/>
      <c r="P29" s="6"/>
      <c r="Q29" s="6"/>
    </row>
    <row r="30" spans="1:17" ht="24" customHeight="1" thickBot="1" x14ac:dyDescent="0.3">
      <c r="B30" s="77" t="s">
        <v>33</v>
      </c>
      <c r="C30" s="78"/>
      <c r="D30" s="78"/>
      <c r="E30" s="79">
        <f>E25*C28</f>
        <v>293.53552161195972</v>
      </c>
      <c r="H30" s="77" t="s">
        <v>33</v>
      </c>
      <c r="I30" s="78"/>
      <c r="J30" s="78"/>
      <c r="K30" s="79">
        <f>K25*I28</f>
        <v>293.53552161195972</v>
      </c>
      <c r="M30" s="4"/>
      <c r="N30" s="77" t="s">
        <v>33</v>
      </c>
      <c r="O30" s="78"/>
      <c r="P30" s="78"/>
      <c r="Q30" s="79">
        <f>Q25*O28</f>
        <v>146.76776080597986</v>
      </c>
    </row>
    <row r="31" spans="1:17" ht="24" customHeight="1" x14ac:dyDescent="0.25">
      <c r="M31" s="4"/>
      <c r="O31" s="6"/>
      <c r="P31" s="6"/>
      <c r="Q31" s="6"/>
    </row>
    <row r="32" spans="1:17" ht="24" customHeight="1" x14ac:dyDescent="0.25">
      <c r="B32" s="5" t="s">
        <v>34</v>
      </c>
      <c r="H32" s="5" t="s">
        <v>34</v>
      </c>
      <c r="M32" s="4"/>
      <c r="N32" s="5" t="s">
        <v>34</v>
      </c>
      <c r="O32" s="6"/>
      <c r="P32" s="6"/>
      <c r="Q32" s="6"/>
    </row>
    <row r="33" spans="1:17" ht="24" customHeight="1" x14ac:dyDescent="0.25">
      <c r="A33" s="19">
        <v>2</v>
      </c>
      <c r="B33" s="20" t="s">
        <v>35</v>
      </c>
      <c r="C33" s="13"/>
      <c r="D33" s="13" t="s">
        <v>36</v>
      </c>
      <c r="E33" s="13">
        <f>C33*A33</f>
        <v>0</v>
      </c>
      <c r="G33" s="19">
        <v>2</v>
      </c>
      <c r="H33" s="20" t="s">
        <v>35</v>
      </c>
      <c r="I33" s="13">
        <v>0</v>
      </c>
      <c r="J33" s="13" t="s">
        <v>36</v>
      </c>
      <c r="K33" s="13">
        <f>I33*G33</f>
        <v>0</v>
      </c>
      <c r="M33" s="19">
        <v>2</v>
      </c>
      <c r="N33" s="20" t="s">
        <v>35</v>
      </c>
      <c r="O33" s="13">
        <v>0</v>
      </c>
      <c r="P33" s="13" t="s">
        <v>36</v>
      </c>
      <c r="Q33" s="13">
        <f>O33*M33</f>
        <v>0</v>
      </c>
    </row>
    <row r="34" spans="1:17" ht="24" customHeight="1" x14ac:dyDescent="0.25">
      <c r="A34" s="19">
        <v>1</v>
      </c>
      <c r="B34" s="20" t="s">
        <v>37</v>
      </c>
      <c r="C34" s="13"/>
      <c r="D34" s="13" t="s">
        <v>36</v>
      </c>
      <c r="E34" s="13">
        <f>C34*A34</f>
        <v>0</v>
      </c>
      <c r="G34" s="19">
        <v>1</v>
      </c>
      <c r="H34" s="20" t="s">
        <v>37</v>
      </c>
      <c r="I34" s="13">
        <v>0</v>
      </c>
      <c r="J34" s="13" t="s">
        <v>36</v>
      </c>
      <c r="K34" s="13">
        <f>I34*G34</f>
        <v>0</v>
      </c>
      <c r="M34" s="19">
        <v>1</v>
      </c>
      <c r="N34" s="20" t="s">
        <v>37</v>
      </c>
      <c r="O34" s="13">
        <v>0</v>
      </c>
      <c r="P34" s="13" t="s">
        <v>36</v>
      </c>
      <c r="Q34" s="13">
        <f>O34*M34</f>
        <v>0</v>
      </c>
    </row>
    <row r="35" spans="1:17" ht="24" customHeight="1" x14ac:dyDescent="0.25">
      <c r="E35" s="27">
        <f>SUM(E33:E34)</f>
        <v>0</v>
      </c>
      <c r="K35" s="27">
        <f>SUM(K33:K34)</f>
        <v>0</v>
      </c>
      <c r="M35" s="4"/>
      <c r="O35" s="6"/>
      <c r="P35" s="6"/>
      <c r="Q35" s="27">
        <f>SUM(Q33:Q34)</f>
        <v>0</v>
      </c>
    </row>
    <row r="36" spans="1:17" ht="24" customHeight="1" x14ac:dyDescent="0.25">
      <c r="B36" s="5" t="s">
        <v>38</v>
      </c>
      <c r="C36" s="6">
        <v>150</v>
      </c>
      <c r="D36" s="6" t="s">
        <v>39</v>
      </c>
      <c r="H36" s="5" t="s">
        <v>38</v>
      </c>
      <c r="I36" s="6">
        <v>150</v>
      </c>
      <c r="J36" s="6" t="s">
        <v>39</v>
      </c>
      <c r="M36" s="4"/>
      <c r="N36" s="5" t="s">
        <v>38</v>
      </c>
      <c r="O36" s="6">
        <v>150</v>
      </c>
      <c r="P36" s="6" t="s">
        <v>39</v>
      </c>
      <c r="Q36" s="6"/>
    </row>
    <row r="37" spans="1:17" ht="24" customHeight="1" thickBot="1" x14ac:dyDescent="0.3">
      <c r="C37" s="6">
        <f>C36/C5</f>
        <v>11.115</v>
      </c>
      <c r="D37" s="6" t="s">
        <v>14</v>
      </c>
      <c r="I37" s="6">
        <f>I36/I5</f>
        <v>11.115</v>
      </c>
      <c r="J37" s="6" t="s">
        <v>14</v>
      </c>
      <c r="M37" s="4"/>
      <c r="O37" s="6">
        <f>O36/O5</f>
        <v>2.5641025641025643</v>
      </c>
      <c r="P37" s="6" t="s">
        <v>14</v>
      </c>
      <c r="Q37" s="6"/>
    </row>
    <row r="38" spans="1:17" ht="24" customHeight="1" thickBot="1" x14ac:dyDescent="0.3">
      <c r="B38" s="77" t="s">
        <v>40</v>
      </c>
      <c r="C38" s="78"/>
      <c r="D38" s="78"/>
      <c r="E38" s="79">
        <f>E35/C37</f>
        <v>0</v>
      </c>
      <c r="H38" s="77" t="s">
        <v>40</v>
      </c>
      <c r="I38" s="78"/>
      <c r="J38" s="78"/>
      <c r="K38" s="79">
        <f>K35/I37</f>
        <v>0</v>
      </c>
      <c r="M38" s="4"/>
      <c r="N38" s="77" t="s">
        <v>40</v>
      </c>
      <c r="O38" s="78"/>
      <c r="P38" s="78"/>
      <c r="Q38" s="79">
        <f>Q35/O37</f>
        <v>0</v>
      </c>
    </row>
    <row r="39" spans="1:17" ht="24" customHeight="1" x14ac:dyDescent="0.25">
      <c r="M39" s="4"/>
      <c r="O39" s="6"/>
      <c r="P39" s="6"/>
      <c r="Q39" s="6"/>
    </row>
    <row r="40" spans="1:17" ht="24" customHeight="1" thickBot="1" x14ac:dyDescent="0.3">
      <c r="B40" s="15" t="s">
        <v>1</v>
      </c>
      <c r="H40" s="15" t="s">
        <v>1</v>
      </c>
      <c r="M40" s="4"/>
      <c r="N40" s="15" t="s">
        <v>1</v>
      </c>
      <c r="O40" s="6"/>
      <c r="P40" s="6"/>
      <c r="Q40" s="6"/>
    </row>
    <row r="41" spans="1:17" ht="24" customHeight="1" thickBot="1" x14ac:dyDescent="0.3">
      <c r="B41" s="29" t="s">
        <v>41</v>
      </c>
      <c r="C41" s="30"/>
      <c r="D41" s="30"/>
      <c r="E41" s="30">
        <f>E7</f>
        <v>250.04453441295547</v>
      </c>
      <c r="H41" s="29" t="s">
        <v>41</v>
      </c>
      <c r="I41" s="30"/>
      <c r="J41" s="30"/>
      <c r="K41" s="30">
        <f>K7</f>
        <v>250.04453441295547</v>
      </c>
      <c r="M41" s="4"/>
      <c r="N41" s="29" t="s">
        <v>41</v>
      </c>
      <c r="O41" s="30"/>
      <c r="P41" s="30"/>
      <c r="Q41" s="30">
        <f>Q7</f>
        <v>307.125</v>
      </c>
    </row>
    <row r="42" spans="1:17" ht="24" customHeight="1" thickBot="1" x14ac:dyDescent="0.3">
      <c r="B42" s="29" t="s">
        <v>27</v>
      </c>
      <c r="C42" s="30"/>
      <c r="D42" s="30"/>
      <c r="E42" s="30">
        <f>E30</f>
        <v>293.53552161195972</v>
      </c>
      <c r="H42" s="29" t="s">
        <v>27</v>
      </c>
      <c r="I42" s="30"/>
      <c r="J42" s="30"/>
      <c r="K42" s="30">
        <f>K30</f>
        <v>293.53552161195972</v>
      </c>
      <c r="M42" s="4"/>
      <c r="N42" s="29" t="s">
        <v>27</v>
      </c>
      <c r="O42" s="30"/>
      <c r="P42" s="30"/>
      <c r="Q42" s="30">
        <f>Q30</f>
        <v>146.76776080597986</v>
      </c>
    </row>
    <row r="43" spans="1:17" ht="24" customHeight="1" thickBot="1" x14ac:dyDescent="0.3">
      <c r="B43" s="29" t="s">
        <v>37</v>
      </c>
      <c r="C43" s="30"/>
      <c r="D43" s="30"/>
      <c r="E43" s="30">
        <f>(E41+E42)*0.15</f>
        <v>81.537008403737275</v>
      </c>
      <c r="H43" s="29" t="s">
        <v>37</v>
      </c>
      <c r="I43" s="30"/>
      <c r="J43" s="30"/>
      <c r="K43" s="30">
        <f>(K41+K42)*0.15</f>
        <v>81.537008403737275</v>
      </c>
      <c r="M43" s="4"/>
      <c r="N43" s="29" t="s">
        <v>37</v>
      </c>
      <c r="O43" s="30"/>
      <c r="P43" s="30"/>
      <c r="Q43" s="30">
        <f>(Q41+Q42)*0.15</f>
        <v>68.083914120896978</v>
      </c>
    </row>
    <row r="44" spans="1:17" ht="24" customHeight="1" thickBot="1" x14ac:dyDescent="0.3">
      <c r="B44" s="80" t="s">
        <v>42</v>
      </c>
      <c r="C44" s="34" t="s">
        <v>43</v>
      </c>
      <c r="D44" s="34"/>
      <c r="E44" s="34">
        <f>SUM(E41:E43)</f>
        <v>625.11706442865238</v>
      </c>
      <c r="H44" s="80" t="s">
        <v>42</v>
      </c>
      <c r="I44" s="34" t="s">
        <v>43</v>
      </c>
      <c r="J44" s="34"/>
      <c r="K44" s="34">
        <f>SUM(K41:K43)</f>
        <v>625.11706442865238</v>
      </c>
      <c r="M44" s="4"/>
      <c r="N44" s="80" t="s">
        <v>42</v>
      </c>
      <c r="O44" s="34" t="s">
        <v>43</v>
      </c>
      <c r="P44" s="34"/>
      <c r="Q44" s="34">
        <f>SUM(Q41:Q43)</f>
        <v>521.97667492687685</v>
      </c>
    </row>
    <row r="45" spans="1:17" ht="24" customHeight="1" x14ac:dyDescent="0.25">
      <c r="B45" s="5" t="s">
        <v>145</v>
      </c>
      <c r="E45" s="6">
        <f>(E41+E42)*0.15</f>
        <v>81.537008403737275</v>
      </c>
      <c r="H45" s="5" t="s">
        <v>145</v>
      </c>
      <c r="K45" s="6">
        <f>(K41+K42)*0.15</f>
        <v>81.537008403737275</v>
      </c>
      <c r="M45" s="4"/>
      <c r="N45" s="5" t="s">
        <v>145</v>
      </c>
      <c r="O45" s="6"/>
      <c r="P45" s="6"/>
      <c r="Q45" s="6">
        <f>Q44*0.15</f>
        <v>78.296501239031528</v>
      </c>
    </row>
    <row r="46" spans="1:17" ht="24" customHeight="1" x14ac:dyDescent="0.25">
      <c r="E46" s="56">
        <f>SUM(E44:E45)/2</f>
        <v>353.3270364161948</v>
      </c>
      <c r="K46" s="56">
        <f>SUM(K44:K45)/2</f>
        <v>353.3270364161948</v>
      </c>
      <c r="Q46" s="8">
        <f>SUM(Q44:Q45)/2</f>
        <v>300.13658808295418</v>
      </c>
    </row>
    <row r="47" spans="1:17" ht="24" customHeight="1" thickBot="1" x14ac:dyDescent="0.3">
      <c r="B47" s="15" t="s">
        <v>44</v>
      </c>
      <c r="H47" s="15" t="s">
        <v>44</v>
      </c>
    </row>
    <row r="48" spans="1:17" ht="24" customHeight="1" thickBot="1" x14ac:dyDescent="0.3">
      <c r="B48" s="29" t="s">
        <v>41</v>
      </c>
      <c r="C48" s="30"/>
      <c r="D48" s="30"/>
      <c r="E48" s="30">
        <f>E7</f>
        <v>250.04453441295547</v>
      </c>
      <c r="H48" s="29" t="s">
        <v>41</v>
      </c>
      <c r="I48" s="30"/>
      <c r="J48" s="30"/>
      <c r="K48" s="30">
        <f>K7</f>
        <v>250.04453441295547</v>
      </c>
      <c r="N48" s="156" t="str">
        <f>'01 Material Prices'!B33</f>
        <v>Dump proof Course (DCP)</v>
      </c>
      <c r="O48" s="157"/>
    </row>
    <row r="49" spans="1:16" ht="24" customHeight="1" thickBot="1" x14ac:dyDescent="0.3">
      <c r="A49" s="31">
        <f>0.15*0.15*0.25*2*C5</f>
        <v>0.15182186234817813</v>
      </c>
      <c r="B49" s="29" t="s">
        <v>21</v>
      </c>
      <c r="C49" s="30" t="s">
        <v>2</v>
      </c>
      <c r="D49" s="30">
        <f>3370/2</f>
        <v>1685</v>
      </c>
      <c r="E49" s="30">
        <f>D49*A49</f>
        <v>255.81983805668014</v>
      </c>
      <c r="G49" s="31">
        <f>0.075*0.15*0.25*2*I5</f>
        <v>7.5910931174089064E-2</v>
      </c>
      <c r="H49" s="29" t="s">
        <v>21</v>
      </c>
      <c r="I49" s="30" t="s">
        <v>2</v>
      </c>
      <c r="J49" s="30">
        <f>D49</f>
        <v>1685</v>
      </c>
      <c r="K49" s="30">
        <f>J49*G49</f>
        <v>127.90991902834007</v>
      </c>
      <c r="N49" s="5" t="str">
        <f>N48</f>
        <v>Dump proof Course (DCP)</v>
      </c>
      <c r="O49" s="6">
        <f>'01 Material Prices'!C33/30</f>
        <v>2.754</v>
      </c>
      <c r="P49" s="5" t="s">
        <v>229</v>
      </c>
    </row>
    <row r="50" spans="1:16" ht="24" customHeight="1" thickBot="1" x14ac:dyDescent="0.3">
      <c r="B50" s="29" t="s">
        <v>27</v>
      </c>
      <c r="C50" s="30"/>
      <c r="D50" s="30"/>
      <c r="E50" s="30">
        <f>E30</f>
        <v>293.53552161195972</v>
      </c>
      <c r="H50" s="29" t="s">
        <v>27</v>
      </c>
      <c r="I50" s="30"/>
      <c r="J50" s="30"/>
      <c r="K50" s="30">
        <f>K30</f>
        <v>293.53552161195972</v>
      </c>
      <c r="O50" s="6">
        <f>SUM(O49)</f>
        <v>2.754</v>
      </c>
    </row>
    <row r="51" spans="1:16" ht="24" customHeight="1" thickBot="1" x14ac:dyDescent="0.3">
      <c r="B51" s="29" t="s">
        <v>37</v>
      </c>
      <c r="C51" s="30"/>
      <c r="D51" s="30"/>
      <c r="E51" s="30">
        <f>SUM(E48:E50)*0.15</f>
        <v>119.9099841122393</v>
      </c>
      <c r="H51" s="29" t="s">
        <v>37</v>
      </c>
      <c r="I51" s="30"/>
      <c r="J51" s="30"/>
      <c r="K51" s="30">
        <f>(K48+K49+K50)*0.15</f>
        <v>100.72349625798827</v>
      </c>
      <c r="N51" s="5" t="s">
        <v>199</v>
      </c>
      <c r="O51" s="6">
        <f>O49*0.3</f>
        <v>0.82619999999999993</v>
      </c>
    </row>
    <row r="52" spans="1:16" ht="24" customHeight="1" thickBot="1" x14ac:dyDescent="0.3">
      <c r="B52" s="80" t="s">
        <v>42</v>
      </c>
      <c r="C52" s="34" t="s">
        <v>43</v>
      </c>
      <c r="D52" s="34"/>
      <c r="E52" s="34">
        <f>SUM(E48:E51)</f>
        <v>919.30987819383461</v>
      </c>
      <c r="H52" s="80" t="s">
        <v>42</v>
      </c>
      <c r="I52" s="34" t="s">
        <v>43</v>
      </c>
      <c r="J52" s="34"/>
      <c r="K52" s="34">
        <f>SUM(K48:K51)</f>
        <v>772.21347131124344</v>
      </c>
      <c r="N52" s="5" t="s">
        <v>200</v>
      </c>
      <c r="O52" s="6">
        <f>O49*0.2</f>
        <v>0.55080000000000007</v>
      </c>
    </row>
    <row r="53" spans="1:16" ht="24" customHeight="1" x14ac:dyDescent="0.25">
      <c r="B53" s="5" t="s">
        <v>145</v>
      </c>
      <c r="E53" s="6">
        <f>SUM(E48:E50)*0.15</f>
        <v>119.9099841122393</v>
      </c>
      <c r="H53" s="5" t="s">
        <v>145</v>
      </c>
      <c r="K53" s="6">
        <f>K52*0.15</f>
        <v>115.83202069668651</v>
      </c>
      <c r="N53" s="154" t="str">
        <f>N48</f>
        <v>Dump proof Course (DCP)</v>
      </c>
      <c r="O53" s="155">
        <f>SUM(O50:O52)</f>
        <v>4.1310000000000002</v>
      </c>
    </row>
    <row r="54" spans="1:16" ht="24" customHeight="1" x14ac:dyDescent="0.25">
      <c r="E54" s="56">
        <f>SUM(E52:E53)/2</f>
        <v>519.609931153037</v>
      </c>
      <c r="K54" s="56">
        <f>SUM(K52:K53)/2</f>
        <v>444.02274600396498</v>
      </c>
    </row>
    <row r="56" spans="1:16" ht="24" customHeight="1" thickBot="1" x14ac:dyDescent="0.3">
      <c r="H56" s="15" t="s">
        <v>214</v>
      </c>
    </row>
    <row r="57" spans="1:16" ht="24" customHeight="1" thickBot="1" x14ac:dyDescent="0.3">
      <c r="H57" s="29" t="s">
        <v>27</v>
      </c>
      <c r="I57" s="30"/>
      <c r="J57" s="30"/>
      <c r="K57" s="30">
        <f>K23</f>
        <v>1505.348</v>
      </c>
    </row>
    <row r="58" spans="1:16" ht="24" customHeight="1" thickBot="1" x14ac:dyDescent="0.3">
      <c r="H58" s="29" t="s">
        <v>37</v>
      </c>
      <c r="I58" s="30"/>
      <c r="J58" s="30"/>
      <c r="K58" s="30">
        <f>(K57)*0.15</f>
        <v>225.8022</v>
      </c>
      <c r="N58" s="5" t="s">
        <v>409</v>
      </c>
    </row>
    <row r="59" spans="1:16" ht="24" customHeight="1" thickBot="1" x14ac:dyDescent="0.3">
      <c r="H59" s="80" t="s">
        <v>215</v>
      </c>
      <c r="I59" s="34" t="s">
        <v>216</v>
      </c>
      <c r="J59" s="34"/>
      <c r="K59" s="34">
        <f>SUM(K57:K58)</f>
        <v>1731.1502</v>
      </c>
      <c r="O59" s="5">
        <v>300</v>
      </c>
      <c r="P59" s="5" t="s">
        <v>189</v>
      </c>
    </row>
    <row r="60" spans="1:16" ht="24" customHeight="1" x14ac:dyDescent="0.25">
      <c r="H60" s="5" t="s">
        <v>145</v>
      </c>
      <c r="K60" s="6">
        <f>K59*0.15</f>
        <v>259.67252999999999</v>
      </c>
    </row>
    <row r="61" spans="1:16" ht="24" customHeight="1" x14ac:dyDescent="0.25">
      <c r="H61" s="5" t="s">
        <v>127</v>
      </c>
      <c r="K61" s="56">
        <f>SUM(K59:K60)*0.01</f>
        <v>19.9082273</v>
      </c>
    </row>
    <row r="63" spans="1:16" ht="24" customHeight="1" thickBot="1" x14ac:dyDescent="0.3">
      <c r="H63" s="15" t="s">
        <v>225</v>
      </c>
    </row>
    <row r="64" spans="1:16" ht="24" customHeight="1" thickBot="1" x14ac:dyDescent="0.3">
      <c r="H64" s="29" t="s">
        <v>41</v>
      </c>
      <c r="I64" s="30"/>
      <c r="J64" s="30"/>
      <c r="K64" s="30">
        <v>298.51</v>
      </c>
      <c r="L64" s="5" t="s">
        <v>189</v>
      </c>
    </row>
    <row r="65" spans="8:12" ht="24" customHeight="1" thickBot="1" x14ac:dyDescent="0.3">
      <c r="H65" s="29" t="s">
        <v>27</v>
      </c>
      <c r="I65" s="30"/>
      <c r="J65" s="30"/>
      <c r="K65" s="30">
        <f>K30/13.5</f>
        <v>21.743371971256277</v>
      </c>
      <c r="L65" s="5" t="s">
        <v>189</v>
      </c>
    </row>
    <row r="66" spans="8:12" ht="24" customHeight="1" thickBot="1" x14ac:dyDescent="0.3">
      <c r="H66" s="29" t="s">
        <v>37</v>
      </c>
      <c r="I66" s="30"/>
      <c r="J66" s="30"/>
      <c r="K66" s="30">
        <f>(K65)*0.15</f>
        <v>3.2615057956884415</v>
      </c>
    </row>
    <row r="67" spans="8:12" ht="24" customHeight="1" thickBot="1" x14ac:dyDescent="0.3">
      <c r="H67" s="80" t="s">
        <v>215</v>
      </c>
      <c r="I67" s="34" t="s">
        <v>216</v>
      </c>
      <c r="J67" s="34"/>
      <c r="K67" s="34">
        <f>SUM(K65:K66)</f>
        <v>25.00487776694472</v>
      </c>
    </row>
    <row r="68" spans="8:12" ht="24" customHeight="1" x14ac:dyDescent="0.25">
      <c r="H68" s="5" t="s">
        <v>145</v>
      </c>
      <c r="K68" s="6">
        <f>K67*0.15</f>
        <v>3.750731665041708</v>
      </c>
    </row>
    <row r="69" spans="8:12" ht="24" customHeight="1" x14ac:dyDescent="0.25">
      <c r="H69" s="5" t="s">
        <v>226</v>
      </c>
      <c r="K69" s="56">
        <f>SUM(K67:K68)</f>
        <v>28.755609431986429</v>
      </c>
    </row>
  </sheetData>
  <pageMargins left="0.7" right="0.7" top="0.75" bottom="0.75" header="0.3" footer="0.3"/>
  <pageSetup scale="41" orientation="portrait" horizontalDpi="1200" verticalDpi="1200" r:id="rId1"/>
  <colBreaks count="1" manualBreakCount="1">
    <brk id="12" min="1" max="6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M57"/>
  <sheetViews>
    <sheetView view="pageBreakPreview" topLeftCell="A31" zoomScale="70" zoomScaleNormal="100" zoomScaleSheetLayoutView="70" workbookViewId="0">
      <selection activeCell="E37" sqref="E37"/>
    </sheetView>
  </sheetViews>
  <sheetFormatPr defaultRowHeight="21.75" customHeight="1" x14ac:dyDescent="0.25"/>
  <cols>
    <col min="1" max="1" width="10.140625" style="4" customWidth="1"/>
    <col min="2" max="2" width="41" style="5" customWidth="1"/>
    <col min="3" max="4" width="17.42578125" style="6" customWidth="1"/>
    <col min="5" max="5" width="16.28515625" style="6" customWidth="1"/>
    <col min="6" max="6" width="16.28515625" style="8" customWidth="1"/>
    <col min="7" max="7" width="9.140625" style="5" customWidth="1"/>
    <col min="8" max="8" width="9.140625" style="32"/>
    <col min="9" max="9" width="18.5703125" style="5" customWidth="1"/>
    <col min="10" max="10" width="18.5703125" style="32" customWidth="1"/>
    <col min="11" max="11" width="9.140625" style="32"/>
    <col min="12" max="12" width="15.85546875" style="32" customWidth="1"/>
    <col min="13" max="13" width="9.140625" style="32" customWidth="1"/>
    <col min="14" max="14" width="9.140625" style="5" customWidth="1"/>
    <col min="15" max="16384" width="9.140625" style="5"/>
  </cols>
  <sheetData>
    <row r="2" spans="1:13" ht="21.75" customHeight="1" x14ac:dyDescent="0.25">
      <c r="A2" s="4" t="s">
        <v>68</v>
      </c>
      <c r="B2" s="86" t="s">
        <v>92</v>
      </c>
    </row>
    <row r="3" spans="1:13" ht="21.75" customHeight="1" x14ac:dyDescent="0.25">
      <c r="A3" s="12">
        <v>1.6</v>
      </c>
      <c r="B3" s="20" t="str">
        <f>'01 Material Prices'!B6</f>
        <v xml:space="preserve">QUARY DUST 4mm </v>
      </c>
      <c r="C3" s="13">
        <f>'01 Material Prices'!E6</f>
        <v>707.69230769230762</v>
      </c>
      <c r="D3" s="12" t="s">
        <v>86</v>
      </c>
      <c r="E3" s="12"/>
      <c r="F3" s="5"/>
    </row>
    <row r="4" spans="1:13" ht="21.75" customHeight="1" x14ac:dyDescent="0.25">
      <c r="A4" s="12">
        <v>2.1</v>
      </c>
      <c r="B4" s="20" t="str">
        <f>'01 Material Prices'!B7</f>
        <v>CRUSHED STONE  19mm</v>
      </c>
      <c r="C4" s="13">
        <f>'01 Material Prices'!E7</f>
        <v>707.69230769230762</v>
      </c>
      <c r="D4" s="12" t="s">
        <v>86</v>
      </c>
      <c r="E4" s="12"/>
      <c r="F4" s="5"/>
    </row>
    <row r="6" spans="1:13" ht="21.75" customHeight="1" x14ac:dyDescent="0.25">
      <c r="B6" s="87" t="s">
        <v>18</v>
      </c>
      <c r="C6" s="13" t="s">
        <v>19</v>
      </c>
      <c r="D6" s="13" t="s">
        <v>20</v>
      </c>
      <c r="E6" s="13" t="s">
        <v>57</v>
      </c>
      <c r="F6" s="14" t="s">
        <v>2</v>
      </c>
      <c r="H6" s="5"/>
      <c r="J6" s="5"/>
      <c r="K6" s="5"/>
      <c r="L6" s="5"/>
      <c r="M6" s="5"/>
    </row>
    <row r="7" spans="1:13" ht="21.75" customHeight="1" x14ac:dyDescent="0.25">
      <c r="C7" s="14">
        <v>1</v>
      </c>
      <c r="D7" s="14">
        <v>2</v>
      </c>
      <c r="E7" s="14">
        <v>4</v>
      </c>
      <c r="F7" s="14">
        <f>SUM(C7:E7)</f>
        <v>7</v>
      </c>
      <c r="H7" s="5"/>
      <c r="J7" s="5"/>
      <c r="K7" s="5"/>
      <c r="L7" s="5"/>
      <c r="M7" s="5"/>
    </row>
    <row r="9" spans="1:13" ht="21.75" customHeight="1" x14ac:dyDescent="0.25">
      <c r="A9" s="19"/>
      <c r="B9" s="20" t="s">
        <v>58</v>
      </c>
      <c r="C9" s="76">
        <v>0.45</v>
      </c>
    </row>
    <row r="10" spans="1:13" ht="21.75" customHeight="1" x14ac:dyDescent="0.25">
      <c r="A10" s="19"/>
      <c r="B10" s="88" t="s">
        <v>59</v>
      </c>
      <c r="C10" s="81">
        <v>0.02</v>
      </c>
    </row>
    <row r="11" spans="1:13" ht="21.75" customHeight="1" x14ac:dyDescent="0.25">
      <c r="A11" s="19"/>
      <c r="B11" s="88" t="s">
        <v>70</v>
      </c>
      <c r="C11" s="13">
        <v>0.45</v>
      </c>
    </row>
    <row r="12" spans="1:13" ht="21.75" customHeight="1" x14ac:dyDescent="0.25">
      <c r="B12" s="89" t="s">
        <v>60</v>
      </c>
      <c r="C12" s="82"/>
      <c r="D12" s="83"/>
      <c r="E12" s="84"/>
      <c r="F12" s="85">
        <f>(1-C10)*F7</f>
        <v>6.8599999999999994</v>
      </c>
      <c r="G12" s="12" t="s">
        <v>2</v>
      </c>
    </row>
    <row r="14" spans="1:13" s="8" customFormat="1" ht="21.75" customHeight="1" x14ac:dyDescent="0.25">
      <c r="A14" s="4"/>
      <c r="B14" s="5" t="s">
        <v>69</v>
      </c>
      <c r="C14" s="6"/>
      <c r="D14" s="6"/>
      <c r="E14" s="6"/>
      <c r="H14" s="6"/>
      <c r="J14" s="6"/>
      <c r="K14" s="6"/>
      <c r="L14" s="6"/>
      <c r="M14" s="6"/>
    </row>
    <row r="15" spans="1:13" s="8" customFormat="1" ht="21.75" customHeight="1" x14ac:dyDescent="0.25">
      <c r="A15" s="19">
        <f>C7/F12+(C7/F12)*C9</f>
        <v>0.21137026239067058</v>
      </c>
      <c r="B15" s="20" t="s">
        <v>19</v>
      </c>
      <c r="C15" s="13">
        <f>'01 Material Prices'!C3</f>
        <v>184.62</v>
      </c>
      <c r="D15" s="13" t="s">
        <v>61</v>
      </c>
      <c r="E15" s="13">
        <f>A15/0.0325</f>
        <v>6.5037003812514023</v>
      </c>
      <c r="F15" s="13">
        <f>E15*C15</f>
        <v>1200.7131643866339</v>
      </c>
      <c r="H15" s="6"/>
      <c r="J15" s="6"/>
      <c r="K15" s="6"/>
      <c r="L15" s="6"/>
      <c r="M15" s="6"/>
    </row>
    <row r="16" spans="1:13" s="8" customFormat="1" ht="21.75" customHeight="1" x14ac:dyDescent="0.25">
      <c r="A16" s="19">
        <f>D7/F12+(D7/F12)*C9</f>
        <v>0.42274052478134116</v>
      </c>
      <c r="B16" s="20" t="str">
        <f>B3</f>
        <v xml:space="preserve">QUARY DUST 4mm </v>
      </c>
      <c r="C16" s="13">
        <f>C3</f>
        <v>707.69230769230762</v>
      </c>
      <c r="D16" s="13" t="s">
        <v>2</v>
      </c>
      <c r="E16" s="13"/>
      <c r="F16" s="13">
        <f>C16*A16</f>
        <v>299.1702175375645</v>
      </c>
      <c r="H16" s="6"/>
      <c r="J16" s="6"/>
      <c r="K16" s="6"/>
      <c r="L16" s="6"/>
      <c r="M16" s="6"/>
    </row>
    <row r="17" spans="1:13" s="8" customFormat="1" ht="21.75" customHeight="1" x14ac:dyDescent="0.25">
      <c r="A17" s="19">
        <f>E7/F12+(E7/F12)*C9</f>
        <v>0.84548104956268233</v>
      </c>
      <c r="B17" s="20" t="str">
        <f>B4</f>
        <v>CRUSHED STONE  19mm</v>
      </c>
      <c r="C17" s="13">
        <f>C4</f>
        <v>707.69230769230762</v>
      </c>
      <c r="D17" s="13" t="s">
        <v>2</v>
      </c>
      <c r="E17" s="13"/>
      <c r="F17" s="33">
        <f>C17*A17</f>
        <v>598.34043507512899</v>
      </c>
      <c r="H17" s="6"/>
      <c r="J17" s="6"/>
      <c r="K17" s="6"/>
      <c r="L17" s="6"/>
      <c r="M17" s="6"/>
    </row>
    <row r="18" spans="1:13" s="8" customFormat="1" ht="21.75" customHeight="1" thickBot="1" x14ac:dyDescent="0.3">
      <c r="A18" s="19">
        <f>A15*C11*1000</f>
        <v>95.116618075801767</v>
      </c>
      <c r="B18" s="20" t="s">
        <v>62</v>
      </c>
      <c r="C18" s="13">
        <v>0.04</v>
      </c>
      <c r="D18" s="13" t="s">
        <v>63</v>
      </c>
      <c r="E18" s="13"/>
      <c r="F18" s="33">
        <f>C18*A18</f>
        <v>3.8046647230320709</v>
      </c>
      <c r="H18" s="24"/>
      <c r="J18" s="6"/>
      <c r="K18" s="6"/>
      <c r="L18" s="6"/>
      <c r="M18" s="6"/>
    </row>
    <row r="19" spans="1:13" s="8" customFormat="1" ht="21.75" customHeight="1" thickBot="1" x14ac:dyDescent="0.3">
      <c r="A19" s="4"/>
      <c r="B19" s="5"/>
      <c r="C19" s="6"/>
      <c r="D19" s="6"/>
      <c r="E19" s="6"/>
      <c r="F19" s="23">
        <f>SUM(F15:F18)</f>
        <v>2102.0284817223596</v>
      </c>
      <c r="H19" s="6"/>
      <c r="J19" s="6"/>
      <c r="K19" s="6"/>
      <c r="L19" s="6"/>
      <c r="M19" s="6"/>
    </row>
    <row r="20" spans="1:13" s="8" customFormat="1" ht="21.75" customHeight="1" thickBot="1" x14ac:dyDescent="0.3">
      <c r="A20" s="4"/>
      <c r="B20" s="16" t="s">
        <v>64</v>
      </c>
      <c r="C20" s="18">
        <v>0.05</v>
      </c>
      <c r="D20" s="6"/>
      <c r="E20" s="6"/>
      <c r="F20" s="6">
        <f>F19*C20</f>
        <v>105.10142408611799</v>
      </c>
      <c r="H20" s="6"/>
      <c r="J20" s="6"/>
      <c r="K20" s="6"/>
      <c r="L20" s="6"/>
      <c r="M20" s="6"/>
    </row>
    <row r="21" spans="1:13" s="8" customFormat="1" ht="21.75" customHeight="1" thickBot="1" x14ac:dyDescent="0.3">
      <c r="A21" s="4"/>
      <c r="B21" s="5"/>
      <c r="C21" s="6"/>
      <c r="D21" s="6"/>
      <c r="E21" s="6"/>
      <c r="F21" s="23">
        <f>SUM(F19:F20)</f>
        <v>2207.1299058084778</v>
      </c>
      <c r="H21" s="6"/>
      <c r="J21" s="6"/>
      <c r="K21" s="6"/>
      <c r="L21" s="6"/>
      <c r="M21" s="6"/>
    </row>
    <row r="23" spans="1:13" s="8" customFormat="1" ht="21.75" customHeight="1" x14ac:dyDescent="0.25">
      <c r="A23" s="4"/>
      <c r="B23" s="25" t="s">
        <v>65</v>
      </c>
      <c r="C23" s="26"/>
      <c r="D23" s="26"/>
      <c r="E23" s="26"/>
      <c r="H23" s="6"/>
      <c r="J23" s="6"/>
      <c r="K23" s="6"/>
      <c r="L23" s="6"/>
      <c r="M23" s="6"/>
    </row>
    <row r="24" spans="1:13" s="8" customFormat="1" ht="21.75" customHeight="1" x14ac:dyDescent="0.25">
      <c r="A24" s="19">
        <v>1</v>
      </c>
      <c r="B24" s="20" t="s">
        <v>66</v>
      </c>
      <c r="C24" s="13">
        <v>400</v>
      </c>
      <c r="D24" s="13" t="s">
        <v>2</v>
      </c>
      <c r="E24" s="13">
        <f>C24*A24</f>
        <v>400</v>
      </c>
      <c r="H24" s="6"/>
      <c r="J24" s="6"/>
      <c r="K24" s="6"/>
      <c r="L24" s="6"/>
      <c r="M24" s="6"/>
    </row>
    <row r="25" spans="1:13" s="8" customFormat="1" ht="21.75" customHeight="1" x14ac:dyDescent="0.25">
      <c r="A25" s="19">
        <v>1</v>
      </c>
      <c r="B25" s="20" t="s">
        <v>67</v>
      </c>
      <c r="C25" s="13">
        <v>0</v>
      </c>
      <c r="D25" s="13" t="s">
        <v>2</v>
      </c>
      <c r="E25" s="13">
        <f>C25*A25</f>
        <v>0</v>
      </c>
      <c r="H25" s="6"/>
      <c r="J25" s="6"/>
      <c r="K25" s="6"/>
      <c r="L25" s="6"/>
      <c r="M25" s="6"/>
    </row>
    <row r="26" spans="1:13" s="8" customFormat="1" ht="21.75" customHeight="1" x14ac:dyDescent="0.25">
      <c r="A26" s="19">
        <v>1</v>
      </c>
      <c r="B26" s="42" t="s">
        <v>3</v>
      </c>
      <c r="C26" s="13">
        <v>0</v>
      </c>
      <c r="D26" s="13" t="s">
        <v>2</v>
      </c>
      <c r="E26" s="13">
        <f>C26*A26</f>
        <v>0</v>
      </c>
      <c r="H26" s="6"/>
      <c r="J26" s="6"/>
      <c r="K26" s="6"/>
      <c r="L26" s="6"/>
      <c r="M26" s="6"/>
    </row>
    <row r="27" spans="1:13" s="8" customFormat="1" ht="21.75" customHeight="1" x14ac:dyDescent="0.25">
      <c r="A27" s="19">
        <v>20</v>
      </c>
      <c r="B27" s="42" t="s">
        <v>4</v>
      </c>
      <c r="C27" s="13">
        <v>0</v>
      </c>
      <c r="D27" s="13" t="s">
        <v>2</v>
      </c>
      <c r="E27" s="13">
        <f>E33*0.15</f>
        <v>331.06948587127164</v>
      </c>
      <c r="H27" s="6"/>
      <c r="J27" s="6"/>
      <c r="K27" s="6"/>
      <c r="L27" s="6"/>
      <c r="M27" s="6"/>
    </row>
    <row r="28" spans="1:13" s="8" customFormat="1" ht="21.75" customHeight="1" x14ac:dyDescent="0.25">
      <c r="A28" s="4"/>
      <c r="B28" s="5" t="s">
        <v>83</v>
      </c>
      <c r="C28" s="6"/>
      <c r="D28" s="6"/>
      <c r="E28" s="14">
        <f>SUM(E24:E27)</f>
        <v>731.06948587127158</v>
      </c>
      <c r="H28" s="6"/>
      <c r="J28" s="6"/>
      <c r="K28" s="6"/>
      <c r="L28" s="6"/>
      <c r="M28" s="6"/>
    </row>
    <row r="29" spans="1:13" s="8" customFormat="1" ht="21.75" customHeight="1" x14ac:dyDescent="0.25">
      <c r="A29" s="4"/>
      <c r="B29" s="15"/>
      <c r="C29" s="6"/>
      <c r="D29" s="6"/>
      <c r="E29" s="6"/>
      <c r="F29" s="6"/>
      <c r="H29" s="6"/>
      <c r="J29" s="6"/>
      <c r="K29" s="6"/>
      <c r="L29" s="6"/>
      <c r="M29" s="6"/>
    </row>
    <row r="30" spans="1:13" s="8" customFormat="1" ht="21.75" customHeight="1" thickBot="1" x14ac:dyDescent="0.3">
      <c r="A30" s="19"/>
      <c r="B30" s="20" t="s">
        <v>71</v>
      </c>
      <c r="C30" s="85">
        <v>1</v>
      </c>
      <c r="D30" s="13" t="s">
        <v>2</v>
      </c>
      <c r="E30" s="13"/>
      <c r="H30" s="6"/>
      <c r="J30" s="6"/>
      <c r="K30" s="6"/>
      <c r="L30" s="6"/>
      <c r="M30" s="6"/>
    </row>
    <row r="31" spans="1:13" s="8" customFormat="1" ht="21.75" customHeight="1" thickBot="1" x14ac:dyDescent="0.3">
      <c r="A31" s="4"/>
      <c r="B31" s="5"/>
      <c r="C31" s="6"/>
      <c r="D31" s="6"/>
      <c r="E31" s="23">
        <f>E28</f>
        <v>731.06948587127158</v>
      </c>
      <c r="H31" s="6"/>
      <c r="J31" s="6"/>
      <c r="K31" s="6"/>
      <c r="L31" s="6"/>
      <c r="M31" s="6"/>
    </row>
    <row r="32" spans="1:13" ht="21.75" customHeight="1" thickBot="1" x14ac:dyDescent="0.3"/>
    <row r="33" spans="1:13" s="8" customFormat="1" ht="21.75" customHeight="1" thickBot="1" x14ac:dyDescent="0.3">
      <c r="A33" s="4"/>
      <c r="B33" s="29" t="s">
        <v>21</v>
      </c>
      <c r="C33" s="30"/>
      <c r="D33" s="30"/>
      <c r="E33" s="30">
        <f>F21</f>
        <v>2207.1299058084778</v>
      </c>
      <c r="F33" s="46"/>
      <c r="G33" s="24"/>
      <c r="H33" s="6"/>
      <c r="J33" s="6"/>
      <c r="K33" s="6"/>
      <c r="L33" s="6"/>
      <c r="M33" s="6"/>
    </row>
    <row r="34" spans="1:13" s="8" customFormat="1" ht="36.75" customHeight="1" thickBot="1" x14ac:dyDescent="0.3">
      <c r="A34" s="4"/>
      <c r="B34" s="29" t="s">
        <v>65</v>
      </c>
      <c r="C34" s="108"/>
      <c r="D34" s="30"/>
      <c r="E34" s="30">
        <f>E31</f>
        <v>731.06948587127158</v>
      </c>
      <c r="F34" s="46"/>
      <c r="G34" s="24"/>
      <c r="H34" s="6"/>
      <c r="J34" s="6"/>
      <c r="K34" s="6"/>
      <c r="L34" s="6"/>
      <c r="M34" s="6"/>
    </row>
    <row r="35" spans="1:13" s="8" customFormat="1" ht="21.75" customHeight="1" x14ac:dyDescent="0.25">
      <c r="A35" s="4"/>
      <c r="B35" s="58" t="s">
        <v>91</v>
      </c>
      <c r="C35" s="58"/>
      <c r="D35" s="58"/>
      <c r="E35" s="58">
        <f>SUM(E33:E34)</f>
        <v>2938.1993916797492</v>
      </c>
      <c r="H35" s="6"/>
      <c r="J35" s="6"/>
      <c r="K35" s="6"/>
      <c r="L35" s="6"/>
      <c r="M35" s="6"/>
    </row>
    <row r="36" spans="1:13" ht="21.75" customHeight="1" x14ac:dyDescent="0.25">
      <c r="B36" s="5" t="s">
        <v>187</v>
      </c>
      <c r="E36" s="6">
        <f>E35*0.2</f>
        <v>587.6398783359499</v>
      </c>
    </row>
    <row r="37" spans="1:13" ht="21.75" customHeight="1" x14ac:dyDescent="0.25">
      <c r="E37" s="56">
        <f>SUM(E35:E36)</f>
        <v>3525.8392700156992</v>
      </c>
    </row>
    <row r="40" spans="1:13" ht="21.75" customHeight="1" x14ac:dyDescent="0.25">
      <c r="A40" s="144"/>
      <c r="B40" s="145" t="s">
        <v>183</v>
      </c>
      <c r="C40" s="146"/>
    </row>
    <row r="41" spans="1:13" ht="21.75" customHeight="1" x14ac:dyDescent="0.25">
      <c r="B41" s="5" t="s">
        <v>184</v>
      </c>
      <c r="C41" s="6">
        <f>E33*0.005</f>
        <v>11.03564952904239</v>
      </c>
      <c r="D41" s="6" t="s">
        <v>189</v>
      </c>
    </row>
    <row r="42" spans="1:13" ht="21.75" customHeight="1" x14ac:dyDescent="0.25">
      <c r="B42" s="5" t="s">
        <v>188</v>
      </c>
      <c r="C42" s="6">
        <f>132</f>
        <v>132</v>
      </c>
      <c r="D42" s="6" t="s">
        <v>189</v>
      </c>
    </row>
    <row r="43" spans="1:13" ht="21.75" customHeight="1" x14ac:dyDescent="0.25">
      <c r="B43" s="5" t="s">
        <v>192</v>
      </c>
      <c r="C43" s="6">
        <v>20</v>
      </c>
      <c r="D43" s="6" t="s">
        <v>189</v>
      </c>
    </row>
    <row r="44" spans="1:13" ht="21.75" customHeight="1" x14ac:dyDescent="0.25">
      <c r="B44" s="5" t="s">
        <v>185</v>
      </c>
      <c r="C44" s="6">
        <f>0.1*150</f>
        <v>15</v>
      </c>
      <c r="D44" s="6" t="s">
        <v>190</v>
      </c>
    </row>
    <row r="45" spans="1:13" ht="21.75" customHeight="1" x14ac:dyDescent="0.25">
      <c r="C45" s="6">
        <f>SUM(C41:C44)</f>
        <v>178.03564952904239</v>
      </c>
    </row>
    <row r="46" spans="1:13" ht="21.75" customHeight="1" x14ac:dyDescent="0.25">
      <c r="B46" s="5" t="s">
        <v>186</v>
      </c>
      <c r="C46" s="6">
        <f>C45*0.3</f>
        <v>53.410694858712716</v>
      </c>
    </row>
    <row r="47" spans="1:13" ht="21.75" customHeight="1" x14ac:dyDescent="0.25">
      <c r="B47" s="5" t="s">
        <v>187</v>
      </c>
      <c r="C47" s="6">
        <f>C45*0.2</f>
        <v>35.607129905808478</v>
      </c>
    </row>
    <row r="48" spans="1:13" ht="21.75" customHeight="1" x14ac:dyDescent="0.25">
      <c r="B48" s="5" t="s">
        <v>193</v>
      </c>
      <c r="C48" s="6">
        <f>C45*0.1</f>
        <v>17.803564952904239</v>
      </c>
    </row>
    <row r="49" spans="1:4" ht="21.75" customHeight="1" x14ac:dyDescent="0.25">
      <c r="A49" s="141"/>
      <c r="B49" s="142" t="s">
        <v>191</v>
      </c>
      <c r="C49" s="143">
        <f>SUM(C45:C48)</f>
        <v>284.85703924646782</v>
      </c>
    </row>
    <row r="51" spans="1:4" ht="21.75" customHeight="1" x14ac:dyDescent="0.25">
      <c r="A51" s="144"/>
      <c r="B51" s="145" t="s">
        <v>194</v>
      </c>
      <c r="C51" s="146"/>
    </row>
    <row r="52" spans="1:4" ht="21.75" customHeight="1" x14ac:dyDescent="0.25">
      <c r="B52" s="5" t="s">
        <v>184</v>
      </c>
      <c r="C52" s="6">
        <f>C41</f>
        <v>11.03564952904239</v>
      </c>
      <c r="D52" s="6" t="s">
        <v>189</v>
      </c>
    </row>
    <row r="53" spans="1:4" ht="21.75" customHeight="1" x14ac:dyDescent="0.25">
      <c r="C53" s="6">
        <f>SUM(C52:C52)</f>
        <v>11.03564952904239</v>
      </c>
    </row>
    <row r="54" spans="1:4" ht="21.75" customHeight="1" x14ac:dyDescent="0.25">
      <c r="B54" s="5" t="s">
        <v>186</v>
      </c>
      <c r="C54" s="6">
        <f>C53*0.3</f>
        <v>3.3106948587127167</v>
      </c>
    </row>
    <row r="55" spans="1:4" ht="21.75" customHeight="1" x14ac:dyDescent="0.25">
      <c r="B55" s="5" t="s">
        <v>187</v>
      </c>
      <c r="C55" s="6">
        <f>C53*0.2</f>
        <v>2.2071299058084781</v>
      </c>
    </row>
    <row r="56" spans="1:4" ht="21.75" customHeight="1" x14ac:dyDescent="0.25">
      <c r="B56" s="5" t="s">
        <v>193</v>
      </c>
      <c r="C56" s="6">
        <f>C53*0.1</f>
        <v>1.1035649529042391</v>
      </c>
    </row>
    <row r="57" spans="1:4" ht="21.75" customHeight="1" x14ac:dyDescent="0.25">
      <c r="A57" s="141"/>
      <c r="B57" s="142" t="s">
        <v>195</v>
      </c>
      <c r="C57" s="143">
        <f>SUM(C53:C56)</f>
        <v>17.657039246467825</v>
      </c>
    </row>
  </sheetData>
  <dataValidations disablePrompts="1" count="1">
    <dataValidation type="list" allowBlank="1" showInputMessage="1" showErrorMessage="1" sqref="B26:B27">
      <formula1>#REF!</formula1>
    </dataValidation>
  </dataValidations>
  <pageMargins left="0.7" right="0.7" top="0.75" bottom="0.75" header="0.3" footer="0.3"/>
  <pageSetup scale="76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M65"/>
  <sheetViews>
    <sheetView view="pageBreakPreview" topLeftCell="A52" zoomScale="85" zoomScaleNormal="100" zoomScaleSheetLayoutView="85" workbookViewId="0">
      <selection activeCell="F65" sqref="F65"/>
    </sheetView>
  </sheetViews>
  <sheetFormatPr defaultRowHeight="21.75" customHeight="1" x14ac:dyDescent="0.25"/>
  <cols>
    <col min="1" max="1" width="10.140625" style="4" customWidth="1"/>
    <col min="2" max="2" width="41" style="5" customWidth="1"/>
    <col min="3" max="4" width="17.42578125" style="6" customWidth="1"/>
    <col min="5" max="5" width="20.42578125" style="6" customWidth="1"/>
    <col min="6" max="6" width="16.28515625" style="8" customWidth="1"/>
    <col min="7" max="7" width="9.140625" style="208" customWidth="1"/>
    <col min="8" max="8" width="9.140625" style="32"/>
    <col min="9" max="9" width="18.5703125" style="5" customWidth="1"/>
    <col min="10" max="10" width="18.5703125" style="32" customWidth="1"/>
    <col min="11" max="11" width="9.140625" style="32"/>
    <col min="12" max="12" width="15.85546875" style="32" customWidth="1"/>
    <col min="13" max="13" width="9.140625" style="32"/>
    <col min="14" max="16384" width="9.140625" style="5"/>
  </cols>
  <sheetData>
    <row r="2" spans="1:13" ht="21.75" customHeight="1" x14ac:dyDescent="0.25">
      <c r="B2" s="86" t="s">
        <v>100</v>
      </c>
    </row>
    <row r="3" spans="1:13" ht="21.75" customHeight="1" x14ac:dyDescent="0.25">
      <c r="A3" s="12"/>
      <c r="B3" s="20" t="str">
        <f>'01 Material Prices'!B16</f>
        <v>Y10</v>
      </c>
      <c r="C3" s="13">
        <f>'01 Material Prices'!C16</f>
        <v>20.847779999999997</v>
      </c>
      <c r="D3" s="12" t="str">
        <f>'01 Material Prices'!D16</f>
        <v>COST/ Kg</v>
      </c>
      <c r="E3" s="12">
        <f>'01 Material Prices'!E16</f>
        <v>12.9</v>
      </c>
      <c r="F3" s="5" t="s">
        <v>233</v>
      </c>
    </row>
    <row r="4" spans="1:13" ht="21.75" customHeight="1" x14ac:dyDescent="0.25">
      <c r="A4" s="12"/>
      <c r="B4" s="20" t="str">
        <f>'01 Material Prices'!B17</f>
        <v>Y12</v>
      </c>
      <c r="C4" s="13">
        <f>'01 Material Prices'!C17</f>
        <v>21.072179999999999</v>
      </c>
      <c r="D4" s="12" t="str">
        <f>'01 Material Prices'!D17</f>
        <v>COST/ Kg</v>
      </c>
      <c r="E4" s="12">
        <f>'01 Material Prices'!E17</f>
        <v>18.8</v>
      </c>
      <c r="F4" s="5" t="s">
        <v>233</v>
      </c>
    </row>
    <row r="5" spans="1:13" ht="21.75" customHeight="1" x14ac:dyDescent="0.25">
      <c r="A5" s="12"/>
      <c r="B5" s="20" t="str">
        <f>'01 Material Prices'!B18</f>
        <v>Y16</v>
      </c>
      <c r="C5" s="13">
        <f>'01 Material Prices'!C18</f>
        <v>20.256179999999997</v>
      </c>
      <c r="D5" s="12" t="str">
        <f>'01 Material Prices'!D18</f>
        <v>COST/ Kg</v>
      </c>
      <c r="E5" s="12">
        <f>'01 Material Prices'!E18</f>
        <v>32.1</v>
      </c>
      <c r="F5" s="5" t="s">
        <v>233</v>
      </c>
    </row>
    <row r="6" spans="1:13" ht="21.75" customHeight="1" x14ac:dyDescent="0.25">
      <c r="B6" s="86" t="s">
        <v>101</v>
      </c>
    </row>
    <row r="7" spans="1:13" s="8" customFormat="1" ht="21.75" customHeight="1" x14ac:dyDescent="0.25">
      <c r="A7" s="19"/>
      <c r="B7" s="42" t="s">
        <v>4</v>
      </c>
      <c r="C7" s="13">
        <v>0</v>
      </c>
      <c r="D7" s="13" t="s">
        <v>2</v>
      </c>
      <c r="E7" s="13"/>
      <c r="G7" s="208"/>
      <c r="H7" s="6"/>
      <c r="J7" s="6"/>
      <c r="K7" s="6"/>
      <c r="L7" s="6"/>
      <c r="M7" s="6"/>
    </row>
    <row r="8" spans="1:13" s="8" customFormat="1" ht="21.75" customHeight="1" x14ac:dyDescent="0.25">
      <c r="A8" s="4"/>
      <c r="B8" s="5" t="s">
        <v>89</v>
      </c>
      <c r="C8" s="6"/>
      <c r="D8" s="6"/>
      <c r="E8" s="14"/>
      <c r="G8" s="208"/>
      <c r="H8" s="6"/>
      <c r="J8" s="6"/>
      <c r="K8" s="6"/>
      <c r="L8" s="6"/>
      <c r="M8" s="6"/>
    </row>
    <row r="9" spans="1:13" s="8" customFormat="1" ht="21.75" customHeight="1" x14ac:dyDescent="0.25">
      <c r="A9" s="4"/>
      <c r="B9" s="15"/>
      <c r="C9" s="6"/>
      <c r="D9" s="6"/>
      <c r="E9" s="6"/>
      <c r="F9" s="6"/>
      <c r="G9" s="208"/>
      <c r="H9" s="6"/>
      <c r="J9" s="6"/>
      <c r="K9" s="6"/>
      <c r="L9" s="6"/>
      <c r="M9" s="6"/>
    </row>
    <row r="10" spans="1:13" s="8" customFormat="1" ht="21.75" customHeight="1" thickBot="1" x14ac:dyDescent="0.3">
      <c r="A10" s="19"/>
      <c r="B10" s="20" t="s">
        <v>71</v>
      </c>
      <c r="C10" s="85">
        <v>1</v>
      </c>
      <c r="D10" s="13" t="s">
        <v>2</v>
      </c>
      <c r="E10" s="13"/>
      <c r="G10" s="208"/>
      <c r="H10" s="6"/>
      <c r="J10" s="6"/>
      <c r="K10" s="6"/>
      <c r="L10" s="6"/>
      <c r="M10" s="6"/>
    </row>
    <row r="11" spans="1:13" s="8" customFormat="1" ht="21.75" customHeight="1" thickBot="1" x14ac:dyDescent="0.3">
      <c r="A11" s="4"/>
      <c r="B11" s="5"/>
      <c r="C11" s="6"/>
      <c r="D11" s="6"/>
      <c r="E11" s="23">
        <f>E8</f>
        <v>0</v>
      </c>
      <c r="G11" s="208"/>
      <c r="H11" s="6"/>
      <c r="J11" s="6"/>
      <c r="K11" s="6"/>
      <c r="L11" s="6"/>
      <c r="M11" s="6"/>
    </row>
    <row r="12" spans="1:13" ht="21.75" customHeight="1" thickBot="1" x14ac:dyDescent="0.3"/>
    <row r="13" spans="1:13" s="8" customFormat="1" ht="21.75" customHeight="1" thickBot="1" x14ac:dyDescent="0.3">
      <c r="A13" s="4"/>
      <c r="B13" s="29" t="str">
        <f>B2</f>
        <v>REBAR</v>
      </c>
      <c r="C13" s="30" t="s">
        <v>95</v>
      </c>
      <c r="D13" s="30"/>
      <c r="E13" s="30">
        <f>C3</f>
        <v>20.847779999999997</v>
      </c>
      <c r="F13" s="46">
        <f>E3</f>
        <v>12.9</v>
      </c>
      <c r="G13" s="24">
        <f>E3</f>
        <v>12.9</v>
      </c>
      <c r="H13" s="6"/>
      <c r="J13" s="6"/>
      <c r="K13" s="6"/>
      <c r="L13" s="6"/>
      <c r="M13" s="6"/>
    </row>
    <row r="14" spans="1:13" s="8" customFormat="1" ht="36.75" customHeight="1" thickBot="1" x14ac:dyDescent="0.3">
      <c r="A14" s="4"/>
      <c r="B14" s="29" t="str">
        <f>B6</f>
        <v>STEEL FIXING</v>
      </c>
      <c r="C14" s="108"/>
      <c r="D14" s="30"/>
      <c r="E14" s="30">
        <f>E13*0.3</f>
        <v>6.2543339999999992</v>
      </c>
      <c r="F14" s="30">
        <f>F13*0.3</f>
        <v>3.87</v>
      </c>
      <c r="G14" s="24"/>
      <c r="H14" s="6"/>
      <c r="J14" s="6"/>
      <c r="K14" s="6"/>
      <c r="L14" s="6"/>
      <c r="M14" s="6"/>
    </row>
    <row r="15" spans="1:13" s="8" customFormat="1" ht="21.75" customHeight="1" x14ac:dyDescent="0.25">
      <c r="A15" s="4"/>
      <c r="B15" s="58" t="s">
        <v>102</v>
      </c>
      <c r="C15" s="58"/>
      <c r="D15" s="58"/>
      <c r="E15" s="58">
        <f>SUM(E13:E14)</f>
        <v>27.102113999999997</v>
      </c>
      <c r="F15" s="58">
        <f>SUM(F13:F14)</f>
        <v>16.77</v>
      </c>
      <c r="G15" s="208"/>
      <c r="H15" s="6"/>
      <c r="J15" s="6"/>
      <c r="K15" s="6"/>
      <c r="L15" s="6"/>
      <c r="M15" s="6"/>
    </row>
    <row r="16" spans="1:13" ht="21.75" customHeight="1" thickBot="1" x14ac:dyDescent="0.3"/>
    <row r="17" spans="2:6" ht="21.75" customHeight="1" thickBot="1" x14ac:dyDescent="0.3">
      <c r="B17" s="29" t="str">
        <f>B13</f>
        <v>REBAR</v>
      </c>
      <c r="C17" s="30" t="s">
        <v>96</v>
      </c>
      <c r="D17" s="30"/>
      <c r="E17" s="30">
        <f>C4</f>
        <v>21.072179999999999</v>
      </c>
      <c r="F17" s="8">
        <f>E4</f>
        <v>18.8</v>
      </c>
    </row>
    <row r="18" spans="2:6" ht="21.75" customHeight="1" thickBot="1" x14ac:dyDescent="0.3">
      <c r="B18" s="29" t="str">
        <f>B14</f>
        <v>STEEL FIXING</v>
      </c>
      <c r="C18" s="108"/>
      <c r="D18" s="30"/>
      <c r="E18" s="30">
        <f>E17*0.3</f>
        <v>6.3216539999999997</v>
      </c>
      <c r="F18" s="30">
        <f>F17*0.3</f>
        <v>5.64</v>
      </c>
    </row>
    <row r="19" spans="2:6" ht="21.75" customHeight="1" x14ac:dyDescent="0.25">
      <c r="B19" s="58" t="s">
        <v>102</v>
      </c>
      <c r="C19" s="58"/>
      <c r="D19" s="58"/>
      <c r="E19" s="58">
        <f>SUM(E17:E18)</f>
        <v>27.393833999999998</v>
      </c>
      <c r="F19" s="58">
        <f>SUM(F17:F18)</f>
        <v>24.44</v>
      </c>
    </row>
    <row r="20" spans="2:6" ht="21.75" customHeight="1" thickBot="1" x14ac:dyDescent="0.3"/>
    <row r="21" spans="2:6" ht="21.75" customHeight="1" thickBot="1" x14ac:dyDescent="0.3">
      <c r="B21" s="29" t="str">
        <f>B17</f>
        <v>REBAR</v>
      </c>
      <c r="C21" s="30" t="s">
        <v>93</v>
      </c>
      <c r="D21" s="30"/>
      <c r="E21" s="30">
        <f>C5</f>
        <v>20.256179999999997</v>
      </c>
      <c r="F21" s="8">
        <f>E5</f>
        <v>32.1</v>
      </c>
    </row>
    <row r="22" spans="2:6" ht="21.75" customHeight="1" thickBot="1" x14ac:dyDescent="0.3">
      <c r="B22" s="29" t="str">
        <f>B18</f>
        <v>STEEL FIXING</v>
      </c>
      <c r="C22" s="108"/>
      <c r="D22" s="30"/>
      <c r="E22" s="30">
        <f>E21*0.3</f>
        <v>6.0768539999999991</v>
      </c>
      <c r="F22" s="30">
        <f>F21*0.3</f>
        <v>9.6300000000000008</v>
      </c>
    </row>
    <row r="23" spans="2:6" ht="21.75" customHeight="1" x14ac:dyDescent="0.25">
      <c r="B23" s="58" t="s">
        <v>102</v>
      </c>
      <c r="C23" s="58"/>
      <c r="D23" s="58"/>
      <c r="E23" s="58">
        <f>SUM(E21:E22)</f>
        <v>26.333033999999998</v>
      </c>
      <c r="F23" s="58">
        <f>SUM(F21:F22)</f>
        <v>41.730000000000004</v>
      </c>
    </row>
    <row r="24" spans="2:6" ht="21.75" customHeight="1" thickBot="1" x14ac:dyDescent="0.3">
      <c r="B24"/>
      <c r="C24"/>
      <c r="D24"/>
      <c r="E24"/>
    </row>
    <row r="25" spans="2:6" ht="21.75" customHeight="1" thickBot="1" x14ac:dyDescent="0.3">
      <c r="B25" s="29" t="str">
        <f>B21</f>
        <v>REBAR</v>
      </c>
      <c r="C25" s="30" t="s">
        <v>220</v>
      </c>
      <c r="D25" s="30">
        <f>'01 Material Prices'!C19</f>
        <v>22</v>
      </c>
      <c r="E25" s="30">
        <f>'01 Material Prices'!C19</f>
        <v>22</v>
      </c>
    </row>
    <row r="26" spans="2:6" ht="21.75" customHeight="1" thickBot="1" x14ac:dyDescent="0.3">
      <c r="B26" s="29" t="str">
        <f>B22</f>
        <v>STEEL FIXING</v>
      </c>
      <c r="C26" s="108"/>
      <c r="D26" s="30"/>
      <c r="E26" s="30">
        <f>E25*0.3</f>
        <v>6.6</v>
      </c>
    </row>
    <row r="27" spans="2:6" ht="21.75" customHeight="1" x14ac:dyDescent="0.25">
      <c r="B27" s="58" t="s">
        <v>102</v>
      </c>
      <c r="C27" s="58"/>
      <c r="D27" s="58"/>
      <c r="E27" s="58">
        <f>SUM(E25:E26)</f>
        <v>28.6</v>
      </c>
    </row>
    <row r="28" spans="2:6" ht="21.75" customHeight="1" x14ac:dyDescent="0.25">
      <c r="B28"/>
      <c r="C28"/>
      <c r="D28"/>
      <c r="E28"/>
    </row>
    <row r="31" spans="2:6" ht="21.75" customHeight="1" x14ac:dyDescent="0.25">
      <c r="B31" s="156" t="s">
        <v>196</v>
      </c>
      <c r="C31" s="157"/>
    </row>
    <row r="32" spans="2:6" ht="21.75" customHeight="1" x14ac:dyDescent="0.25">
      <c r="B32" s="5" t="str">
        <f>'01 Material Prices'!B22</f>
        <v>Conforce wire 86</v>
      </c>
      <c r="C32" s="6">
        <f>'01 Material Prices'!C22/120</f>
        <v>13.698599999999999</v>
      </c>
      <c r="D32" s="6" t="s">
        <v>159</v>
      </c>
      <c r="E32" s="6" t="s">
        <v>198</v>
      </c>
    </row>
    <row r="33" spans="2:5" ht="21.75" customHeight="1" x14ac:dyDescent="0.25">
      <c r="C33" s="6">
        <f>SUM(C32)</f>
        <v>13.698599999999999</v>
      </c>
    </row>
    <row r="34" spans="2:5" ht="21.75" customHeight="1" x14ac:dyDescent="0.25">
      <c r="B34" s="5" t="s">
        <v>199</v>
      </c>
      <c r="C34" s="6">
        <f>C32*0.3</f>
        <v>4.1095799999999993</v>
      </c>
    </row>
    <row r="35" spans="2:5" ht="21.75" customHeight="1" x14ac:dyDescent="0.25">
      <c r="B35" s="5" t="s">
        <v>200</v>
      </c>
      <c r="C35" s="6">
        <f>C32*0.2</f>
        <v>2.7397200000000002</v>
      </c>
    </row>
    <row r="36" spans="2:5" ht="21.75" customHeight="1" x14ac:dyDescent="0.25">
      <c r="B36" s="154" t="s">
        <v>201</v>
      </c>
      <c r="C36" s="155">
        <f>SUM(C33:C35)</f>
        <v>20.547899999999998</v>
      </c>
    </row>
    <row r="39" spans="2:5" ht="21.75" customHeight="1" x14ac:dyDescent="0.25">
      <c r="B39" s="156" t="s">
        <v>206</v>
      </c>
      <c r="C39" s="157"/>
    </row>
    <row r="40" spans="2:5" ht="21.75" customHeight="1" x14ac:dyDescent="0.25">
      <c r="B40" s="5" t="str">
        <f>'01 Material Prices'!B29</f>
        <v>Polythene sheet 100 micron</v>
      </c>
      <c r="C40" s="6">
        <f>'01 Material Prices'!C29/120</f>
        <v>9.0015000000000001</v>
      </c>
      <c r="D40" s="6" t="s">
        <v>159</v>
      </c>
      <c r="E40" s="6" t="s">
        <v>198</v>
      </c>
    </row>
    <row r="41" spans="2:5" ht="21.75" customHeight="1" x14ac:dyDescent="0.25">
      <c r="C41" s="6">
        <f>SUM(C40)</f>
        <v>9.0015000000000001</v>
      </c>
    </row>
    <row r="42" spans="2:5" ht="21.75" customHeight="1" x14ac:dyDescent="0.25">
      <c r="B42" s="5" t="s">
        <v>199</v>
      </c>
      <c r="C42" s="6">
        <f>C40*0.3</f>
        <v>2.70045</v>
      </c>
    </row>
    <row r="43" spans="2:5" ht="21.75" customHeight="1" x14ac:dyDescent="0.25">
      <c r="B43" s="5" t="s">
        <v>200</v>
      </c>
      <c r="C43" s="6">
        <f>C40*0.2</f>
        <v>1.8003</v>
      </c>
    </row>
    <row r="44" spans="2:5" ht="21.75" customHeight="1" x14ac:dyDescent="0.25">
      <c r="B44" s="154" t="str">
        <f>B39</f>
        <v>POLYTHENE SHEET</v>
      </c>
      <c r="C44" s="155">
        <f>SUM(C41:C43)</f>
        <v>13.50225</v>
      </c>
    </row>
    <row r="46" spans="2:5" ht="21.75" customHeight="1" x14ac:dyDescent="0.25">
      <c r="B46" s="156" t="s">
        <v>232</v>
      </c>
      <c r="C46" s="157"/>
    </row>
    <row r="47" spans="2:5" ht="21.75" customHeight="1" x14ac:dyDescent="0.25">
      <c r="B47" s="5" t="str">
        <f>'01 Material Prices'!B31</f>
        <v>Brick force wire 6''</v>
      </c>
      <c r="C47" s="6">
        <f>'01 Material Prices'!C31/20</f>
        <v>2.04</v>
      </c>
      <c r="D47" s="6" t="s">
        <v>189</v>
      </c>
      <c r="E47" s="6" t="s">
        <v>213</v>
      </c>
    </row>
    <row r="48" spans="2:5" ht="21.75" customHeight="1" x14ac:dyDescent="0.25">
      <c r="C48" s="6">
        <f>SUM(C47)</f>
        <v>2.04</v>
      </c>
    </row>
    <row r="49" spans="2:6" ht="21.75" customHeight="1" x14ac:dyDescent="0.25">
      <c r="B49" s="5" t="s">
        <v>199</v>
      </c>
      <c r="C49" s="6">
        <f>C47*0.3</f>
        <v>0.61199999999999999</v>
      </c>
    </row>
    <row r="50" spans="2:6" ht="21.75" customHeight="1" x14ac:dyDescent="0.25">
      <c r="B50" s="5" t="s">
        <v>200</v>
      </c>
      <c r="C50" s="6">
        <f>C47*0.2</f>
        <v>0.40800000000000003</v>
      </c>
    </row>
    <row r="51" spans="2:6" ht="21.75" customHeight="1" x14ac:dyDescent="0.25">
      <c r="B51" s="154" t="str">
        <f>B46</f>
        <v>BRICK FORCE WIRE 6'/m</v>
      </c>
      <c r="C51" s="155">
        <f>SUM(C48:C50)</f>
        <v>3.06</v>
      </c>
    </row>
    <row r="53" spans="2:6" ht="21.75" customHeight="1" x14ac:dyDescent="0.25">
      <c r="B53" s="156" t="s">
        <v>231</v>
      </c>
      <c r="C53" s="157"/>
    </row>
    <row r="54" spans="2:6" ht="21.75" customHeight="1" x14ac:dyDescent="0.25">
      <c r="B54" s="5" t="str">
        <f>'01 Material Prices'!B30</f>
        <v>Brick force wire 4''</v>
      </c>
      <c r="C54" s="6">
        <f>'01 Material Prices'!C30/20</f>
        <v>1.8359999999999999</v>
      </c>
      <c r="D54" s="6" t="s">
        <v>189</v>
      </c>
      <c r="E54" s="6" t="s">
        <v>213</v>
      </c>
    </row>
    <row r="55" spans="2:6" ht="21.75" customHeight="1" x14ac:dyDescent="0.25">
      <c r="C55" s="6">
        <f>SUM(C54)</f>
        <v>1.8359999999999999</v>
      </c>
    </row>
    <row r="56" spans="2:6" ht="21.75" customHeight="1" x14ac:dyDescent="0.25">
      <c r="B56" s="5" t="s">
        <v>199</v>
      </c>
      <c r="C56" s="6">
        <f>C54*0.3</f>
        <v>0.55079999999999996</v>
      </c>
    </row>
    <row r="57" spans="2:6" ht="21.75" customHeight="1" x14ac:dyDescent="0.25">
      <c r="B57" s="5" t="s">
        <v>200</v>
      </c>
      <c r="C57" s="6">
        <f>C54*0.2</f>
        <v>0.36719999999999997</v>
      </c>
    </row>
    <row r="58" spans="2:6" ht="21.75" customHeight="1" x14ac:dyDescent="0.25">
      <c r="B58" s="154" t="str">
        <f>B53</f>
        <v>BRICK FORCE WIRE 4''/m</v>
      </c>
      <c r="C58" s="155">
        <f>SUM(C55:C57)</f>
        <v>2.754</v>
      </c>
    </row>
    <row r="60" spans="2:6" ht="21.75" customHeight="1" x14ac:dyDescent="0.25">
      <c r="E60" s="6" t="s">
        <v>412</v>
      </c>
    </row>
    <row r="61" spans="2:6" ht="21.75" customHeight="1" x14ac:dyDescent="0.25">
      <c r="B61" s="5" t="s">
        <v>411</v>
      </c>
      <c r="D61" s="6">
        <f>F19</f>
        <v>24.44</v>
      </c>
      <c r="E61" s="6">
        <v>1.5</v>
      </c>
      <c r="F61" s="8">
        <f>D61*E61</f>
        <v>36.660000000000004</v>
      </c>
    </row>
    <row r="62" spans="2:6" ht="21.75" customHeight="1" x14ac:dyDescent="0.25">
      <c r="D62" s="6">
        <f>F23</f>
        <v>41.730000000000004</v>
      </c>
      <c r="E62" s="6">
        <v>1.5</v>
      </c>
      <c r="F62" s="8">
        <f>D62*E62</f>
        <v>62.595000000000006</v>
      </c>
    </row>
    <row r="63" spans="2:6" ht="21.75" customHeight="1" x14ac:dyDescent="0.25">
      <c r="F63" s="8">
        <f>SUM(F61:F62)*2</f>
        <v>198.51000000000002</v>
      </c>
    </row>
    <row r="64" spans="2:6" ht="21.75" customHeight="1" x14ac:dyDescent="0.25">
      <c r="D64" s="6" t="s">
        <v>413</v>
      </c>
      <c r="F64" s="8">
        <f>F63*0.3</f>
        <v>59.553000000000004</v>
      </c>
    </row>
    <row r="65" spans="6:6" ht="21.75" customHeight="1" x14ac:dyDescent="0.25">
      <c r="F65" s="8">
        <f>SUM(F63:F64)</f>
        <v>258.06300000000005</v>
      </c>
    </row>
  </sheetData>
  <dataValidations disablePrompts="1" count="1">
    <dataValidation type="list" allowBlank="1" showInputMessage="1" showErrorMessage="1" sqref="B7">
      <formula1>#REF!</formula1>
    </dataValidation>
  </dataValidations>
  <pageMargins left="0.7" right="0.7" top="0.75" bottom="0.75" header="0.3" footer="0.3"/>
  <pageSetup scale="66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W29"/>
  <sheetViews>
    <sheetView view="pageBreakPreview" topLeftCell="A2" zoomScale="85" zoomScaleNormal="100" zoomScaleSheetLayoutView="85" workbookViewId="0">
      <pane ySplit="1" topLeftCell="A9" activePane="bottomLeft" state="frozen"/>
      <selection pane="bottomLeft" activeCell="U5" sqref="U5"/>
    </sheetView>
  </sheetViews>
  <sheetFormatPr defaultRowHeight="24" customHeight="1" x14ac:dyDescent="0.25"/>
  <cols>
    <col min="1" max="1" width="2.42578125" style="8" customWidth="1"/>
    <col min="2" max="2" width="8.85546875" style="4" customWidth="1"/>
    <col min="3" max="3" width="31.140625" style="5" customWidth="1"/>
    <col min="4" max="6" width="17.42578125" style="6" customWidth="1"/>
    <col min="7" max="9" width="9.140625" style="5"/>
    <col min="10" max="10" width="2.7109375" style="5" customWidth="1"/>
    <col min="11" max="11" width="17.140625" style="5" customWidth="1"/>
    <col min="12" max="12" width="9.140625" style="5"/>
    <col min="13" max="13" width="14.140625" style="5" customWidth="1"/>
    <col min="14" max="14" width="16.42578125" style="5" customWidth="1"/>
    <col min="15" max="15" width="20" style="5" customWidth="1"/>
    <col min="16" max="17" width="9.140625" style="5"/>
    <col min="18" max="18" width="14.140625" style="5" customWidth="1"/>
    <col min="19" max="19" width="16" style="5" customWidth="1"/>
    <col min="20" max="20" width="19.140625" style="5" customWidth="1"/>
    <col min="21" max="21" width="16.28515625" style="5" customWidth="1"/>
    <col min="22" max="22" width="19.85546875" style="5" customWidth="1"/>
    <col min="23" max="16384" width="9.140625" style="5"/>
  </cols>
  <sheetData>
    <row r="1" spans="1:23" ht="24" customHeight="1" x14ac:dyDescent="0.25">
      <c r="A1" s="7"/>
    </row>
    <row r="3" spans="1:23" s="104" customFormat="1" ht="24" customHeight="1" x14ac:dyDescent="0.25">
      <c r="B3" s="101"/>
      <c r="C3" s="102" t="s">
        <v>215</v>
      </c>
      <c r="D3" s="103"/>
      <c r="E3" s="103"/>
      <c r="F3" s="103"/>
      <c r="K3" s="101"/>
      <c r="L3" s="102" t="s">
        <v>215</v>
      </c>
      <c r="M3" s="103"/>
      <c r="N3" s="103"/>
      <c r="O3" s="103"/>
      <c r="R3" s="101"/>
      <c r="S3" s="102" t="s">
        <v>215</v>
      </c>
      <c r="T3" s="103"/>
      <c r="U3" s="103"/>
      <c r="V3" s="103"/>
    </row>
    <row r="4" spans="1:23" s="8" customFormat="1" ht="24" customHeight="1" x14ac:dyDescent="0.25">
      <c r="B4" s="4"/>
      <c r="C4" s="12" t="s">
        <v>18</v>
      </c>
      <c r="D4" s="13">
        <v>1</v>
      </c>
      <c r="E4" s="13">
        <v>3</v>
      </c>
      <c r="F4" s="14">
        <f>E4+D4</f>
        <v>4</v>
      </c>
      <c r="K4" s="4"/>
      <c r="L4" s="12" t="s">
        <v>18</v>
      </c>
      <c r="M4" s="13">
        <v>1</v>
      </c>
      <c r="N4" s="13">
        <v>4</v>
      </c>
      <c r="O4" s="14">
        <f>N4+M4</f>
        <v>5</v>
      </c>
      <c r="R4" s="4"/>
      <c r="S4" s="12" t="s">
        <v>18</v>
      </c>
      <c r="T4" s="13">
        <v>1</v>
      </c>
      <c r="U4" s="13">
        <v>3</v>
      </c>
      <c r="V4" s="14">
        <f>U4+T4</f>
        <v>4</v>
      </c>
    </row>
    <row r="5" spans="1:23" ht="24" customHeight="1" x14ac:dyDescent="0.25">
      <c r="K5" s="4"/>
      <c r="M5" s="6"/>
      <c r="N5" s="6"/>
      <c r="O5" s="6"/>
      <c r="R5" s="4"/>
      <c r="T5" s="6"/>
      <c r="U5" s="6"/>
      <c r="V5" s="6"/>
    </row>
    <row r="6" spans="1:23" s="8" customFormat="1" ht="24" customHeight="1" x14ac:dyDescent="0.25">
      <c r="B6" s="4"/>
      <c r="C6" s="15" t="s">
        <v>19</v>
      </c>
      <c r="D6" s="6"/>
      <c r="E6" s="6"/>
      <c r="F6" s="6">
        <f>D4/F4</f>
        <v>0.25</v>
      </c>
      <c r="K6" s="4"/>
      <c r="L6" s="15" t="s">
        <v>19</v>
      </c>
      <c r="M6" s="6"/>
      <c r="N6" s="6"/>
      <c r="O6" s="6">
        <f>M4/O4</f>
        <v>0.2</v>
      </c>
      <c r="R6" s="4"/>
      <c r="S6" s="15" t="s">
        <v>19</v>
      </c>
      <c r="T6" s="6"/>
      <c r="U6" s="6"/>
      <c r="V6" s="6">
        <f>T4/V4</f>
        <v>0.25</v>
      </c>
    </row>
    <row r="7" spans="1:23" s="8" customFormat="1" ht="24" customHeight="1" x14ac:dyDescent="0.25">
      <c r="B7" s="4"/>
      <c r="C7" s="16" t="s">
        <v>28</v>
      </c>
      <c r="D7" s="18">
        <f>40%</f>
        <v>0.4</v>
      </c>
      <c r="E7" s="6"/>
      <c r="F7" s="6">
        <f>D7*F6</f>
        <v>0.1</v>
      </c>
      <c r="K7" s="4"/>
      <c r="L7" s="16" t="s">
        <v>28</v>
      </c>
      <c r="M7" s="18">
        <f>40%</f>
        <v>0.4</v>
      </c>
      <c r="N7" s="6"/>
      <c r="O7" s="6">
        <f>M7*O6</f>
        <v>8.0000000000000016E-2</v>
      </c>
      <c r="R7" s="4"/>
      <c r="S7" s="16" t="s">
        <v>28</v>
      </c>
      <c r="T7" s="18">
        <f>40%</f>
        <v>0.4</v>
      </c>
      <c r="U7" s="6"/>
      <c r="V7" s="6">
        <f>T7*V6</f>
        <v>0.1</v>
      </c>
    </row>
    <row r="8" spans="1:23" s="8" customFormat="1" ht="24" customHeight="1" x14ac:dyDescent="0.25">
      <c r="B8" s="4"/>
      <c r="C8" s="5"/>
      <c r="D8" s="6"/>
      <c r="E8" s="6"/>
      <c r="F8" s="13">
        <f>SUM(F6:F7)</f>
        <v>0.35</v>
      </c>
      <c r="G8" s="8">
        <f>F6*1.4</f>
        <v>0.35</v>
      </c>
      <c r="K8" s="4"/>
      <c r="L8" s="5"/>
      <c r="M8" s="6"/>
      <c r="N8" s="6"/>
      <c r="O8" s="13">
        <f>SUM(O6:O7)</f>
        <v>0.28000000000000003</v>
      </c>
      <c r="P8" s="8">
        <f>O6*1.4</f>
        <v>0.27999999999999997</v>
      </c>
      <c r="R8" s="4"/>
      <c r="S8" s="5"/>
      <c r="T8" s="6"/>
      <c r="U8" s="6"/>
      <c r="V8" s="13">
        <f>SUM(V6:V7)</f>
        <v>0.35</v>
      </c>
      <c r="W8" s="8">
        <f>V6*1.4</f>
        <v>0.35</v>
      </c>
    </row>
    <row r="9" spans="1:23" s="8" customFormat="1" ht="24" customHeight="1" thickBot="1" x14ac:dyDescent="0.3">
      <c r="B9" s="19"/>
      <c r="C9" s="20" t="s">
        <v>29</v>
      </c>
      <c r="D9" s="21">
        <v>3.2500000000000001E-2</v>
      </c>
      <c r="E9" s="13" t="s">
        <v>2</v>
      </c>
      <c r="F9" s="22"/>
      <c r="K9" s="19"/>
      <c r="L9" s="20" t="s">
        <v>29</v>
      </c>
      <c r="M9" s="21">
        <v>3.2500000000000001E-2</v>
      </c>
      <c r="N9" s="13" t="s">
        <v>2</v>
      </c>
      <c r="O9" s="22"/>
      <c r="R9" s="19"/>
      <c r="S9" s="20" t="s">
        <v>29</v>
      </c>
      <c r="T9" s="21">
        <v>3.2500000000000001E-2</v>
      </c>
      <c r="U9" s="13" t="s">
        <v>2</v>
      </c>
      <c r="V9" s="22"/>
    </row>
    <row r="10" spans="1:23" s="8" customFormat="1" ht="24" customHeight="1" thickBot="1" x14ac:dyDescent="0.3">
      <c r="B10" s="19">
        <f>F8/D9</f>
        <v>10.769230769230768</v>
      </c>
      <c r="C10" s="20" t="s">
        <v>30</v>
      </c>
      <c r="D10" s="13">
        <f>'01 Material Prices'!$C$3</f>
        <v>184.62</v>
      </c>
      <c r="E10" s="13"/>
      <c r="F10" s="23">
        <f>ROUND(D10*B10,2)</f>
        <v>1988.22</v>
      </c>
      <c r="K10" s="19">
        <f>O8/M9</f>
        <v>8.6153846153846168</v>
      </c>
      <c r="L10" s="20" t="s">
        <v>30</v>
      </c>
      <c r="M10" s="13">
        <f>'01 Material Prices'!$C$3</f>
        <v>184.62</v>
      </c>
      <c r="N10" s="13"/>
      <c r="O10" s="23">
        <f>ROUND(M10*K10,2)</f>
        <v>1590.57</v>
      </c>
      <c r="R10" s="19">
        <f>V8/T9</f>
        <v>10.769230769230768</v>
      </c>
      <c r="S10" s="20" t="s">
        <v>30</v>
      </c>
      <c r="T10" s="13">
        <f>'01 Material Prices'!$C$3</f>
        <v>184.62</v>
      </c>
      <c r="U10" s="13"/>
      <c r="V10" s="23">
        <f>ROUND(T10*R10,2)</f>
        <v>1988.22</v>
      </c>
    </row>
    <row r="11" spans="1:23" s="8" customFormat="1" ht="24" customHeight="1" x14ac:dyDescent="0.25">
      <c r="B11" s="4"/>
      <c r="C11" s="5"/>
      <c r="D11" s="6"/>
      <c r="E11" s="6"/>
      <c r="F11" s="6"/>
      <c r="K11" s="4"/>
      <c r="L11" s="5"/>
      <c r="M11" s="6"/>
      <c r="N11" s="6"/>
      <c r="O11" s="6"/>
      <c r="R11" s="4"/>
      <c r="S11" s="5"/>
      <c r="T11" s="6"/>
      <c r="U11" s="6"/>
      <c r="V11" s="6"/>
    </row>
    <row r="12" spans="1:23" s="8" customFormat="1" ht="24" customHeight="1" x14ac:dyDescent="0.25">
      <c r="B12" s="4"/>
      <c r="C12" s="53" t="s">
        <v>20</v>
      </c>
      <c r="D12" s="6"/>
      <c r="E12" s="6"/>
      <c r="F12" s="6">
        <f>E4/F4</f>
        <v>0.75</v>
      </c>
      <c r="K12" s="4"/>
      <c r="L12" s="53" t="s">
        <v>20</v>
      </c>
      <c r="M12" s="6"/>
      <c r="N12" s="6"/>
      <c r="O12" s="6">
        <f>N4/O4</f>
        <v>0.8</v>
      </c>
      <c r="R12" s="4"/>
      <c r="S12" s="53" t="s">
        <v>20</v>
      </c>
      <c r="T12" s="6"/>
      <c r="U12" s="6"/>
      <c r="V12" s="6">
        <f>U4/V4</f>
        <v>0.75</v>
      </c>
    </row>
    <row r="13" spans="1:23" s="8" customFormat="1" ht="24" customHeight="1" x14ac:dyDescent="0.25">
      <c r="B13" s="4"/>
      <c r="C13" s="45" t="s">
        <v>28</v>
      </c>
      <c r="D13" s="24">
        <f>D7</f>
        <v>0.4</v>
      </c>
      <c r="E13" s="6"/>
      <c r="F13" s="6">
        <f>D13*F12</f>
        <v>0.30000000000000004</v>
      </c>
      <c r="K13" s="4"/>
      <c r="L13" s="45" t="s">
        <v>28</v>
      </c>
      <c r="M13" s="24">
        <f>M7</f>
        <v>0.4</v>
      </c>
      <c r="N13" s="6"/>
      <c r="O13" s="6">
        <f>M13*O12</f>
        <v>0.32000000000000006</v>
      </c>
      <c r="R13" s="4"/>
      <c r="S13" s="45" t="s">
        <v>28</v>
      </c>
      <c r="T13" s="24">
        <f>T7</f>
        <v>0.4</v>
      </c>
      <c r="U13" s="6"/>
      <c r="V13" s="6">
        <f>T13*V12</f>
        <v>0.30000000000000004</v>
      </c>
    </row>
    <row r="14" spans="1:23" s="8" customFormat="1" ht="24" customHeight="1" thickBot="1" x14ac:dyDescent="0.3">
      <c r="B14" s="4"/>
      <c r="C14" s="5"/>
      <c r="D14" s="6"/>
      <c r="E14" s="6"/>
      <c r="F14" s="13">
        <f>SUM(F12:F13)</f>
        <v>1.05</v>
      </c>
      <c r="K14" s="4"/>
      <c r="L14" s="5"/>
      <c r="M14" s="6"/>
      <c r="N14" s="6"/>
      <c r="O14" s="13">
        <f>SUM(O12:O13)</f>
        <v>1.1200000000000001</v>
      </c>
      <c r="R14" s="4"/>
      <c r="S14" s="5"/>
      <c r="T14" s="6"/>
      <c r="U14" s="6"/>
      <c r="V14" s="13">
        <f>SUM(V12:V13)</f>
        <v>1.05</v>
      </c>
    </row>
    <row r="15" spans="1:23" s="8" customFormat="1" ht="24" customHeight="1" thickBot="1" x14ac:dyDescent="0.3">
      <c r="B15" s="19">
        <f>F14</f>
        <v>1.05</v>
      </c>
      <c r="C15" s="20" t="s">
        <v>47</v>
      </c>
      <c r="D15" s="13">
        <f>'01 Material Prices'!C5</f>
        <v>307.69</v>
      </c>
      <c r="E15" s="13"/>
      <c r="F15" s="23">
        <f>D15*B15</f>
        <v>323.0745</v>
      </c>
      <c r="K15" s="19">
        <f>O14</f>
        <v>1.1200000000000001</v>
      </c>
      <c r="L15" s="20" t="s">
        <v>47</v>
      </c>
      <c r="M15" s="13">
        <f>D15</f>
        <v>307.69</v>
      </c>
      <c r="N15" s="13"/>
      <c r="O15" s="23">
        <f>M15*K15</f>
        <v>344.61280000000005</v>
      </c>
      <c r="R15" s="19">
        <f>V14</f>
        <v>1.05</v>
      </c>
      <c r="S15" s="20" t="s">
        <v>47</v>
      </c>
      <c r="T15" s="13">
        <f>M15</f>
        <v>307.69</v>
      </c>
      <c r="U15" s="13"/>
      <c r="V15" s="23">
        <f>T15*R15</f>
        <v>323.0745</v>
      </c>
    </row>
    <row r="16" spans="1:23" ht="24" customHeight="1" x14ac:dyDescent="0.25">
      <c r="K16" s="4"/>
      <c r="M16" s="6"/>
      <c r="N16" s="6"/>
      <c r="O16" s="6"/>
      <c r="R16" s="4"/>
      <c r="T16" s="6"/>
      <c r="U16" s="6"/>
      <c r="V16" s="6"/>
    </row>
    <row r="17" spans="2:22" s="8" customFormat="1" ht="24" customHeight="1" x14ac:dyDescent="0.25">
      <c r="B17" s="4"/>
      <c r="C17" s="25" t="s">
        <v>27</v>
      </c>
      <c r="D17" s="26"/>
      <c r="E17" s="26"/>
      <c r="F17" s="26">
        <f>F15+F10</f>
        <v>2311.2945</v>
      </c>
      <c r="K17" s="4"/>
      <c r="L17" s="25" t="s">
        <v>27</v>
      </c>
      <c r="M17" s="26"/>
      <c r="N17" s="26"/>
      <c r="O17" s="26">
        <f>O15+O10</f>
        <v>1935.1828</v>
      </c>
      <c r="R17" s="4"/>
      <c r="S17" s="25" t="s">
        <v>27</v>
      </c>
      <c r="T17" s="26"/>
      <c r="U17" s="26"/>
      <c r="V17" s="26">
        <f>V15+V10</f>
        <v>2311.2945</v>
      </c>
    </row>
    <row r="18" spans="2:22" s="8" customFormat="1" ht="24" customHeight="1" x14ac:dyDescent="0.25">
      <c r="B18" s="4"/>
      <c r="C18" s="9" t="s">
        <v>5</v>
      </c>
      <c r="D18" s="10">
        <v>0.05</v>
      </c>
      <c r="E18" s="11"/>
      <c r="F18" s="11">
        <f>F17*D18</f>
        <v>115.56472500000001</v>
      </c>
      <c r="K18" s="4"/>
      <c r="L18" s="9" t="s">
        <v>5</v>
      </c>
      <c r="M18" s="10">
        <v>0.05</v>
      </c>
      <c r="N18" s="11"/>
      <c r="O18" s="11">
        <f>O17*M18</f>
        <v>96.759140000000002</v>
      </c>
      <c r="R18" s="4"/>
      <c r="S18" s="9" t="s">
        <v>5</v>
      </c>
      <c r="T18" s="10">
        <v>0.05</v>
      </c>
      <c r="U18" s="11"/>
      <c r="V18" s="11">
        <f>V17*T18</f>
        <v>115.56472500000001</v>
      </c>
    </row>
    <row r="19" spans="2:22" s="8" customFormat="1" ht="24" customHeight="1" x14ac:dyDescent="0.25">
      <c r="B19" s="4"/>
      <c r="C19" s="5" t="s">
        <v>81</v>
      </c>
      <c r="D19" s="6"/>
      <c r="E19" s="6"/>
      <c r="F19" s="27">
        <f>SUM(F17:F18)</f>
        <v>2426.8592250000002</v>
      </c>
      <c r="K19" s="4"/>
      <c r="L19" s="5" t="s">
        <v>81</v>
      </c>
      <c r="M19" s="6"/>
      <c r="N19" s="6"/>
      <c r="O19" s="27">
        <f>SUM(O17:O18)</f>
        <v>2031.9419400000002</v>
      </c>
      <c r="R19" s="4"/>
      <c r="S19" s="5" t="s">
        <v>81</v>
      </c>
      <c r="T19" s="6"/>
      <c r="U19" s="6"/>
      <c r="V19" s="27">
        <f>SUM(V17:V18)</f>
        <v>2426.8592250000002</v>
      </c>
    </row>
    <row r="20" spans="2:22" s="8" customFormat="1" ht="24" customHeight="1" x14ac:dyDescent="0.25">
      <c r="B20" s="4"/>
      <c r="C20" s="5"/>
      <c r="D20" s="6"/>
      <c r="E20" s="6"/>
      <c r="F20" s="100"/>
      <c r="K20" s="4"/>
      <c r="L20" s="5"/>
      <c r="M20" s="6"/>
      <c r="N20" s="6"/>
      <c r="O20" s="100"/>
      <c r="R20" s="4"/>
      <c r="S20" s="5"/>
      <c r="T20" s="6"/>
      <c r="U20" s="6"/>
      <c r="V20" s="100"/>
    </row>
    <row r="21" spans="2:22" s="8" customFormat="1" ht="24" customHeight="1" x14ac:dyDescent="0.25">
      <c r="B21" s="4"/>
      <c r="C21" s="5" t="s">
        <v>31</v>
      </c>
      <c r="D21" s="21">
        <v>1</v>
      </c>
      <c r="E21" s="6" t="s">
        <v>32</v>
      </c>
      <c r="F21" s="6"/>
      <c r="K21" s="4"/>
      <c r="L21" s="5" t="s">
        <v>31</v>
      </c>
      <c r="M21" s="21">
        <v>1</v>
      </c>
      <c r="N21" s="6" t="s">
        <v>32</v>
      </c>
      <c r="O21" s="6"/>
      <c r="R21" s="4"/>
      <c r="S21" s="5" t="s">
        <v>31</v>
      </c>
      <c r="T21" s="21">
        <v>1</v>
      </c>
      <c r="U21" s="6" t="s">
        <v>32</v>
      </c>
      <c r="V21" s="6"/>
    </row>
    <row r="22" spans="2:22" s="8" customFormat="1" ht="24" customHeight="1" thickBot="1" x14ac:dyDescent="0.3">
      <c r="B22" s="4"/>
      <c r="C22" s="5"/>
      <c r="D22" s="28"/>
      <c r="E22" s="6"/>
      <c r="F22" s="6"/>
      <c r="K22" s="4"/>
      <c r="L22" s="5"/>
      <c r="M22" s="28"/>
      <c r="N22" s="6"/>
      <c r="O22" s="6"/>
      <c r="R22" s="4"/>
      <c r="S22" s="5"/>
      <c r="T22" s="28"/>
      <c r="U22" s="6"/>
      <c r="V22" s="6"/>
    </row>
    <row r="23" spans="2:22" ht="24" customHeight="1" thickBot="1" x14ac:dyDescent="0.3">
      <c r="C23" s="77" t="s">
        <v>270</v>
      </c>
      <c r="D23" s="78"/>
      <c r="E23" s="78"/>
      <c r="F23" s="79">
        <f>F19*D21*0.01</f>
        <v>24.268592250000001</v>
      </c>
      <c r="K23" s="4"/>
      <c r="L23" s="77" t="s">
        <v>270</v>
      </c>
      <c r="M23" s="78"/>
      <c r="N23" s="78"/>
      <c r="O23" s="79">
        <f>O19*M21*0.01</f>
        <v>20.319419400000001</v>
      </c>
      <c r="R23" s="4"/>
      <c r="S23" s="77" t="s">
        <v>270</v>
      </c>
      <c r="T23" s="78"/>
      <c r="U23" s="78"/>
      <c r="V23" s="79">
        <f>V19*T21*0.01</f>
        <v>24.268592250000001</v>
      </c>
    </row>
    <row r="24" spans="2:22" ht="24" customHeight="1" x14ac:dyDescent="0.25">
      <c r="C24" s="5" t="s">
        <v>271</v>
      </c>
      <c r="K24" s="4"/>
      <c r="L24" s="5" t="s">
        <v>271</v>
      </c>
      <c r="M24" s="6"/>
      <c r="N24" s="6"/>
      <c r="O24" s="6"/>
      <c r="R24" s="4"/>
      <c r="S24" s="5" t="s">
        <v>271</v>
      </c>
      <c r="T24" s="6"/>
      <c r="U24" s="6"/>
      <c r="V24" s="6"/>
    </row>
    <row r="25" spans="2:22" ht="24" customHeight="1" x14ac:dyDescent="0.25">
      <c r="K25" s="4"/>
      <c r="M25" s="6"/>
      <c r="N25" s="6"/>
      <c r="O25" s="6"/>
      <c r="R25" s="4"/>
      <c r="T25" s="6"/>
      <c r="U25" s="6"/>
      <c r="V25" s="6"/>
    </row>
    <row r="26" spans="2:22" ht="24" customHeight="1" thickBot="1" x14ac:dyDescent="0.3">
      <c r="C26" s="15" t="s">
        <v>1</v>
      </c>
      <c r="K26" s="4"/>
      <c r="L26" s="15" t="s">
        <v>1</v>
      </c>
      <c r="M26" s="6"/>
      <c r="N26" s="6"/>
      <c r="O26" s="6"/>
      <c r="R26" s="4"/>
      <c r="S26" s="15" t="s">
        <v>1</v>
      </c>
      <c r="T26" s="6"/>
      <c r="U26" s="6"/>
      <c r="V26" s="6"/>
    </row>
    <row r="27" spans="2:22" ht="24" customHeight="1" thickBot="1" x14ac:dyDescent="0.3">
      <c r="C27" s="29" t="s">
        <v>27</v>
      </c>
      <c r="D27" s="30"/>
      <c r="E27" s="30"/>
      <c r="F27" s="30">
        <f>F23</f>
        <v>24.268592250000001</v>
      </c>
      <c r="K27" s="4"/>
      <c r="L27" s="29" t="s">
        <v>27</v>
      </c>
      <c r="M27" s="30"/>
      <c r="N27" s="30"/>
      <c r="O27" s="30">
        <f>O23</f>
        <v>20.319419400000001</v>
      </c>
      <c r="R27" s="4"/>
      <c r="S27" s="29" t="s">
        <v>27</v>
      </c>
      <c r="T27" s="30"/>
      <c r="U27" s="30"/>
      <c r="V27" s="30">
        <f>V23</f>
        <v>24.268592250000001</v>
      </c>
    </row>
    <row r="28" spans="2:22" ht="24" customHeight="1" thickBot="1" x14ac:dyDescent="0.3">
      <c r="C28" s="29" t="s">
        <v>37</v>
      </c>
      <c r="D28" s="30"/>
      <c r="E28" s="30"/>
      <c r="F28" s="30">
        <f>(F27)*0.3</f>
        <v>7.280577675</v>
      </c>
      <c r="K28" s="4"/>
      <c r="L28" s="29" t="s">
        <v>37</v>
      </c>
      <c r="M28" s="30"/>
      <c r="N28" s="30"/>
      <c r="O28" s="30">
        <f>(O27)*0.3</f>
        <v>6.09582582</v>
      </c>
      <c r="R28" s="4"/>
      <c r="S28" s="29" t="s">
        <v>37</v>
      </c>
      <c r="T28" s="30"/>
      <c r="U28" s="30"/>
      <c r="V28" s="30">
        <f>(V27)*0.3</f>
        <v>7.280577675</v>
      </c>
    </row>
    <row r="29" spans="2:22" ht="24" customHeight="1" thickBot="1" x14ac:dyDescent="0.3">
      <c r="C29" s="80" t="s">
        <v>215</v>
      </c>
      <c r="D29" s="34" t="s">
        <v>43</v>
      </c>
      <c r="E29" s="34"/>
      <c r="F29" s="34">
        <f>SUM(F27:F28)</f>
        <v>31.549169925000001</v>
      </c>
      <c r="K29" s="4"/>
      <c r="L29" s="80" t="s">
        <v>215</v>
      </c>
      <c r="M29" s="34" t="s">
        <v>43</v>
      </c>
      <c r="N29" s="34"/>
      <c r="O29" s="34">
        <f>SUM(O27:O28)</f>
        <v>26.415245220000003</v>
      </c>
      <c r="R29" s="4"/>
      <c r="S29" s="80" t="s">
        <v>215</v>
      </c>
      <c r="T29" s="34" t="s">
        <v>43</v>
      </c>
      <c r="U29" s="34"/>
      <c r="V29" s="34">
        <f>SUM(V27:V28)</f>
        <v>31.549169925000001</v>
      </c>
    </row>
  </sheetData>
  <pageMargins left="0.7" right="0.7" top="0.75" bottom="0.75" header="0.3" footer="0.3"/>
  <pageSetup scale="39" orientation="portrait" horizontalDpi="1200" verticalDpi="1200" r:id="rId1"/>
  <colBreaks count="1" manualBreakCount="1">
    <brk id="16" max="3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M15"/>
  <sheetViews>
    <sheetView view="pageBreakPreview" topLeftCell="A4" zoomScaleNormal="100" zoomScaleSheetLayoutView="100" workbookViewId="0">
      <selection activeCell="C3" sqref="C3"/>
    </sheetView>
  </sheetViews>
  <sheetFormatPr defaultRowHeight="21.75" customHeight="1" x14ac:dyDescent="0.25"/>
  <cols>
    <col min="1" max="1" width="10.140625" style="4" customWidth="1"/>
    <col min="2" max="2" width="41" style="5" customWidth="1"/>
    <col min="3" max="4" width="17.42578125" style="6" customWidth="1"/>
    <col min="5" max="5" width="20.42578125" style="6" customWidth="1"/>
    <col min="6" max="6" width="16.28515625" style="8" customWidth="1"/>
    <col min="7" max="7" width="9.140625" style="5" customWidth="1"/>
    <col min="8" max="8" width="9.140625" style="32"/>
    <col min="9" max="9" width="18.5703125" style="5" customWidth="1"/>
    <col min="10" max="10" width="18.5703125" style="32" customWidth="1"/>
    <col min="11" max="11" width="9.140625" style="32"/>
    <col min="12" max="12" width="15.85546875" style="32" customWidth="1"/>
    <col min="13" max="13" width="9.140625" style="32"/>
    <col min="14" max="16384" width="9.140625" style="5"/>
  </cols>
  <sheetData>
    <row r="2" spans="1:13" s="8" customFormat="1" ht="21.75" customHeight="1" x14ac:dyDescent="0.25">
      <c r="A2" s="4"/>
      <c r="B2" s="156" t="str">
        <f>'01 Material Prices'!B26</f>
        <v>Roofing sheets IBR 0.5mm</v>
      </c>
      <c r="C2" s="157"/>
      <c r="D2" s="6"/>
      <c r="E2" s="6"/>
      <c r="G2" s="5"/>
      <c r="H2" s="32"/>
      <c r="I2" s="5"/>
      <c r="J2" s="32"/>
      <c r="K2" s="32"/>
      <c r="L2" s="32"/>
      <c r="M2" s="32"/>
    </row>
    <row r="3" spans="1:13" s="8" customFormat="1" ht="21.75" customHeight="1" x14ac:dyDescent="0.25">
      <c r="A3" s="4"/>
      <c r="B3" s="5" t="str">
        <f>B2</f>
        <v>Roofing sheets IBR 0.5mm</v>
      </c>
      <c r="C3" s="6">
        <f>'01 Material Prices'!C26/0.686</f>
        <v>249.79591836734693</v>
      </c>
      <c r="D3" s="6" t="s">
        <v>159</v>
      </c>
      <c r="E3" s="6" t="s">
        <v>234</v>
      </c>
      <c r="G3" s="5"/>
      <c r="H3" s="32"/>
      <c r="I3" s="5"/>
      <c r="J3" s="32"/>
      <c r="K3" s="32"/>
      <c r="L3" s="32"/>
      <c r="M3" s="32"/>
    </row>
    <row r="4" spans="1:13" s="8" customFormat="1" ht="21.75" customHeight="1" x14ac:dyDescent="0.25">
      <c r="A4" s="4"/>
      <c r="B4" s="5"/>
      <c r="C4" s="6">
        <f>SUM(C3)</f>
        <v>249.79591836734693</v>
      </c>
      <c r="D4" s="6"/>
      <c r="E4" s="6"/>
      <c r="G4" s="5"/>
      <c r="H4" s="32"/>
      <c r="I4" s="5"/>
      <c r="J4" s="32"/>
      <c r="K4" s="32"/>
      <c r="L4" s="32"/>
      <c r="M4" s="32"/>
    </row>
    <row r="5" spans="1:13" s="8" customFormat="1" ht="21.75" customHeight="1" x14ac:dyDescent="0.25">
      <c r="A5" s="4"/>
      <c r="B5" s="5" t="s">
        <v>399</v>
      </c>
      <c r="C5" s="6">
        <f>C3*0.2</f>
        <v>49.95918367346939</v>
      </c>
      <c r="D5" s="6"/>
      <c r="E5" s="6"/>
      <c r="G5" s="5"/>
      <c r="H5" s="32"/>
      <c r="I5" s="5"/>
      <c r="J5" s="32"/>
      <c r="K5" s="32"/>
      <c r="L5" s="32"/>
      <c r="M5" s="32"/>
    </row>
    <row r="6" spans="1:13" s="8" customFormat="1" ht="21.75" customHeight="1" x14ac:dyDescent="0.25">
      <c r="A6" s="4"/>
      <c r="B6" s="5" t="s">
        <v>400</v>
      </c>
      <c r="C6" s="6">
        <f>C3*0.15</f>
        <v>37.469387755102041</v>
      </c>
      <c r="D6" s="6"/>
      <c r="E6" s="6"/>
      <c r="G6" s="5"/>
      <c r="H6" s="32"/>
      <c r="I6" s="5"/>
      <c r="J6" s="32"/>
      <c r="K6" s="32"/>
      <c r="L6" s="32"/>
      <c r="M6" s="32"/>
    </row>
    <row r="7" spans="1:13" s="8" customFormat="1" ht="21.75" customHeight="1" x14ac:dyDescent="0.25">
      <c r="A7" s="4"/>
      <c r="B7" s="154" t="str">
        <f>B2</f>
        <v>Roofing sheets IBR 0.5mm</v>
      </c>
      <c r="C7" s="155">
        <f>SUM(C4:C6)</f>
        <v>337.22448979591837</v>
      </c>
      <c r="D7" s="6"/>
      <c r="E7" s="6"/>
      <c r="G7" s="5"/>
      <c r="H7" s="32"/>
      <c r="I7" s="5"/>
      <c r="J7" s="32"/>
      <c r="K7" s="32"/>
      <c r="L7" s="32"/>
      <c r="M7" s="32"/>
    </row>
    <row r="10" spans="1:13" s="8" customFormat="1" ht="21.75" customHeight="1" x14ac:dyDescent="0.25">
      <c r="A10" s="4"/>
      <c r="B10" s="156" t="str">
        <f>'01 Material Prices'!B27</f>
        <v>Ridge Cap 0.5mm</v>
      </c>
      <c r="C10" s="157"/>
      <c r="D10" s="6"/>
      <c r="E10" s="6"/>
      <c r="G10" s="5"/>
      <c r="H10" s="32"/>
      <c r="I10" s="5"/>
      <c r="J10" s="32"/>
      <c r="K10" s="32"/>
      <c r="L10" s="32"/>
      <c r="M10" s="32"/>
    </row>
    <row r="11" spans="1:13" s="8" customFormat="1" ht="21.75" customHeight="1" x14ac:dyDescent="0.25">
      <c r="A11" s="4"/>
      <c r="B11" s="5" t="str">
        <f>'01 Material Prices'!B27</f>
        <v>Ridge Cap 0.5mm</v>
      </c>
      <c r="C11" s="6">
        <f>'01 Material Prices'!C27</f>
        <v>110.16</v>
      </c>
      <c r="D11" s="6" t="s">
        <v>189</v>
      </c>
      <c r="E11" s="6"/>
      <c r="G11" s="5"/>
      <c r="H11" s="32"/>
      <c r="I11" s="5"/>
      <c r="J11" s="32"/>
      <c r="K11" s="32"/>
      <c r="L11" s="32"/>
      <c r="M11" s="32"/>
    </row>
    <row r="12" spans="1:13" s="8" customFormat="1" ht="21.75" customHeight="1" x14ac:dyDescent="0.25">
      <c r="A12" s="4"/>
      <c r="B12" s="5"/>
      <c r="C12" s="6">
        <f>SUM(C11)</f>
        <v>110.16</v>
      </c>
      <c r="D12" s="6"/>
      <c r="E12" s="6"/>
      <c r="G12" s="5"/>
      <c r="H12" s="32"/>
      <c r="I12" s="5"/>
      <c r="J12" s="32"/>
      <c r="K12" s="32"/>
      <c r="L12" s="32"/>
      <c r="M12" s="32"/>
    </row>
    <row r="13" spans="1:13" s="8" customFormat="1" ht="21.75" customHeight="1" x14ac:dyDescent="0.25">
      <c r="A13" s="4"/>
      <c r="B13" s="5" t="s">
        <v>399</v>
      </c>
      <c r="C13" s="6">
        <f>C11*0.2</f>
        <v>22.032</v>
      </c>
      <c r="D13" s="6"/>
      <c r="E13" s="6"/>
      <c r="G13" s="5"/>
      <c r="H13" s="32"/>
      <c r="I13" s="5"/>
      <c r="J13" s="32"/>
      <c r="K13" s="32"/>
      <c r="L13" s="32"/>
      <c r="M13" s="32"/>
    </row>
    <row r="14" spans="1:13" s="8" customFormat="1" ht="21.75" customHeight="1" x14ac:dyDescent="0.25">
      <c r="A14" s="4"/>
      <c r="B14" s="5" t="s">
        <v>400</v>
      </c>
      <c r="C14" s="6">
        <f>C11*0.15</f>
        <v>16.523999999999997</v>
      </c>
      <c r="D14" s="6"/>
      <c r="E14" s="6"/>
      <c r="G14" s="5"/>
      <c r="H14" s="32"/>
      <c r="I14" s="5"/>
      <c r="J14" s="32"/>
      <c r="K14" s="32"/>
      <c r="L14" s="32"/>
      <c r="M14" s="32"/>
    </row>
    <row r="15" spans="1:13" s="8" customFormat="1" ht="21.75" customHeight="1" x14ac:dyDescent="0.25">
      <c r="A15" s="4"/>
      <c r="B15" s="154" t="str">
        <f>B10</f>
        <v>Ridge Cap 0.5mm</v>
      </c>
      <c r="C15" s="155">
        <f>SUM(C12:C14)</f>
        <v>148.71600000000001</v>
      </c>
      <c r="D15" s="6"/>
      <c r="E15" s="6"/>
      <c r="G15" s="5"/>
      <c r="H15" s="32"/>
      <c r="I15" s="5"/>
      <c r="J15" s="32"/>
      <c r="K15" s="32"/>
      <c r="L15" s="32"/>
      <c r="M15" s="32"/>
    </row>
  </sheetData>
  <pageMargins left="0.7" right="0.7" top="0.75" bottom="0.75" header="0.3" footer="0.3"/>
  <pageSetup scale="66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M18"/>
  <sheetViews>
    <sheetView view="pageBreakPreview" zoomScaleNormal="100" zoomScaleSheetLayoutView="100" workbookViewId="0">
      <selection activeCell="B18" sqref="B18"/>
    </sheetView>
  </sheetViews>
  <sheetFormatPr defaultRowHeight="21.75" customHeight="1" x14ac:dyDescent="0.25"/>
  <cols>
    <col min="1" max="1" width="10.140625" style="4" customWidth="1"/>
    <col min="2" max="2" width="41" style="5" customWidth="1"/>
    <col min="3" max="3" width="17.42578125" style="6" customWidth="1"/>
    <col min="4" max="4" width="25.7109375" style="6" customWidth="1"/>
    <col min="5" max="5" width="20.42578125" style="6" customWidth="1"/>
    <col min="6" max="6" width="16.28515625" style="8" customWidth="1"/>
    <col min="7" max="7" width="9.140625" style="5" customWidth="1"/>
    <col min="8" max="8" width="9.140625" style="32"/>
    <col min="9" max="9" width="18.5703125" style="5" customWidth="1"/>
    <col min="10" max="10" width="18.5703125" style="32" customWidth="1"/>
    <col min="11" max="11" width="9.140625" style="32"/>
    <col min="12" max="12" width="15.85546875" style="32" customWidth="1"/>
    <col min="13" max="13" width="9.140625" style="32"/>
    <col min="14" max="16384" width="9.140625" style="5"/>
  </cols>
  <sheetData>
    <row r="2" spans="1:13" s="8" customFormat="1" ht="21.75" customHeight="1" x14ac:dyDescent="0.25">
      <c r="A2" s="4"/>
      <c r="B2" s="156" t="str">
        <f>'01 Material Prices'!B37</f>
        <v>Lipped Channels</v>
      </c>
      <c r="C2" s="157"/>
      <c r="D2" s="6"/>
      <c r="E2" s="6"/>
      <c r="G2" s="5"/>
      <c r="H2" s="32"/>
      <c r="I2" s="5"/>
      <c r="J2" s="32"/>
      <c r="K2" s="32"/>
      <c r="L2" s="32"/>
      <c r="M2" s="32"/>
    </row>
    <row r="3" spans="1:13" s="8" customFormat="1" ht="21.75" customHeight="1" x14ac:dyDescent="0.25">
      <c r="A3" s="4"/>
      <c r="B3" s="5" t="str">
        <f>'01 Material Prices'!B39</f>
        <v>150x50x20x3mm</v>
      </c>
      <c r="C3" s="6">
        <f>'01 Material Prices'!C39</f>
        <v>188.51801499999999</v>
      </c>
      <c r="D3" s="6" t="s">
        <v>189</v>
      </c>
      <c r="E3" s="6"/>
      <c r="G3" s="5"/>
      <c r="H3" s="32"/>
      <c r="I3" s="5"/>
      <c r="J3" s="32"/>
      <c r="K3" s="32"/>
      <c r="L3" s="32"/>
      <c r="M3" s="32"/>
    </row>
    <row r="4" spans="1:13" s="8" customFormat="1" ht="21.75" customHeight="1" x14ac:dyDescent="0.25">
      <c r="A4" s="4"/>
      <c r="B4" s="5"/>
      <c r="C4" s="6">
        <f>SUM(C3)</f>
        <v>188.51801499999999</v>
      </c>
      <c r="D4" s="6"/>
      <c r="E4" s="6"/>
      <c r="G4" s="5"/>
      <c r="H4" s="32"/>
      <c r="I4" s="5"/>
      <c r="J4" s="32"/>
      <c r="K4" s="32"/>
      <c r="L4" s="32"/>
      <c r="M4" s="32"/>
    </row>
    <row r="5" spans="1:13" s="8" customFormat="1" ht="21.75" customHeight="1" x14ac:dyDescent="0.25">
      <c r="A5" s="4"/>
      <c r="B5" s="5" t="s">
        <v>199</v>
      </c>
      <c r="C5" s="6">
        <f>C3*0.3</f>
        <v>56.555404499999995</v>
      </c>
      <c r="D5" s="6"/>
      <c r="E5" s="6"/>
      <c r="G5" s="5"/>
      <c r="H5" s="32"/>
      <c r="I5" s="5"/>
      <c r="J5" s="32"/>
      <c r="K5" s="32"/>
      <c r="L5" s="32"/>
      <c r="M5" s="32"/>
    </row>
    <row r="6" spans="1:13" s="8" customFormat="1" ht="21.75" customHeight="1" x14ac:dyDescent="0.25">
      <c r="A6" s="4"/>
      <c r="B6" s="5" t="s">
        <v>200</v>
      </c>
      <c r="C6" s="6">
        <f>C3*0.2</f>
        <v>37.703603000000001</v>
      </c>
      <c r="D6" s="6"/>
      <c r="E6" s="6"/>
      <c r="G6" s="5"/>
      <c r="H6" s="32"/>
      <c r="I6" s="5"/>
      <c r="J6" s="32"/>
      <c r="K6" s="32"/>
      <c r="L6" s="32"/>
      <c r="M6" s="32"/>
    </row>
    <row r="7" spans="1:13" s="8" customFormat="1" ht="21.75" customHeight="1" x14ac:dyDescent="0.25">
      <c r="A7" s="4"/>
      <c r="B7" s="154" t="str">
        <f>B2</f>
        <v>Lipped Channels</v>
      </c>
      <c r="C7" s="155">
        <f>SUM(C4:C6)</f>
        <v>282.77702249999999</v>
      </c>
      <c r="D7" s="6"/>
      <c r="E7" s="6"/>
      <c r="G7" s="5"/>
      <c r="H7" s="32"/>
      <c r="I7" s="5"/>
      <c r="J7" s="32"/>
      <c r="K7" s="32"/>
      <c r="L7" s="32"/>
      <c r="M7" s="32"/>
    </row>
    <row r="10" spans="1:13" s="8" customFormat="1" ht="21.75" customHeight="1" x14ac:dyDescent="0.25">
      <c r="A10" s="4"/>
      <c r="B10" s="156" t="str">
        <f>'01 Material Prices'!B41</f>
        <v>Welding Rods</v>
      </c>
      <c r="C10" s="157"/>
      <c r="D10" s="6"/>
      <c r="E10" s="6"/>
      <c r="G10" s="5"/>
      <c r="H10" s="32"/>
      <c r="I10" s="5"/>
      <c r="J10" s="32"/>
      <c r="K10" s="32"/>
      <c r="L10" s="32"/>
      <c r="M10" s="32"/>
    </row>
    <row r="11" spans="1:13" s="8" customFormat="1" ht="42" customHeight="1" x14ac:dyDescent="0.25">
      <c r="A11" s="4"/>
      <c r="B11" s="5" t="str">
        <f>B10</f>
        <v>Welding Rods</v>
      </c>
      <c r="C11" s="6">
        <f>'01 Material Prices'!C43/19</f>
        <v>8.5357894736842113</v>
      </c>
      <c r="D11" s="169" t="s">
        <v>252</v>
      </c>
      <c r="E11" s="6"/>
      <c r="G11" s="5"/>
      <c r="H11" s="32"/>
      <c r="I11" s="5"/>
      <c r="J11" s="32"/>
      <c r="K11" s="32"/>
      <c r="L11" s="32"/>
      <c r="M11" s="32"/>
    </row>
    <row r="12" spans="1:13" s="8" customFormat="1" ht="21.75" customHeight="1" x14ac:dyDescent="0.25">
      <c r="A12" s="4"/>
      <c r="B12" s="5"/>
      <c r="C12" s="6">
        <f>SUM(C11)</f>
        <v>8.5357894736842113</v>
      </c>
      <c r="D12" s="6"/>
      <c r="E12" s="6"/>
      <c r="G12" s="5"/>
      <c r="H12" s="32"/>
      <c r="I12" s="5"/>
      <c r="J12" s="32"/>
      <c r="K12" s="32"/>
      <c r="L12" s="32"/>
      <c r="M12" s="32"/>
    </row>
    <row r="13" spans="1:13" s="8" customFormat="1" ht="21.75" customHeight="1" x14ac:dyDescent="0.25">
      <c r="A13" s="4"/>
      <c r="B13" s="5" t="s">
        <v>199</v>
      </c>
      <c r="C13" s="6">
        <f>C11*0.3</f>
        <v>2.5607368421052632</v>
      </c>
      <c r="D13" s="6"/>
      <c r="E13" s="6"/>
      <c r="G13" s="5"/>
      <c r="H13" s="32"/>
      <c r="I13" s="5"/>
      <c r="J13" s="32"/>
      <c r="K13" s="32"/>
      <c r="L13" s="32"/>
      <c r="M13" s="32"/>
    </row>
    <row r="14" spans="1:13" s="8" customFormat="1" ht="21.75" customHeight="1" x14ac:dyDescent="0.25">
      <c r="A14" s="4"/>
      <c r="B14" s="5" t="s">
        <v>200</v>
      </c>
      <c r="C14" s="6">
        <f>C11*0.2</f>
        <v>1.7071578947368424</v>
      </c>
      <c r="D14" s="6"/>
      <c r="E14" s="6"/>
      <c r="G14" s="5"/>
      <c r="H14" s="32"/>
      <c r="I14" s="5"/>
      <c r="J14" s="32"/>
      <c r="K14" s="32"/>
      <c r="L14" s="32"/>
      <c r="M14" s="32"/>
    </row>
    <row r="15" spans="1:13" s="8" customFormat="1" ht="21.75" customHeight="1" x14ac:dyDescent="0.25">
      <c r="A15" s="4"/>
      <c r="B15" s="154" t="str">
        <f>B10</f>
        <v>Welding Rods</v>
      </c>
      <c r="C15" s="155">
        <f>SUM(C12:C14)</f>
        <v>12.803684210526317</v>
      </c>
      <c r="D15" s="6"/>
      <c r="E15" s="6"/>
      <c r="G15" s="5"/>
      <c r="H15" s="32"/>
      <c r="I15" s="5"/>
      <c r="J15" s="32"/>
      <c r="K15" s="32"/>
      <c r="L15" s="32"/>
      <c r="M15" s="32"/>
    </row>
    <row r="18" spans="2:2" ht="21.75" customHeight="1" x14ac:dyDescent="0.25">
      <c r="B18" s="5" t="s">
        <v>410</v>
      </c>
    </row>
  </sheetData>
  <pageMargins left="0.7" right="0.7" top="0.75" bottom="0.75" header="0.3" footer="0.3"/>
  <pageSetup scale="6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969"/>
  </sheetPr>
  <dimension ref="A1:F55"/>
  <sheetViews>
    <sheetView showGridLines="0" view="pageBreakPreview" zoomScale="85" zoomScaleNormal="100" zoomScaleSheetLayoutView="85" workbookViewId="0">
      <pane ySplit="1" topLeftCell="A2" activePane="bottomLeft" state="frozen"/>
      <selection pane="bottomLeft" activeCell="D32" sqref="D31:D32"/>
    </sheetView>
  </sheetViews>
  <sheetFormatPr defaultRowHeight="33.75" customHeight="1" x14ac:dyDescent="0.25"/>
  <cols>
    <col min="1" max="1" width="9.140625" style="1"/>
    <col min="2" max="2" width="59.85546875" style="2" customWidth="1"/>
    <col min="3" max="3" width="23.5703125" style="2" customWidth="1"/>
    <col min="4" max="4" width="21.5703125" style="2" customWidth="1"/>
    <col min="5" max="5" width="14.42578125" style="2" customWidth="1"/>
    <col min="6" max="16384" width="9.140625" style="1"/>
  </cols>
  <sheetData>
    <row r="1" spans="1:5" s="41" customFormat="1" ht="28.5" customHeight="1" thickBot="1" x14ac:dyDescent="0.35">
      <c r="A1" s="209" t="s">
        <v>155</v>
      </c>
      <c r="B1" s="210"/>
      <c r="C1" s="210"/>
      <c r="D1" s="210"/>
      <c r="E1" s="2"/>
    </row>
    <row r="3" spans="1:5" ht="33.75" customHeight="1" x14ac:dyDescent="0.25">
      <c r="A3" s="136"/>
      <c r="B3" s="132" t="s">
        <v>154</v>
      </c>
      <c r="C3" s="118">
        <f>'01 Material Prices'!E28</f>
        <v>8.2212000000000014</v>
      </c>
      <c r="D3" s="2" t="s">
        <v>159</v>
      </c>
    </row>
    <row r="4" spans="1:5" ht="33.75" customHeight="1" x14ac:dyDescent="0.25">
      <c r="A4" s="136"/>
      <c r="B4" s="132" t="s">
        <v>401</v>
      </c>
      <c r="C4" s="118">
        <f>C3*0.2</f>
        <v>1.6442400000000004</v>
      </c>
    </row>
    <row r="5" spans="1:5" ht="33.75" customHeight="1" x14ac:dyDescent="0.25">
      <c r="A5" s="136"/>
      <c r="B5" s="124" t="s">
        <v>160</v>
      </c>
      <c r="C5" s="125">
        <f>SUM(C3:C4)</f>
        <v>9.8654400000000013</v>
      </c>
    </row>
    <row r="6" spans="1:5" ht="33.75" customHeight="1" x14ac:dyDescent="0.25">
      <c r="A6" s="136"/>
      <c r="B6" s="119"/>
      <c r="C6" s="120"/>
    </row>
    <row r="7" spans="1:5" ht="33.75" customHeight="1" x14ac:dyDescent="0.25">
      <c r="A7" s="136"/>
      <c r="B7" s="132" t="s">
        <v>161</v>
      </c>
      <c r="C7" s="118">
        <f>C10/4</f>
        <v>37.5</v>
      </c>
      <c r="D7" s="2" t="s">
        <v>159</v>
      </c>
    </row>
    <row r="8" spans="1:5" ht="33.75" customHeight="1" x14ac:dyDescent="0.25">
      <c r="A8" s="136"/>
      <c r="B8" s="133" t="s">
        <v>162</v>
      </c>
      <c r="C8" s="128">
        <f>SUM(C7)</f>
        <v>37.5</v>
      </c>
    </row>
    <row r="9" spans="1:5" ht="33.75" customHeight="1" x14ac:dyDescent="0.25">
      <c r="A9" s="136"/>
      <c r="B9" s="126"/>
      <c r="C9" s="127"/>
    </row>
    <row r="10" spans="1:5" ht="42" customHeight="1" x14ac:dyDescent="0.25">
      <c r="A10" s="136"/>
      <c r="B10" s="129" t="s">
        <v>153</v>
      </c>
      <c r="C10" s="121">
        <v>150</v>
      </c>
      <c r="D10" s="43" t="s">
        <v>86</v>
      </c>
    </row>
    <row r="11" spans="1:5" ht="42" customHeight="1" x14ac:dyDescent="0.3">
      <c r="A11" s="136"/>
      <c r="B11" s="134" t="s">
        <v>165</v>
      </c>
      <c r="C11" s="206">
        <f>C10</f>
        <v>150</v>
      </c>
      <c r="D11" s="43"/>
    </row>
    <row r="12" spans="1:5" ht="42" customHeight="1" x14ac:dyDescent="0.25">
      <c r="A12" s="136"/>
      <c r="B12" s="129"/>
      <c r="C12" s="130"/>
      <c r="D12" s="43"/>
    </row>
    <row r="13" spans="1:5" ht="33.75" customHeight="1" x14ac:dyDescent="0.25">
      <c r="A13" s="136"/>
      <c r="B13" s="135" t="s">
        <v>163</v>
      </c>
      <c r="C13" s="44">
        <f>C10*1.5</f>
        <v>225</v>
      </c>
      <c r="D13" s="43" t="s">
        <v>164</v>
      </c>
    </row>
    <row r="14" spans="1:5" ht="33.75" customHeight="1" x14ac:dyDescent="0.25">
      <c r="A14" s="136"/>
      <c r="B14" s="134" t="s">
        <v>179</v>
      </c>
      <c r="C14" s="131">
        <f>SUM(C13)</f>
        <v>225</v>
      </c>
      <c r="D14" s="43"/>
    </row>
    <row r="15" spans="1:5" ht="33.75" customHeight="1" x14ac:dyDescent="0.25">
      <c r="A15" s="136"/>
      <c r="B15" s="135"/>
      <c r="C15" s="44"/>
      <c r="D15" s="43"/>
    </row>
    <row r="16" spans="1:5" ht="33.75" customHeight="1" x14ac:dyDescent="0.25">
      <c r="A16" s="136"/>
      <c r="B16" s="135" t="s">
        <v>166</v>
      </c>
      <c r="C16" s="44">
        <f>C10/4</f>
        <v>37.5</v>
      </c>
      <c r="D16" s="43" t="s">
        <v>164</v>
      </c>
    </row>
    <row r="17" spans="1:4" ht="33.75" customHeight="1" x14ac:dyDescent="0.25">
      <c r="A17" s="136"/>
      <c r="B17" s="134" t="s">
        <v>167</v>
      </c>
      <c r="C17" s="131">
        <f>SUM(C16)</f>
        <v>37.5</v>
      </c>
      <c r="D17" s="43"/>
    </row>
    <row r="18" spans="1:4" ht="33.75" customHeight="1" x14ac:dyDescent="0.25">
      <c r="A18" s="136"/>
      <c r="B18" s="135"/>
      <c r="C18" s="44"/>
      <c r="D18" s="43"/>
    </row>
    <row r="19" spans="1:4" ht="33.75" customHeight="1" x14ac:dyDescent="0.25">
      <c r="A19" s="138"/>
      <c r="B19" s="139"/>
      <c r="C19" s="140"/>
      <c r="D19" s="43"/>
    </row>
    <row r="20" spans="1:4" ht="33.75" customHeight="1" x14ac:dyDescent="0.25">
      <c r="A20" s="136"/>
      <c r="B20" s="135" t="s">
        <v>169</v>
      </c>
      <c r="C20" s="44">
        <f>C14/4</f>
        <v>56.25</v>
      </c>
      <c r="D20" s="43" t="s">
        <v>164</v>
      </c>
    </row>
    <row r="21" spans="1:4" ht="33.75" customHeight="1" x14ac:dyDescent="0.25">
      <c r="A21" s="136"/>
      <c r="B21" s="134" t="s">
        <v>168</v>
      </c>
      <c r="C21" s="131">
        <f>SUM(C20)</f>
        <v>56.25</v>
      </c>
      <c r="D21" s="43"/>
    </row>
    <row r="22" spans="1:4" ht="33.75" customHeight="1" x14ac:dyDescent="0.25">
      <c r="A22" s="136"/>
      <c r="B22" s="135"/>
      <c r="C22" s="44"/>
      <c r="D22" s="43"/>
    </row>
    <row r="23" spans="1:4" ht="33.75" customHeight="1" x14ac:dyDescent="0.25">
      <c r="A23" s="138"/>
      <c r="B23" s="139"/>
      <c r="C23" s="140"/>
      <c r="D23" s="43"/>
    </row>
    <row r="24" spans="1:4" ht="33.75" customHeight="1" x14ac:dyDescent="0.25">
      <c r="A24" s="136"/>
      <c r="B24" s="135" t="s">
        <v>172</v>
      </c>
      <c r="C24" s="44">
        <f>C18/4</f>
        <v>0</v>
      </c>
      <c r="D24" s="43"/>
    </row>
    <row r="25" spans="1:4" ht="33.75" customHeight="1" x14ac:dyDescent="0.25">
      <c r="A25" s="136"/>
      <c r="B25" s="135" t="s">
        <v>173</v>
      </c>
      <c r="C25" s="44">
        <v>1500</v>
      </c>
      <c r="D25" s="43"/>
    </row>
    <row r="26" spans="1:4" ht="33.75" customHeight="1" x14ac:dyDescent="0.25">
      <c r="A26" s="136"/>
      <c r="B26" s="135" t="s">
        <v>174</v>
      </c>
      <c r="C26" s="44">
        <f>C25*0.2</f>
        <v>300</v>
      </c>
      <c r="D26" s="43"/>
    </row>
    <row r="27" spans="1:4" ht="33.75" customHeight="1" x14ac:dyDescent="0.25">
      <c r="A27" s="136"/>
      <c r="B27" s="134" t="s">
        <v>175</v>
      </c>
      <c r="C27" s="131">
        <f>SUM(C24:C26)/47</f>
        <v>38.297872340425535</v>
      </c>
      <c r="D27" s="43"/>
    </row>
    <row r="28" spans="1:4" ht="33.75" customHeight="1" x14ac:dyDescent="0.25">
      <c r="A28" s="136"/>
      <c r="B28" s="135" t="s">
        <v>176</v>
      </c>
      <c r="C28" s="44"/>
      <c r="D28" s="43"/>
    </row>
    <row r="29" spans="1:4" customFormat="1" ht="33.75" customHeight="1" x14ac:dyDescent="0.25"/>
    <row r="30" spans="1:4" ht="33.75" customHeight="1" x14ac:dyDescent="0.25">
      <c r="A30" s="136"/>
      <c r="B30" s="135" t="s">
        <v>171</v>
      </c>
      <c r="C30" s="44">
        <v>4000</v>
      </c>
      <c r="D30" s="43"/>
    </row>
    <row r="31" spans="1:4" ht="33.75" customHeight="1" x14ac:dyDescent="0.25">
      <c r="A31" s="136"/>
      <c r="B31" s="135" t="s">
        <v>397</v>
      </c>
      <c r="C31" s="44">
        <f>C30*0.2</f>
        <v>800</v>
      </c>
      <c r="D31" s="43"/>
    </row>
    <row r="32" spans="1:4" ht="33.75" customHeight="1" x14ac:dyDescent="0.25">
      <c r="A32" s="136"/>
      <c r="B32" s="134" t="s">
        <v>402</v>
      </c>
      <c r="C32" s="131">
        <f>SUM(C30:C31)</f>
        <v>4800</v>
      </c>
      <c r="D32" s="43"/>
    </row>
    <row r="33" spans="1:6" ht="33.75" customHeight="1" x14ac:dyDescent="0.25">
      <c r="A33" s="136"/>
      <c r="B33" s="135"/>
      <c r="C33" s="44"/>
      <c r="D33" s="6"/>
      <c r="E33" s="6"/>
      <c r="F33" s="8"/>
    </row>
    <row r="34" spans="1:6" ht="33.75" customHeight="1" x14ac:dyDescent="0.25">
      <c r="A34" s="138"/>
      <c r="B34" s="139"/>
      <c r="C34" s="140"/>
      <c r="D34" s="6"/>
      <c r="E34" s="6"/>
      <c r="F34" s="8"/>
    </row>
    <row r="35" spans="1:6" ht="33.75" customHeight="1" x14ac:dyDescent="0.25">
      <c r="A35" s="136"/>
      <c r="B35" s="135" t="s">
        <v>180</v>
      </c>
      <c r="C35" s="44">
        <f>'06 Plain Concrete'!E37</f>
        <v>3525.8392700156992</v>
      </c>
      <c r="D35" s="6"/>
      <c r="E35" s="6"/>
      <c r="F35" s="8"/>
    </row>
    <row r="36" spans="1:6" ht="33.75" customHeight="1" x14ac:dyDescent="0.25">
      <c r="A36" s="136"/>
      <c r="B36" s="134" t="s">
        <v>177</v>
      </c>
      <c r="C36" s="131">
        <f>SUM(C35:C35)/4</f>
        <v>881.4598175039248</v>
      </c>
      <c r="D36" s="6"/>
      <c r="E36" s="6"/>
      <c r="F36" s="8"/>
    </row>
    <row r="37" spans="1:6" ht="33.75" customHeight="1" x14ac:dyDescent="0.25">
      <c r="A37" s="136"/>
      <c r="B37" s="135" t="s">
        <v>178</v>
      </c>
      <c r="C37" s="44"/>
      <c r="D37" s="6"/>
      <c r="E37" s="6"/>
      <c r="F37" s="8"/>
    </row>
    <row r="38" spans="1:6" ht="33.75" customHeight="1" x14ac:dyDescent="0.25">
      <c r="A38" s="138"/>
      <c r="B38" s="139"/>
      <c r="C38" s="140"/>
      <c r="D38" s="6"/>
      <c r="E38" s="6"/>
      <c r="F38" s="8"/>
    </row>
    <row r="39" spans="1:6" ht="33.75" customHeight="1" x14ac:dyDescent="0.25">
      <c r="A39" s="136"/>
      <c r="B39" s="135" t="s">
        <v>181</v>
      </c>
      <c r="C39" s="44">
        <f>E55/4</f>
        <v>36</v>
      </c>
      <c r="D39" s="6"/>
      <c r="E39" s="6"/>
      <c r="F39" s="8"/>
    </row>
    <row r="40" spans="1:6" ht="33.75" customHeight="1" x14ac:dyDescent="0.25">
      <c r="A40" s="136"/>
      <c r="B40" s="134" t="s">
        <v>182</v>
      </c>
      <c r="C40" s="131">
        <f>SUM(C39:C39)</f>
        <v>36</v>
      </c>
      <c r="D40" s="6"/>
      <c r="E40" s="6"/>
      <c r="F40" s="8"/>
    </row>
    <row r="41" spans="1:6" ht="33.75" customHeight="1" x14ac:dyDescent="0.25">
      <c r="A41" s="136"/>
      <c r="B41" s="135" t="s">
        <v>178</v>
      </c>
      <c r="C41" s="44"/>
      <c r="D41" s="6"/>
      <c r="E41" s="6"/>
      <c r="F41" s="8"/>
    </row>
    <row r="42" spans="1:6" ht="33.75" customHeight="1" x14ac:dyDescent="0.25">
      <c r="A42" s="138"/>
      <c r="B42" s="139"/>
      <c r="C42" s="140"/>
      <c r="D42" s="6"/>
      <c r="E42" s="6"/>
      <c r="F42" s="8"/>
    </row>
    <row r="43" spans="1:6" ht="33.75" customHeight="1" x14ac:dyDescent="0.25">
      <c r="A43" s="138"/>
      <c r="B43" s="139"/>
      <c r="C43" s="140"/>
      <c r="D43" s="6"/>
      <c r="E43" s="6"/>
      <c r="F43" s="8"/>
    </row>
    <row r="44" spans="1:6" ht="33.75" customHeight="1" x14ac:dyDescent="0.25">
      <c r="A44" s="4" t="s">
        <v>68</v>
      </c>
      <c r="B44" s="86" t="s">
        <v>77</v>
      </c>
      <c r="C44" s="6"/>
      <c r="D44" s="6"/>
      <c r="E44" s="6"/>
      <c r="F44" s="8"/>
    </row>
    <row r="45" spans="1:6" s="3" customFormat="1" ht="33.75" customHeight="1" x14ac:dyDescent="0.25">
      <c r="A45" s="12"/>
      <c r="B45" s="20" t="str">
        <f>'01 Material Prices'!B8</f>
        <v>HARD CORE/ GRAVEL</v>
      </c>
      <c r="C45" s="13">
        <f>'01 Material Prices'!E8</f>
        <v>120</v>
      </c>
      <c r="D45" s="12" t="s">
        <v>86</v>
      </c>
      <c r="E45" s="12"/>
      <c r="F45" s="5"/>
    </row>
    <row r="46" spans="1:6" ht="33.75" customHeight="1" x14ac:dyDescent="0.25">
      <c r="A46" s="4"/>
      <c r="B46" s="109" t="s">
        <v>90</v>
      </c>
      <c r="C46" s="6"/>
      <c r="D46" s="6"/>
      <c r="E46" s="6"/>
      <c r="F46" s="8"/>
    </row>
    <row r="47" spans="1:6" ht="33.75" customHeight="1" x14ac:dyDescent="0.25">
      <c r="A47" s="19"/>
      <c r="B47" s="42" t="s">
        <v>4</v>
      </c>
      <c r="C47" s="13">
        <f>C45*0.3</f>
        <v>36</v>
      </c>
      <c r="D47" s="13" t="s">
        <v>2</v>
      </c>
      <c r="E47" s="13">
        <f>E53*0.2</f>
        <v>24</v>
      </c>
      <c r="F47" s="8"/>
    </row>
    <row r="48" spans="1:6" ht="33.75" customHeight="1" x14ac:dyDescent="0.25">
      <c r="A48" s="4"/>
      <c r="B48" s="5" t="s">
        <v>396</v>
      </c>
      <c r="C48" s="6"/>
      <c r="D48" s="6"/>
      <c r="E48" s="14">
        <f>SUM(E47:E47)</f>
        <v>24</v>
      </c>
      <c r="F48" s="8"/>
    </row>
    <row r="49" spans="1:6" ht="33.75" customHeight="1" x14ac:dyDescent="0.25">
      <c r="A49" s="4"/>
      <c r="B49" s="15"/>
      <c r="C49" s="6"/>
      <c r="D49" s="6"/>
      <c r="E49" s="6"/>
      <c r="F49" s="6"/>
    </row>
    <row r="50" spans="1:6" ht="33.75" customHeight="1" thickBot="1" x14ac:dyDescent="0.3">
      <c r="A50" s="19"/>
      <c r="B50" s="20" t="s">
        <v>71</v>
      </c>
      <c r="C50" s="85">
        <v>1</v>
      </c>
      <c r="D50" s="13" t="s">
        <v>2</v>
      </c>
      <c r="E50" s="13"/>
      <c r="F50" s="8"/>
    </row>
    <row r="51" spans="1:6" ht="33.75" customHeight="1" thickBot="1" x14ac:dyDescent="0.3">
      <c r="A51" s="4"/>
      <c r="B51" s="5"/>
      <c r="C51" s="6"/>
      <c r="D51" s="6"/>
      <c r="E51" s="23">
        <f>E48</f>
        <v>24</v>
      </c>
      <c r="F51" s="8"/>
    </row>
    <row r="52" spans="1:6" ht="33.75" customHeight="1" thickBot="1" x14ac:dyDescent="0.3">
      <c r="A52" s="4"/>
      <c r="B52" s="5"/>
      <c r="C52" s="6"/>
      <c r="D52" s="6"/>
      <c r="E52" s="6"/>
      <c r="F52" s="8"/>
    </row>
    <row r="53" spans="1:6" ht="33.75" customHeight="1" thickBot="1" x14ac:dyDescent="0.3">
      <c r="A53" s="4"/>
      <c r="B53" s="29" t="str">
        <f>B44</f>
        <v>HARD CORE/ GRAVEL</v>
      </c>
      <c r="C53" s="30"/>
      <c r="D53" s="30"/>
      <c r="E53" s="30">
        <f>C45</f>
        <v>120</v>
      </c>
      <c r="F53" s="46"/>
    </row>
    <row r="54" spans="1:6" ht="33.75" customHeight="1" thickBot="1" x14ac:dyDescent="0.3">
      <c r="A54" s="4"/>
      <c r="B54" s="29" t="str">
        <f>B46</f>
        <v>PLACEMENT</v>
      </c>
      <c r="C54" s="108"/>
      <c r="D54" s="30"/>
      <c r="E54" s="30">
        <f>E51</f>
        <v>24</v>
      </c>
      <c r="F54" s="46"/>
    </row>
    <row r="55" spans="1:6" ht="33.75" customHeight="1" thickBot="1" x14ac:dyDescent="0.3">
      <c r="A55" s="4"/>
      <c r="B55" s="137" t="s">
        <v>170</v>
      </c>
      <c r="C55" s="137"/>
      <c r="D55" s="137"/>
      <c r="E55" s="137">
        <f>SUM(E53:E54)</f>
        <v>144</v>
      </c>
      <c r="F55" s="8"/>
    </row>
  </sheetData>
  <mergeCells count="1">
    <mergeCell ref="A1:D1"/>
  </mergeCells>
  <dataValidations disablePrompts="1" count="1">
    <dataValidation type="list" allowBlank="1" showInputMessage="1" showErrorMessage="1" sqref="B47">
      <formula1>#REF!</formula1>
    </dataValidation>
  </dataValidations>
  <pageMargins left="0.7" right="0.7" top="0.75" bottom="0.75" header="0.3" footer="0.3"/>
  <pageSetup paperSize="9" scale="51" orientation="portrait" horizontalDpi="1200" verticalDpi="1200" r:id="rId1"/>
  <rowBreaks count="1" manualBreakCount="1">
    <brk id="2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3:P30"/>
  <sheetViews>
    <sheetView view="pageBreakPreview" zoomScale="55" zoomScaleNormal="100" zoomScaleSheetLayoutView="55" workbookViewId="0">
      <selection activeCell="E31" sqref="E31"/>
    </sheetView>
  </sheetViews>
  <sheetFormatPr defaultRowHeight="21.75" customHeight="1" x14ac:dyDescent="0.25"/>
  <cols>
    <col min="1" max="1" width="10.140625" style="4" customWidth="1"/>
    <col min="2" max="2" width="49" style="5" customWidth="1"/>
    <col min="3" max="4" width="12.5703125" style="5" customWidth="1"/>
    <col min="5" max="6" width="17.42578125" style="6" customWidth="1"/>
    <col min="7" max="7" width="23.7109375" style="6" customWidth="1"/>
    <col min="8" max="8" width="28" style="6" customWidth="1"/>
    <col min="9" max="9" width="16.28515625" style="8" customWidth="1"/>
    <col min="10" max="10" width="9.140625" style="5" customWidth="1"/>
    <col min="11" max="11" width="9.140625" style="32"/>
    <col min="12" max="12" width="18.5703125" style="5" customWidth="1"/>
    <col min="13" max="13" width="18.5703125" style="32" customWidth="1"/>
    <col min="14" max="14" width="9.140625" style="32"/>
    <col min="15" max="15" width="15.85546875" style="32" customWidth="1"/>
    <col min="16" max="16" width="9.140625" style="32"/>
    <col min="17" max="16384" width="9.140625" style="5"/>
  </cols>
  <sheetData>
    <row r="3" spans="1:12" ht="21.75" customHeight="1" x14ac:dyDescent="0.25">
      <c r="B3" s="154" t="s">
        <v>364</v>
      </c>
      <c r="C3" s="154" t="s">
        <v>362</v>
      </c>
      <c r="D3" s="154" t="s">
        <v>307</v>
      </c>
      <c r="E3" s="56" t="s">
        <v>308</v>
      </c>
      <c r="F3" s="56"/>
      <c r="G3" s="56" t="s">
        <v>255</v>
      </c>
      <c r="H3" s="56" t="s">
        <v>145</v>
      </c>
      <c r="I3" s="157" t="s">
        <v>238</v>
      </c>
    </row>
    <row r="4" spans="1:12" ht="21.75" customHeight="1" x14ac:dyDescent="0.25">
      <c r="B4" s="5" t="str">
        <f>'01 Material Prices'!B130</f>
        <v>4x25mm Heavy Duty</v>
      </c>
      <c r="C4" s="5" t="s">
        <v>363</v>
      </c>
      <c r="D4" s="5">
        <v>46</v>
      </c>
      <c r="E4" s="6">
        <f>'01 Material Prices'!C130</f>
        <v>14.1066</v>
      </c>
      <c r="F4" s="6">
        <f>D4*E4</f>
        <v>648.90359999999998</v>
      </c>
      <c r="G4" s="6">
        <f>F4*0.2</f>
        <v>129.78072</v>
      </c>
      <c r="H4" s="6">
        <f>E4*0.15</f>
        <v>2.11599</v>
      </c>
      <c r="I4" s="173">
        <f>SUM(F4:H4)</f>
        <v>780.80030999999997</v>
      </c>
    </row>
    <row r="5" spans="1:12" s="32" customFormat="1" ht="21.75" customHeight="1" x14ac:dyDescent="0.25">
      <c r="A5" s="4"/>
      <c r="B5" s="5" t="str">
        <f>'01 Material Prices'!B132</f>
        <v>1.5mm</v>
      </c>
      <c r="C5" s="5" t="s">
        <v>363</v>
      </c>
      <c r="D5" s="5">
        <f>46*2</f>
        <v>92</v>
      </c>
      <c r="E5" s="6">
        <f>'01 Material Prices'!C132</f>
        <v>8.8842000000000017</v>
      </c>
      <c r="F5" s="6">
        <f t="shared" ref="F5:F25" si="0">D5*E5</f>
        <v>817.34640000000013</v>
      </c>
      <c r="G5" s="6">
        <f t="shared" ref="G5:G12" si="1">F5*0.2</f>
        <v>163.46928000000003</v>
      </c>
      <c r="H5" s="6">
        <f t="shared" ref="H5:H12" si="2">E5*0.15</f>
        <v>1.3326300000000002</v>
      </c>
      <c r="I5" s="173">
        <f t="shared" ref="I5:I12" si="3">SUM(F5:H5)</f>
        <v>982.14831000000015</v>
      </c>
      <c r="J5" s="5"/>
      <c r="L5" s="5"/>
    </row>
    <row r="6" spans="1:12" s="32" customFormat="1" ht="21.75" customHeight="1" x14ac:dyDescent="0.25">
      <c r="A6" s="4"/>
      <c r="B6" s="5" t="s">
        <v>365</v>
      </c>
      <c r="C6" s="5" t="s">
        <v>366</v>
      </c>
      <c r="D6" s="5">
        <v>10</v>
      </c>
      <c r="E6" s="6">
        <v>8</v>
      </c>
      <c r="F6" s="6">
        <v>10</v>
      </c>
      <c r="G6" s="6">
        <f t="shared" si="1"/>
        <v>2</v>
      </c>
      <c r="H6" s="6">
        <f t="shared" si="2"/>
        <v>1.2</v>
      </c>
      <c r="I6" s="173">
        <f t="shared" si="3"/>
        <v>13.2</v>
      </c>
      <c r="J6" s="5"/>
      <c r="L6" s="5"/>
    </row>
    <row r="7" spans="1:12" s="32" customFormat="1" ht="21.75" customHeight="1" x14ac:dyDescent="0.25">
      <c r="A7" s="4"/>
      <c r="B7" s="5" t="s">
        <v>372</v>
      </c>
      <c r="C7" s="5" t="s">
        <v>363</v>
      </c>
      <c r="D7" s="5">
        <v>15</v>
      </c>
      <c r="E7" s="6">
        <v>5</v>
      </c>
      <c r="F7" s="6">
        <f t="shared" si="0"/>
        <v>75</v>
      </c>
      <c r="G7" s="6">
        <f t="shared" si="1"/>
        <v>15</v>
      </c>
      <c r="H7" s="6">
        <f t="shared" si="2"/>
        <v>0.75</v>
      </c>
      <c r="I7" s="173">
        <f t="shared" si="3"/>
        <v>90.75</v>
      </c>
      <c r="J7" s="5"/>
      <c r="L7" s="5"/>
    </row>
    <row r="8" spans="1:12" s="32" customFormat="1" ht="21.75" customHeight="1" x14ac:dyDescent="0.25">
      <c r="A8" s="4"/>
      <c r="B8" s="5" t="s">
        <v>377</v>
      </c>
      <c r="C8" s="5" t="s">
        <v>363</v>
      </c>
      <c r="D8" s="5">
        <v>3</v>
      </c>
      <c r="E8" s="6">
        <v>2</v>
      </c>
      <c r="F8" s="6">
        <f t="shared" si="0"/>
        <v>6</v>
      </c>
      <c r="G8" s="6">
        <f t="shared" si="1"/>
        <v>1.2000000000000002</v>
      </c>
      <c r="H8" s="6">
        <f t="shared" si="2"/>
        <v>0.3</v>
      </c>
      <c r="I8" s="173">
        <f t="shared" si="3"/>
        <v>7.5</v>
      </c>
      <c r="J8" s="5"/>
      <c r="L8" s="5"/>
    </row>
    <row r="9" spans="1:12" s="32" customFormat="1" ht="21.75" customHeight="1" x14ac:dyDescent="0.25">
      <c r="A9" s="4"/>
      <c r="B9" s="5" t="str">
        <f>'01 Material Prices'!B138</f>
        <v>1 gang 1 way</v>
      </c>
      <c r="C9" s="5" t="s">
        <v>366</v>
      </c>
      <c r="D9" s="5">
        <v>5</v>
      </c>
      <c r="E9" s="6">
        <f>'01 Material Prices'!C138</f>
        <v>58.14</v>
      </c>
      <c r="F9" s="6">
        <f t="shared" si="0"/>
        <v>290.7</v>
      </c>
      <c r="G9" s="6">
        <f t="shared" si="1"/>
        <v>58.14</v>
      </c>
      <c r="H9" s="6">
        <f t="shared" si="2"/>
        <v>8.7210000000000001</v>
      </c>
      <c r="I9" s="173">
        <f t="shared" si="3"/>
        <v>357.56099999999998</v>
      </c>
      <c r="J9" s="5"/>
      <c r="L9" s="5">
        <f>I9/D9</f>
        <v>71.512199999999993</v>
      </c>
    </row>
    <row r="10" spans="1:12" s="32" customFormat="1" ht="50.25" customHeight="1" x14ac:dyDescent="0.25">
      <c r="A10" s="4"/>
      <c r="B10" s="5" t="str">
        <f>'01 Material Prices'!B139</f>
        <v>2 gang 1 way</v>
      </c>
      <c r="C10" s="5" t="s">
        <v>366</v>
      </c>
      <c r="D10" s="5">
        <v>4</v>
      </c>
      <c r="E10" s="6">
        <f>'01 Material Prices'!C139</f>
        <v>73.44</v>
      </c>
      <c r="F10" s="6">
        <f t="shared" si="0"/>
        <v>293.76</v>
      </c>
      <c r="G10" s="6">
        <f t="shared" si="1"/>
        <v>58.752000000000002</v>
      </c>
      <c r="H10" s="6">
        <f t="shared" si="2"/>
        <v>11.016</v>
      </c>
      <c r="I10" s="173">
        <f t="shared" si="3"/>
        <v>363.52800000000002</v>
      </c>
      <c r="J10" s="5"/>
      <c r="L10" s="5">
        <f>I10/D10</f>
        <v>90.882000000000005</v>
      </c>
    </row>
    <row r="11" spans="1:12" s="32" customFormat="1" ht="50.25" customHeight="1" x14ac:dyDescent="0.25">
      <c r="A11" s="4"/>
      <c r="B11" s="5" t="str">
        <f>'01 Material Prices'!B142</f>
        <v>Tube Holder</v>
      </c>
      <c r="C11" s="5" t="s">
        <v>366</v>
      </c>
      <c r="D11" s="5">
        <v>4</v>
      </c>
      <c r="E11" s="6">
        <f>'01 Material Prices'!C142</f>
        <v>422.28</v>
      </c>
      <c r="F11" s="6">
        <f t="shared" si="0"/>
        <v>1689.12</v>
      </c>
      <c r="G11" s="6">
        <f t="shared" si="1"/>
        <v>337.82400000000001</v>
      </c>
      <c r="H11" s="6">
        <f t="shared" si="2"/>
        <v>63.341999999999992</v>
      </c>
      <c r="I11" s="173">
        <f t="shared" si="3"/>
        <v>2090.2860000000001</v>
      </c>
      <c r="J11" s="5"/>
      <c r="L11" s="5">
        <f>I11/D11</f>
        <v>522.57150000000001</v>
      </c>
    </row>
    <row r="12" spans="1:12" s="32" customFormat="1" ht="50.25" customHeight="1" x14ac:dyDescent="0.25">
      <c r="A12" s="4"/>
      <c r="B12" s="5" t="str">
        <f>'01 Material Prices'!B141</f>
        <v>Bulb</v>
      </c>
      <c r="C12" s="5" t="s">
        <v>366</v>
      </c>
      <c r="D12" s="5">
        <f>6</f>
        <v>6</v>
      </c>
      <c r="E12" s="6">
        <f>'01 Material Prices'!C141</f>
        <v>37.74</v>
      </c>
      <c r="F12" s="6">
        <f t="shared" si="0"/>
        <v>226.44</v>
      </c>
      <c r="G12" s="6">
        <f t="shared" si="1"/>
        <v>45.288000000000004</v>
      </c>
      <c r="H12" s="6">
        <f t="shared" si="2"/>
        <v>5.6610000000000005</v>
      </c>
      <c r="I12" s="173">
        <f t="shared" si="3"/>
        <v>277.38900000000001</v>
      </c>
      <c r="J12" s="5"/>
      <c r="L12" s="5">
        <f>I12/D12</f>
        <v>46.231500000000004</v>
      </c>
    </row>
    <row r="13" spans="1:12" s="32" customFormat="1" ht="50.25" customHeight="1" x14ac:dyDescent="0.25">
      <c r="A13" s="144"/>
      <c r="B13" s="145"/>
      <c r="C13" s="145"/>
      <c r="D13" s="145"/>
      <c r="E13" s="146"/>
      <c r="F13" s="146">
        <f t="shared" si="0"/>
        <v>0</v>
      </c>
      <c r="G13" s="146">
        <f t="shared" ref="G13:G16" si="4">F13*0.3</f>
        <v>0</v>
      </c>
      <c r="H13" s="146">
        <f t="shared" ref="H13:H25" si="5">E13*0.2</f>
        <v>0</v>
      </c>
      <c r="I13" s="204">
        <f>SUM(I4:I8)</f>
        <v>1874.3986200000002</v>
      </c>
      <c r="J13" s="5"/>
      <c r="L13" s="5">
        <f>I13/10</f>
        <v>187.43986200000001</v>
      </c>
    </row>
    <row r="14" spans="1:12" s="32" customFormat="1" ht="21.75" customHeight="1" x14ac:dyDescent="0.25">
      <c r="A14" s="4"/>
      <c r="B14" s="154" t="s">
        <v>373</v>
      </c>
      <c r="C14" s="5"/>
      <c r="D14" s="5"/>
      <c r="E14" s="6"/>
      <c r="F14" s="6">
        <f t="shared" si="0"/>
        <v>0</v>
      </c>
      <c r="G14" s="6">
        <f t="shared" si="4"/>
        <v>0</v>
      </c>
      <c r="H14" s="6">
        <f t="shared" si="5"/>
        <v>0</v>
      </c>
      <c r="I14" s="8"/>
      <c r="J14" s="5"/>
      <c r="L14" s="5"/>
    </row>
    <row r="15" spans="1:12" s="32" customFormat="1" ht="21.75" customHeight="1" x14ac:dyDescent="0.25">
      <c r="A15" s="4"/>
      <c r="B15" s="15" t="str">
        <f>'01 Material Prices'!B133</f>
        <v>2.5mm</v>
      </c>
      <c r="C15" s="15" t="s">
        <v>363</v>
      </c>
      <c r="D15" s="15">
        <f>36*3</f>
        <v>108</v>
      </c>
      <c r="E15" s="6">
        <f>'01 Material Prices'!C133</f>
        <v>11.933999999999999</v>
      </c>
      <c r="F15" s="6">
        <f t="shared" si="0"/>
        <v>1288.8719999999998</v>
      </c>
      <c r="G15" s="6">
        <f t="shared" si="4"/>
        <v>386.66159999999996</v>
      </c>
      <c r="H15" s="6">
        <f t="shared" si="5"/>
        <v>2.3868</v>
      </c>
      <c r="I15" s="173">
        <f>SUM(E15:H15)</f>
        <v>1689.8543999999997</v>
      </c>
      <c r="J15" s="5"/>
      <c r="L15" s="5"/>
    </row>
    <row r="16" spans="1:12" s="32" customFormat="1" ht="21.75" customHeight="1" x14ac:dyDescent="0.25">
      <c r="A16" s="4"/>
      <c r="B16" s="15" t="str">
        <f>B4</f>
        <v>4x25mm Heavy Duty</v>
      </c>
      <c r="C16" s="15" t="s">
        <v>363</v>
      </c>
      <c r="D16" s="15">
        <v>36</v>
      </c>
      <c r="E16" s="6">
        <f>E4</f>
        <v>14.1066</v>
      </c>
      <c r="F16" s="6">
        <f t="shared" si="0"/>
        <v>507.83760000000001</v>
      </c>
      <c r="G16" s="6">
        <f t="shared" si="4"/>
        <v>152.35128</v>
      </c>
      <c r="H16" s="6">
        <f t="shared" si="5"/>
        <v>2.8213200000000001</v>
      </c>
      <c r="I16" s="173">
        <f>SUM(E16:H16)</f>
        <v>677.11680000000001</v>
      </c>
      <c r="J16" s="5"/>
      <c r="L16" s="5"/>
    </row>
    <row r="17" spans="1:12" s="32" customFormat="1" ht="21.75" customHeight="1" x14ac:dyDescent="0.25">
      <c r="A17" s="4"/>
      <c r="B17" s="15"/>
      <c r="C17" s="15"/>
      <c r="D17" s="15"/>
      <c r="E17" s="6"/>
      <c r="F17" s="6"/>
      <c r="G17" s="6"/>
      <c r="H17" s="6"/>
      <c r="I17" s="173">
        <f>SUM(I15:I16)</f>
        <v>2366.9712</v>
      </c>
      <c r="J17" s="5">
        <f>I17/10</f>
        <v>236.69711999999998</v>
      </c>
      <c r="L17" s="5"/>
    </row>
    <row r="18" spans="1:12" s="32" customFormat="1" ht="21.75" customHeight="1" x14ac:dyDescent="0.25">
      <c r="A18" s="4"/>
      <c r="B18" s="5" t="str">
        <f>'01 Material Prices'!B136</f>
        <v>Double PVC</v>
      </c>
      <c r="C18" s="5" t="s">
        <v>366</v>
      </c>
      <c r="D18" s="5">
        <v>10</v>
      </c>
      <c r="E18" s="6">
        <f>'01 Material Prices'!C136</f>
        <v>136.68</v>
      </c>
      <c r="F18" s="6">
        <f t="shared" si="0"/>
        <v>1366.8000000000002</v>
      </c>
      <c r="G18" s="6">
        <f t="shared" ref="G18:G25" si="6">E18*0.3</f>
        <v>41.003999999999998</v>
      </c>
      <c r="H18" s="6">
        <f t="shared" si="5"/>
        <v>27.336000000000002</v>
      </c>
      <c r="I18" s="173">
        <f>SUM(E18:H18)</f>
        <v>1571.8200000000002</v>
      </c>
      <c r="J18" s="5"/>
      <c r="L18" s="5"/>
    </row>
    <row r="19" spans="1:12" s="32" customFormat="1" ht="21.75" customHeight="1" x14ac:dyDescent="0.25">
      <c r="A19" s="4"/>
      <c r="B19" s="15"/>
      <c r="C19" s="15"/>
      <c r="D19" s="15"/>
      <c r="E19" s="6"/>
      <c r="F19" s="6"/>
      <c r="G19" s="6"/>
      <c r="H19" s="6"/>
      <c r="I19" s="173">
        <f>SUM(I18)</f>
        <v>1571.8200000000002</v>
      </c>
      <c r="J19" s="5">
        <f>I19/D18</f>
        <v>157.18200000000002</v>
      </c>
      <c r="L19" s="5"/>
    </row>
    <row r="20" spans="1:12" s="32" customFormat="1" ht="21.75" customHeight="1" x14ac:dyDescent="0.25">
      <c r="A20" s="4"/>
      <c r="B20" s="15" t="s">
        <v>382</v>
      </c>
      <c r="C20" s="15"/>
      <c r="D20" s="15"/>
      <c r="E20" s="6"/>
      <c r="F20" s="6"/>
      <c r="G20" s="6"/>
      <c r="H20" s="6"/>
      <c r="I20" s="173"/>
      <c r="J20" s="5"/>
      <c r="L20" s="5"/>
    </row>
    <row r="21" spans="1:12" s="32" customFormat="1" ht="21.75" customHeight="1" x14ac:dyDescent="0.25">
      <c r="A21" s="4"/>
      <c r="B21" s="15" t="str">
        <f>'01 Material Prices'!B143</f>
        <v>MCB</v>
      </c>
      <c r="C21" s="15"/>
      <c r="D21" s="15"/>
      <c r="E21" s="6"/>
      <c r="F21" s="6"/>
      <c r="G21" s="6"/>
      <c r="H21" s="6"/>
      <c r="I21" s="173"/>
      <c r="J21" s="5"/>
      <c r="L21" s="5"/>
    </row>
    <row r="22" spans="1:12" s="32" customFormat="1" ht="21.75" customHeight="1" x14ac:dyDescent="0.25">
      <c r="A22" s="4"/>
      <c r="B22" s="5" t="str">
        <f>'01 Material Prices'!B144</f>
        <v>60A</v>
      </c>
      <c r="C22" s="15" t="s">
        <v>366</v>
      </c>
      <c r="D22" s="15">
        <v>1</v>
      </c>
      <c r="E22" s="6">
        <f>'01 Material Prices'!C144</f>
        <v>94.86</v>
      </c>
      <c r="F22" s="6">
        <f t="shared" si="0"/>
        <v>94.86</v>
      </c>
      <c r="G22" s="6">
        <f t="shared" si="6"/>
        <v>28.457999999999998</v>
      </c>
      <c r="H22" s="6">
        <f t="shared" si="5"/>
        <v>18.972000000000001</v>
      </c>
      <c r="I22" s="173">
        <f>SUM(D22:H22)</f>
        <v>238.15</v>
      </c>
      <c r="J22" s="5"/>
      <c r="L22" s="5"/>
    </row>
    <row r="23" spans="1:12" ht="21.75" customHeight="1" x14ac:dyDescent="0.25">
      <c r="B23" s="5" t="str">
        <f>'01 Material Prices'!B145</f>
        <v>30A</v>
      </c>
      <c r="C23" s="15" t="s">
        <v>366</v>
      </c>
      <c r="D23" s="5">
        <v>4</v>
      </c>
      <c r="E23" s="6">
        <f>'01 Material Prices'!C145</f>
        <v>82.62</v>
      </c>
      <c r="F23" s="6">
        <f t="shared" si="0"/>
        <v>330.48</v>
      </c>
      <c r="G23" s="6">
        <f t="shared" si="6"/>
        <v>24.786000000000001</v>
      </c>
      <c r="H23" s="6">
        <f t="shared" si="5"/>
        <v>16.524000000000001</v>
      </c>
      <c r="I23" s="173">
        <f t="shared" ref="I23:I25" si="7">SUM(D23:H23)</f>
        <v>458.41</v>
      </c>
    </row>
    <row r="24" spans="1:12" ht="21.75" customHeight="1" x14ac:dyDescent="0.25">
      <c r="B24" s="5" t="str">
        <f>'01 Material Prices'!B146</f>
        <v>10A</v>
      </c>
      <c r="C24" s="15" t="s">
        <v>366</v>
      </c>
      <c r="D24" s="5">
        <v>7</v>
      </c>
      <c r="E24" s="32">
        <f>'01 Material Prices'!C146</f>
        <v>67.319999999999993</v>
      </c>
      <c r="F24" s="6">
        <f t="shared" si="0"/>
        <v>471.23999999999995</v>
      </c>
      <c r="G24" s="6">
        <f t="shared" si="6"/>
        <v>20.195999999999998</v>
      </c>
      <c r="H24" s="6">
        <f t="shared" si="5"/>
        <v>13.463999999999999</v>
      </c>
      <c r="I24" s="173">
        <f t="shared" si="7"/>
        <v>579.22</v>
      </c>
    </row>
    <row r="25" spans="1:12" ht="21.75" customHeight="1" x14ac:dyDescent="0.25">
      <c r="B25" s="5" t="str">
        <f>'01 Material Prices'!B148</f>
        <v>12Way</v>
      </c>
      <c r="C25" s="15"/>
      <c r="D25" s="5">
        <v>1</v>
      </c>
      <c r="E25" s="32">
        <f>'01 Material Prices'!C148</f>
        <v>82.62</v>
      </c>
      <c r="F25" s="6">
        <f t="shared" si="0"/>
        <v>82.62</v>
      </c>
      <c r="G25" s="6">
        <f t="shared" si="6"/>
        <v>24.786000000000001</v>
      </c>
      <c r="H25" s="6">
        <f t="shared" si="5"/>
        <v>16.524000000000001</v>
      </c>
      <c r="I25" s="173">
        <f t="shared" si="7"/>
        <v>207.55</v>
      </c>
    </row>
    <row r="26" spans="1:12" ht="21.75" customHeight="1" x14ac:dyDescent="0.25">
      <c r="I26" s="173">
        <f>SUM(I22:I25)</f>
        <v>1483.3300000000002</v>
      </c>
      <c r="J26" s="5">
        <f>I26*1.5</f>
        <v>2224.9950000000003</v>
      </c>
    </row>
    <row r="27" spans="1:12" ht="21.75" customHeight="1" x14ac:dyDescent="0.25">
      <c r="B27" s="5" t="s">
        <v>387</v>
      </c>
      <c r="D27" s="5" t="s">
        <v>381</v>
      </c>
      <c r="E27" s="6">
        <v>3000</v>
      </c>
    </row>
    <row r="28" spans="1:12" ht="21.75" customHeight="1" x14ac:dyDescent="0.25">
      <c r="B28" s="5" t="s">
        <v>393</v>
      </c>
      <c r="D28" s="5" t="s">
        <v>392</v>
      </c>
      <c r="E28" s="6">
        <v>3000</v>
      </c>
    </row>
    <row r="30" spans="1:12" ht="21.75" customHeight="1" x14ac:dyDescent="0.25">
      <c r="B30" s="5" t="s">
        <v>407</v>
      </c>
      <c r="D30" s="5" t="s">
        <v>408</v>
      </c>
      <c r="E30" s="6">
        <v>500</v>
      </c>
    </row>
  </sheetData>
  <pageMargins left="0.7" right="0.7" top="0.75" bottom="0.75" header="0.3" footer="0.3"/>
  <pageSetup scale="4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3:O20"/>
  <sheetViews>
    <sheetView view="pageBreakPreview" zoomScale="70" zoomScaleNormal="100" zoomScaleSheetLayoutView="70" workbookViewId="0">
      <selection activeCell="H26" sqref="H26"/>
    </sheetView>
  </sheetViews>
  <sheetFormatPr defaultRowHeight="21.75" customHeight="1" x14ac:dyDescent="0.25"/>
  <cols>
    <col min="1" max="1" width="10.140625" style="4" customWidth="1"/>
    <col min="2" max="2" width="41" style="5" customWidth="1"/>
    <col min="3" max="4" width="17.42578125" style="6" customWidth="1"/>
    <col min="5" max="7" width="20.42578125" style="6" customWidth="1"/>
    <col min="8" max="8" width="16.28515625" style="8" customWidth="1"/>
    <col min="9" max="9" width="9.140625" style="5" customWidth="1"/>
    <col min="10" max="10" width="9.140625" style="32"/>
    <col min="11" max="11" width="18.5703125" style="5" customWidth="1"/>
    <col min="12" max="12" width="18.5703125" style="32" customWidth="1"/>
    <col min="13" max="13" width="9.140625" style="32"/>
    <col min="14" max="14" width="15.85546875" style="32" customWidth="1"/>
    <col min="15" max="15" width="9.140625" style="32"/>
    <col min="16" max="16384" width="9.140625" style="5"/>
  </cols>
  <sheetData>
    <row r="3" spans="2:9" ht="21.75" customHeight="1" x14ac:dyDescent="0.25">
      <c r="B3" s="154" t="s">
        <v>343</v>
      </c>
      <c r="C3" s="56"/>
      <c r="D3" s="56" t="s">
        <v>398</v>
      </c>
      <c r="E3" s="56" t="s">
        <v>145</v>
      </c>
      <c r="F3" s="56"/>
      <c r="G3" s="56"/>
      <c r="H3" s="157" t="s">
        <v>238</v>
      </c>
    </row>
    <row r="4" spans="2:9" ht="21.75" customHeight="1" x14ac:dyDescent="0.25">
      <c r="B4" s="5" t="str">
        <f>'01 Material Prices'!B114</f>
        <v>Particle Board</v>
      </c>
      <c r="C4" s="6">
        <f>'01 Material Prices'!C114</f>
        <v>86.7</v>
      </c>
      <c r="D4" s="6">
        <f>C4*0.2</f>
        <v>17.34</v>
      </c>
      <c r="E4" s="6">
        <f>C4*0.15</f>
        <v>13.005000000000001</v>
      </c>
      <c r="H4" s="173">
        <f>SUM(C4:E4)</f>
        <v>117.045</v>
      </c>
      <c r="I4" s="5" t="s">
        <v>159</v>
      </c>
    </row>
    <row r="5" spans="2:9" ht="21.75" customHeight="1" x14ac:dyDescent="0.25">
      <c r="B5" s="5" t="str">
        <f>'01 Material Prices'!B115</f>
        <v>Cover Strips</v>
      </c>
      <c r="C5" s="6">
        <f>'01 Material Prices'!C115</f>
        <v>40.799999999999997</v>
      </c>
      <c r="D5" s="6">
        <f t="shared" ref="D5:D20" si="0">C5*0.2</f>
        <v>8.16</v>
      </c>
      <c r="E5" s="6">
        <f t="shared" ref="E5:E20" si="1">C5*0.15</f>
        <v>6.1199999999999992</v>
      </c>
      <c r="H5" s="8">
        <f t="shared" ref="H5:H11" si="2">SUM(C5:E5)</f>
        <v>55.079999999999991</v>
      </c>
      <c r="I5" s="5" t="s">
        <v>189</v>
      </c>
    </row>
    <row r="6" spans="2:9" ht="21.75" customHeight="1" x14ac:dyDescent="0.25">
      <c r="B6" s="15" t="str">
        <f>'01 Material Prices'!B119</f>
        <v>Flush Doors - semi Solid Core 44mm Thick</v>
      </c>
      <c r="D6" s="6">
        <f t="shared" si="0"/>
        <v>0</v>
      </c>
      <c r="E6" s="6">
        <f t="shared" si="1"/>
        <v>0</v>
      </c>
      <c r="H6" s="173"/>
    </row>
    <row r="7" spans="2:9" ht="21.75" customHeight="1" x14ac:dyDescent="0.25">
      <c r="B7" s="5" t="str">
        <f>'01 Material Prices'!B120</f>
        <v>725x1960</v>
      </c>
      <c r="C7" s="6">
        <f>'01 Material Prices'!C120</f>
        <v>783.36</v>
      </c>
      <c r="D7" s="6">
        <f t="shared" si="0"/>
        <v>156.67200000000003</v>
      </c>
      <c r="E7" s="6">
        <f t="shared" si="1"/>
        <v>117.50399999999999</v>
      </c>
      <c r="H7" s="173">
        <f t="shared" si="2"/>
        <v>1057.5360000000001</v>
      </c>
      <c r="I7" s="5" t="s">
        <v>239</v>
      </c>
    </row>
    <row r="8" spans="2:9" ht="21.75" customHeight="1" x14ac:dyDescent="0.25">
      <c r="B8" s="5" t="str">
        <f>'01 Material Prices'!B121</f>
        <v>825x1960</v>
      </c>
      <c r="C8" s="6">
        <f>'01 Material Prices'!C121</f>
        <v>976.14</v>
      </c>
      <c r="D8" s="6">
        <f t="shared" si="0"/>
        <v>195.22800000000001</v>
      </c>
      <c r="E8" s="6">
        <f t="shared" si="1"/>
        <v>146.42099999999999</v>
      </c>
      <c r="H8" s="173">
        <f t="shared" si="2"/>
        <v>1317.789</v>
      </c>
      <c r="I8" s="5" t="s">
        <v>239</v>
      </c>
    </row>
    <row r="9" spans="2:9" ht="21.75" customHeight="1" x14ac:dyDescent="0.25">
      <c r="B9" s="15" t="str">
        <f>'01 Material Prices'!B122</f>
        <v>Hardwood Door 44mm Thick</v>
      </c>
      <c r="D9" s="6">
        <f t="shared" si="0"/>
        <v>0</v>
      </c>
      <c r="E9" s="6">
        <f t="shared" si="1"/>
        <v>0</v>
      </c>
      <c r="H9" s="173"/>
    </row>
    <row r="10" spans="2:9" ht="21.75" customHeight="1" x14ac:dyDescent="0.25">
      <c r="B10" s="5" t="str">
        <f>'01 Material Prices'!B123</f>
        <v>725x1960</v>
      </c>
      <c r="C10" s="6">
        <f>'01 Material Prices'!C123</f>
        <v>2126.6999999999998</v>
      </c>
      <c r="D10" s="6">
        <f t="shared" si="0"/>
        <v>425.34</v>
      </c>
      <c r="E10" s="6">
        <f t="shared" si="1"/>
        <v>319.00499999999994</v>
      </c>
      <c r="H10" s="173">
        <f t="shared" si="2"/>
        <v>2871.0450000000001</v>
      </c>
      <c r="I10" s="5" t="s">
        <v>239</v>
      </c>
    </row>
    <row r="11" spans="2:9" ht="21.75" customHeight="1" x14ac:dyDescent="0.25">
      <c r="B11" s="5" t="str">
        <f>'01 Material Prices'!B124</f>
        <v>825x1960</v>
      </c>
      <c r="C11" s="6">
        <f>'01 Material Prices'!C124</f>
        <v>2391.9</v>
      </c>
      <c r="D11" s="6">
        <f t="shared" si="0"/>
        <v>478.38000000000005</v>
      </c>
      <c r="E11" s="6">
        <f t="shared" si="1"/>
        <v>358.78500000000003</v>
      </c>
      <c r="H11" s="173">
        <f t="shared" si="2"/>
        <v>3229.0650000000001</v>
      </c>
      <c r="I11" s="5" t="s">
        <v>239</v>
      </c>
    </row>
    <row r="12" spans="2:9" ht="21.75" customHeight="1" x14ac:dyDescent="0.25">
      <c r="B12" s="15" t="str">
        <f>'01 Material Prices'!B116</f>
        <v>Sawn Timber</v>
      </c>
      <c r="D12" s="6">
        <f t="shared" si="0"/>
        <v>0</v>
      </c>
      <c r="E12" s="6">
        <f t="shared" si="1"/>
        <v>0</v>
      </c>
    </row>
    <row r="13" spans="2:9" ht="21.75" customHeight="1" x14ac:dyDescent="0.25">
      <c r="B13" s="5" t="str">
        <f>'01 Material Prices'!B117</f>
        <v>225x25mm</v>
      </c>
      <c r="C13" s="6">
        <f>'01 Material Prices'!C117</f>
        <v>105.672</v>
      </c>
      <c r="D13" s="6">
        <f t="shared" si="0"/>
        <v>21.134399999999999</v>
      </c>
      <c r="E13" s="6">
        <f t="shared" si="1"/>
        <v>15.8508</v>
      </c>
      <c r="H13" s="173">
        <f>SUM(C13:E13)</f>
        <v>142.65719999999999</v>
      </c>
      <c r="I13" s="5" t="s">
        <v>189</v>
      </c>
    </row>
    <row r="14" spans="2:9" ht="21.75" customHeight="1" x14ac:dyDescent="0.25">
      <c r="B14" s="5" t="str">
        <f>'01 Material Prices'!B118</f>
        <v>50x50mm</v>
      </c>
      <c r="C14" s="6">
        <f>'01 Material Prices'!C118</f>
        <v>29.376000000000001</v>
      </c>
      <c r="D14" s="6">
        <f t="shared" si="0"/>
        <v>5.8752000000000004</v>
      </c>
      <c r="E14" s="6">
        <f t="shared" si="1"/>
        <v>4.4063999999999997</v>
      </c>
      <c r="H14" s="173">
        <f>SUM(C14:E14)</f>
        <v>39.657600000000002</v>
      </c>
      <c r="I14" s="5" t="s">
        <v>189</v>
      </c>
    </row>
    <row r="15" spans="2:9" ht="21.75" customHeight="1" x14ac:dyDescent="0.25">
      <c r="B15" s="15" t="str">
        <f>'01 Material Prices'!B125</f>
        <v>Mortice Locks</v>
      </c>
      <c r="D15" s="6">
        <f t="shared" si="0"/>
        <v>0</v>
      </c>
      <c r="E15" s="6">
        <f t="shared" si="1"/>
        <v>0</v>
      </c>
      <c r="H15" s="173">
        <f t="shared" ref="H15:H20" si="3">SUM(C15:E15)</f>
        <v>0</v>
      </c>
    </row>
    <row r="16" spans="2:9" ht="21.75" customHeight="1" x14ac:dyDescent="0.25">
      <c r="B16" s="5" t="str">
        <f>'01 Material Prices'!B126</f>
        <v>2lever</v>
      </c>
      <c r="C16" s="6">
        <f>'01 Material Prices'!C126</f>
        <v>226.44</v>
      </c>
      <c r="D16" s="6">
        <f t="shared" si="0"/>
        <v>45.288000000000004</v>
      </c>
      <c r="E16" s="6">
        <f t="shared" si="1"/>
        <v>33.966000000000001</v>
      </c>
      <c r="H16" s="173">
        <f t="shared" si="3"/>
        <v>305.69400000000002</v>
      </c>
    </row>
    <row r="17" spans="2:9" ht="21.75" customHeight="1" x14ac:dyDescent="0.25">
      <c r="B17" s="5" t="str">
        <f>'01 Material Prices'!B127</f>
        <v>3lever</v>
      </c>
      <c r="C17" s="6">
        <f>'01 Material Prices'!C127</f>
        <v>239.7</v>
      </c>
      <c r="D17" s="6">
        <f t="shared" si="0"/>
        <v>47.94</v>
      </c>
      <c r="E17" s="6">
        <f t="shared" si="1"/>
        <v>35.954999999999998</v>
      </c>
      <c r="H17" s="173">
        <f t="shared" si="3"/>
        <v>323.59499999999997</v>
      </c>
    </row>
    <row r="18" spans="2:9" ht="21.75" customHeight="1" x14ac:dyDescent="0.25">
      <c r="D18" s="6">
        <f t="shared" si="0"/>
        <v>0</v>
      </c>
      <c r="E18" s="6">
        <f t="shared" si="1"/>
        <v>0</v>
      </c>
      <c r="H18" s="173">
        <f t="shared" si="3"/>
        <v>0</v>
      </c>
    </row>
    <row r="19" spans="2:9" ht="21.75" customHeight="1" x14ac:dyDescent="0.25">
      <c r="B19" s="15" t="str">
        <f>'01 Material Prices'!I591</f>
        <v>Block board</v>
      </c>
      <c r="D19" s="6">
        <f t="shared" si="0"/>
        <v>0</v>
      </c>
      <c r="E19" s="6">
        <f t="shared" si="1"/>
        <v>0</v>
      </c>
      <c r="H19" s="173">
        <f t="shared" si="3"/>
        <v>0</v>
      </c>
    </row>
    <row r="20" spans="2:9" ht="21.75" customHeight="1" x14ac:dyDescent="0.25">
      <c r="B20" s="5" t="str">
        <f>'01 Material Prices'!K590</f>
        <v>18mm Thick</v>
      </c>
      <c r="C20" s="6">
        <f>'01 Material Prices'!K597</f>
        <v>374</v>
      </c>
      <c r="D20" s="6">
        <f t="shared" si="0"/>
        <v>74.8</v>
      </c>
      <c r="E20" s="6">
        <f t="shared" si="1"/>
        <v>56.1</v>
      </c>
      <c r="H20" s="173">
        <f t="shared" si="3"/>
        <v>504.90000000000003</v>
      </c>
      <c r="I20" s="5" t="s">
        <v>159</v>
      </c>
    </row>
  </sheetData>
  <pageMargins left="0.7" right="0.7" top="0.75" bottom="0.75" header="0.3" footer="0.3"/>
  <pageSetup scale="4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N95"/>
  <sheetViews>
    <sheetView view="pageBreakPreview" topLeftCell="D64" zoomScaleNormal="100" zoomScaleSheetLayoutView="100" workbookViewId="0">
      <selection activeCell="G94" sqref="G94"/>
    </sheetView>
  </sheetViews>
  <sheetFormatPr defaultRowHeight="21.75" customHeight="1" x14ac:dyDescent="0.25"/>
  <cols>
    <col min="1" max="1" width="10.140625" style="4" customWidth="1"/>
    <col min="2" max="2" width="41" style="5" customWidth="1"/>
    <col min="3" max="5" width="17.42578125" style="6" customWidth="1"/>
    <col min="6" max="6" width="27.5703125" style="6" customWidth="1"/>
    <col min="7" max="7" width="21.28515625" style="8" customWidth="1"/>
    <col min="8" max="8" width="9.140625" style="5" customWidth="1"/>
    <col min="9" max="9" width="9.140625" style="32"/>
    <col min="10" max="10" width="18.5703125" style="5" customWidth="1"/>
    <col min="11" max="11" width="18.5703125" style="32" customWidth="1"/>
    <col min="12" max="12" width="9.140625" style="32"/>
    <col min="13" max="13" width="15.85546875" style="32" customWidth="1"/>
    <col min="14" max="14" width="9.140625" style="32"/>
    <col min="15" max="16384" width="9.140625" style="5"/>
  </cols>
  <sheetData>
    <row r="2" spans="1:14" ht="21.75" customHeight="1" thickBot="1" x14ac:dyDescent="0.3"/>
    <row r="3" spans="1:14" ht="21.75" customHeight="1" thickTop="1" x14ac:dyDescent="0.25">
      <c r="A3" s="186"/>
      <c r="B3" s="187"/>
      <c r="C3" s="188"/>
      <c r="D3" s="189"/>
      <c r="E3" s="192"/>
    </row>
    <row r="4" spans="1:14" s="8" customFormat="1" ht="21.75" customHeight="1" x14ac:dyDescent="0.25">
      <c r="A4" s="190"/>
      <c r="B4" s="194" t="str">
        <f>'01 Material Prices'!B80</f>
        <v>UPVC Pipes</v>
      </c>
      <c r="C4" s="195"/>
      <c r="D4" s="193"/>
      <c r="E4" s="192"/>
      <c r="F4" s="156" t="str">
        <f>'01 Material Prices'!B85</f>
        <v>UPVC Bend</v>
      </c>
      <c r="G4" s="157"/>
      <c r="H4" s="5"/>
      <c r="I4" s="32"/>
      <c r="J4" s="5"/>
      <c r="K4" s="32"/>
      <c r="L4" s="32"/>
      <c r="M4" s="32"/>
      <c r="N4" s="32"/>
    </row>
    <row r="5" spans="1:14" s="8" customFormat="1" ht="21.75" customHeight="1" x14ac:dyDescent="0.25">
      <c r="A5" s="190"/>
      <c r="B5" s="191" t="str">
        <f>'01 Material Prices'!B81</f>
        <v>32mm</v>
      </c>
      <c r="C5" s="192">
        <f>'01 Material Prices'!C81</f>
        <v>30.885089999999995</v>
      </c>
      <c r="D5" s="193" t="s">
        <v>189</v>
      </c>
      <c r="E5" s="192"/>
      <c r="F5" s="5" t="str">
        <f>'01 Material Prices'!B87</f>
        <v>38mm</v>
      </c>
      <c r="G5" s="6">
        <f>'01 Material Prices'!C87</f>
        <v>42.84</v>
      </c>
      <c r="H5" s="5"/>
      <c r="I5" s="32"/>
      <c r="J5" s="5"/>
      <c r="K5" s="32"/>
      <c r="L5" s="32"/>
      <c r="M5" s="32"/>
      <c r="N5" s="32"/>
    </row>
    <row r="6" spans="1:14" s="8" customFormat="1" ht="21.75" customHeight="1" x14ac:dyDescent="0.25">
      <c r="A6" s="190"/>
      <c r="B6" s="191"/>
      <c r="C6" s="192">
        <f>SUM(C5)</f>
        <v>30.885089999999995</v>
      </c>
      <c r="D6" s="193"/>
      <c r="E6" s="192"/>
      <c r="F6" s="5"/>
      <c r="G6" s="6">
        <f>SUM(G5)</f>
        <v>42.84</v>
      </c>
      <c r="H6" s="5"/>
      <c r="I6" s="32"/>
      <c r="J6" s="5"/>
      <c r="K6" s="32"/>
      <c r="L6" s="32"/>
      <c r="M6" s="32"/>
      <c r="N6" s="32"/>
    </row>
    <row r="7" spans="1:14" s="8" customFormat="1" ht="21.75" customHeight="1" x14ac:dyDescent="0.25">
      <c r="A7" s="190"/>
      <c r="B7" s="191" t="s">
        <v>199</v>
      </c>
      <c r="C7" s="192">
        <f>C5*0.3</f>
        <v>9.2655269999999987</v>
      </c>
      <c r="D7" s="193"/>
      <c r="E7" s="192"/>
      <c r="F7" s="5" t="s">
        <v>199</v>
      </c>
      <c r="G7" s="6">
        <f>G5*0.3</f>
        <v>12.852</v>
      </c>
      <c r="H7" s="5"/>
      <c r="I7" s="32"/>
      <c r="J7" s="5"/>
      <c r="K7" s="32"/>
      <c r="L7" s="32"/>
      <c r="M7" s="32"/>
      <c r="N7" s="32"/>
    </row>
    <row r="8" spans="1:14" s="8" customFormat="1" ht="21.75" customHeight="1" x14ac:dyDescent="0.25">
      <c r="A8" s="190"/>
      <c r="B8" s="191" t="s">
        <v>200</v>
      </c>
      <c r="C8" s="192">
        <f>C5*0.2</f>
        <v>6.1770179999999995</v>
      </c>
      <c r="D8" s="193"/>
      <c r="E8" s="192"/>
      <c r="F8" s="5" t="s">
        <v>200</v>
      </c>
      <c r="G8" s="6">
        <f>G5*0.2</f>
        <v>8.5680000000000014</v>
      </c>
      <c r="H8" s="5"/>
      <c r="I8" s="32"/>
      <c r="J8" s="5"/>
      <c r="K8" s="32"/>
      <c r="L8" s="32"/>
      <c r="M8" s="32"/>
      <c r="N8" s="32"/>
    </row>
    <row r="9" spans="1:14" s="8" customFormat="1" ht="21.75" customHeight="1" x14ac:dyDescent="0.25">
      <c r="A9" s="190"/>
      <c r="B9" s="196" t="str">
        <f>B4</f>
        <v>UPVC Pipes</v>
      </c>
      <c r="C9" s="197">
        <f>SUM(C6:C8)</f>
        <v>46.327634999999994</v>
      </c>
      <c r="D9" s="193"/>
      <c r="E9" s="192"/>
      <c r="F9" s="154" t="str">
        <f>F4</f>
        <v>UPVC Bend</v>
      </c>
      <c r="G9" s="155">
        <f>SUM(G6:G8)</f>
        <v>64.260000000000005</v>
      </c>
      <c r="H9" s="5"/>
      <c r="I9" s="32"/>
      <c r="J9" s="5"/>
      <c r="K9" s="32"/>
      <c r="L9" s="32"/>
      <c r="M9" s="32"/>
      <c r="N9" s="32"/>
    </row>
    <row r="10" spans="1:14" ht="21.75" customHeight="1" x14ac:dyDescent="0.25">
      <c r="A10" s="190"/>
      <c r="B10" s="191"/>
      <c r="C10" s="192"/>
      <c r="D10" s="193"/>
      <c r="E10" s="192"/>
    </row>
    <row r="11" spans="1:14" ht="21.75" customHeight="1" x14ac:dyDescent="0.25">
      <c r="A11" s="190"/>
      <c r="B11" s="191"/>
      <c r="C11" s="192"/>
      <c r="D11" s="193"/>
      <c r="E11" s="192"/>
    </row>
    <row r="12" spans="1:14" s="8" customFormat="1" ht="21.75" customHeight="1" x14ac:dyDescent="0.25">
      <c r="A12" s="190"/>
      <c r="B12" s="194" t="str">
        <f>B4</f>
        <v>UPVC Pipes</v>
      </c>
      <c r="C12" s="195"/>
      <c r="D12" s="193"/>
      <c r="E12" s="192"/>
      <c r="F12" s="156" t="str">
        <f>'01 Material Prices'!B89</f>
        <v>UPVC P-Trap</v>
      </c>
      <c r="G12" s="157"/>
      <c r="H12" s="5"/>
      <c r="I12" s="32"/>
      <c r="J12" s="5"/>
      <c r="K12" s="32"/>
      <c r="L12" s="32"/>
      <c r="M12" s="32"/>
      <c r="N12" s="32"/>
    </row>
    <row r="13" spans="1:14" s="8" customFormat="1" ht="21.75" customHeight="1" x14ac:dyDescent="0.25">
      <c r="A13" s="190"/>
      <c r="B13" s="191" t="str">
        <f>'01 Material Prices'!B84</f>
        <v>50mm</v>
      </c>
      <c r="C13" s="192">
        <f>'01 Material Prices'!C84</f>
        <v>33.043410000000002</v>
      </c>
      <c r="D13" s="193" t="s">
        <v>189</v>
      </c>
      <c r="E13" s="192"/>
      <c r="F13" s="5" t="str">
        <f>'01 Material Prices'!B90</f>
        <v>32mm</v>
      </c>
      <c r="G13" s="6">
        <f>'01 Material Prices'!C90</f>
        <v>71.400000000000006</v>
      </c>
      <c r="H13" s="5"/>
      <c r="I13" s="32"/>
      <c r="J13" s="5"/>
      <c r="K13" s="32"/>
      <c r="L13" s="32"/>
      <c r="M13" s="32"/>
      <c r="N13" s="32"/>
    </row>
    <row r="14" spans="1:14" s="8" customFormat="1" ht="21.75" customHeight="1" x14ac:dyDescent="0.25">
      <c r="A14" s="190"/>
      <c r="B14" s="191"/>
      <c r="C14" s="192">
        <f>SUM(C13)</f>
        <v>33.043410000000002</v>
      </c>
      <c r="D14" s="193"/>
      <c r="E14" s="192"/>
      <c r="F14" s="5"/>
      <c r="G14" s="6">
        <f>SUM(G13)</f>
        <v>71.400000000000006</v>
      </c>
      <c r="H14" s="5"/>
      <c r="I14" s="32"/>
      <c r="J14" s="5"/>
      <c r="K14" s="32"/>
      <c r="L14" s="32"/>
      <c r="M14" s="32"/>
      <c r="N14" s="32"/>
    </row>
    <row r="15" spans="1:14" s="8" customFormat="1" ht="21.75" customHeight="1" x14ac:dyDescent="0.25">
      <c r="A15" s="190"/>
      <c r="B15" s="191" t="s">
        <v>199</v>
      </c>
      <c r="C15" s="192">
        <f>C13*0.3</f>
        <v>9.9130230000000008</v>
      </c>
      <c r="D15" s="193"/>
      <c r="E15" s="192"/>
      <c r="F15" s="5" t="s">
        <v>199</v>
      </c>
      <c r="G15" s="6">
        <f>G13*0.3</f>
        <v>21.42</v>
      </c>
      <c r="H15" s="5"/>
      <c r="I15" s="32"/>
      <c r="J15" s="5"/>
      <c r="K15" s="32"/>
      <c r="L15" s="32"/>
      <c r="M15" s="32"/>
      <c r="N15" s="32"/>
    </row>
    <row r="16" spans="1:14" s="8" customFormat="1" ht="21.75" customHeight="1" x14ac:dyDescent="0.25">
      <c r="A16" s="190"/>
      <c r="B16" s="191" t="s">
        <v>200</v>
      </c>
      <c r="C16" s="192">
        <f>C13*0.2</f>
        <v>6.6086820000000008</v>
      </c>
      <c r="D16" s="193"/>
      <c r="E16" s="192"/>
      <c r="F16" s="5" t="s">
        <v>200</v>
      </c>
      <c r="G16" s="6">
        <f>G13*0.2</f>
        <v>14.280000000000001</v>
      </c>
      <c r="H16" s="5"/>
      <c r="I16" s="32"/>
      <c r="J16" s="5"/>
      <c r="K16" s="32"/>
      <c r="L16" s="32"/>
      <c r="M16" s="32"/>
      <c r="N16" s="32"/>
    </row>
    <row r="17" spans="1:14" s="8" customFormat="1" ht="21.75" customHeight="1" x14ac:dyDescent="0.25">
      <c r="A17" s="190"/>
      <c r="B17" s="196" t="str">
        <f>B12</f>
        <v>UPVC Pipes</v>
      </c>
      <c r="C17" s="197">
        <f>SUM(C14:C16)</f>
        <v>49.565115000000006</v>
      </c>
      <c r="D17" s="193"/>
      <c r="E17" s="192"/>
      <c r="F17" s="154" t="str">
        <f>F12</f>
        <v>UPVC P-Trap</v>
      </c>
      <c r="G17" s="155">
        <f>SUM(G14:G16)</f>
        <v>107.10000000000001</v>
      </c>
      <c r="H17" s="5"/>
      <c r="I17" s="32"/>
      <c r="J17" s="5"/>
      <c r="K17" s="32"/>
      <c r="L17" s="32"/>
      <c r="M17" s="32"/>
      <c r="N17" s="32"/>
    </row>
    <row r="18" spans="1:14" s="8" customFormat="1" ht="21.75" customHeight="1" x14ac:dyDescent="0.25">
      <c r="A18" s="190"/>
      <c r="B18" s="198"/>
      <c r="C18" s="198"/>
      <c r="D18" s="193"/>
      <c r="E18" s="192"/>
      <c r="F18" s="154"/>
      <c r="G18" s="155"/>
      <c r="H18" s="5"/>
      <c r="I18" s="32"/>
      <c r="J18" s="5"/>
      <c r="K18" s="32"/>
      <c r="L18" s="32"/>
      <c r="M18" s="32"/>
      <c r="N18" s="32"/>
    </row>
    <row r="19" spans="1:14" ht="21.75" customHeight="1" x14ac:dyDescent="0.25">
      <c r="A19" s="190"/>
      <c r="B19" s="194" t="str">
        <f>'01 Material Prices'!B80</f>
        <v>UPVC Pipes</v>
      </c>
      <c r="C19" s="195"/>
      <c r="D19" s="193"/>
      <c r="E19" s="192"/>
    </row>
    <row r="20" spans="1:14" s="8" customFormat="1" ht="21.75" customHeight="1" x14ac:dyDescent="0.25">
      <c r="A20" s="190"/>
      <c r="B20" s="191" t="str">
        <f>'01 Material Prices'!B83</f>
        <v>100mm</v>
      </c>
      <c r="C20" s="192">
        <f>'01 Material Prices'!C83</f>
        <v>80.833333333333329</v>
      </c>
      <c r="D20" s="193"/>
      <c r="E20" s="192"/>
      <c r="F20" s="156" t="str">
        <f>F12</f>
        <v>UPVC P-Trap</v>
      </c>
      <c r="G20" s="157"/>
      <c r="H20" s="5"/>
      <c r="I20" s="32"/>
      <c r="J20" s="5"/>
      <c r="K20" s="32"/>
      <c r="L20" s="32"/>
      <c r="M20" s="32"/>
      <c r="N20" s="32"/>
    </row>
    <row r="21" spans="1:14" s="8" customFormat="1" ht="21.75" customHeight="1" x14ac:dyDescent="0.25">
      <c r="A21" s="190"/>
      <c r="B21" s="191"/>
      <c r="C21" s="192">
        <f>SUM(C20)</f>
        <v>80.833333333333329</v>
      </c>
      <c r="D21" s="193" t="s">
        <v>239</v>
      </c>
      <c r="E21" s="192"/>
      <c r="F21" s="8" t="str">
        <f>'01 Material Prices'!B91</f>
        <v>38mm</v>
      </c>
      <c r="G21" s="5">
        <f>'01 Material Prices'!C91</f>
        <v>142.80000000000001</v>
      </c>
      <c r="H21" s="5"/>
      <c r="I21" s="32"/>
      <c r="J21" s="5"/>
      <c r="K21" s="32"/>
      <c r="L21" s="32"/>
      <c r="M21" s="32"/>
      <c r="N21" s="32"/>
    </row>
    <row r="22" spans="1:14" s="8" customFormat="1" ht="21.75" customHeight="1" x14ac:dyDescent="0.25">
      <c r="A22" s="190"/>
      <c r="B22" s="191" t="s">
        <v>199</v>
      </c>
      <c r="C22" s="192">
        <f>C20*0.3</f>
        <v>24.249999999999996</v>
      </c>
      <c r="D22" s="193"/>
      <c r="E22" s="192"/>
      <c r="F22" s="5"/>
      <c r="G22" s="6">
        <f>SUM(G21)</f>
        <v>142.80000000000001</v>
      </c>
      <c r="H22" s="5"/>
      <c r="I22" s="32"/>
      <c r="J22" s="5"/>
      <c r="K22" s="32"/>
      <c r="L22" s="32"/>
      <c r="M22" s="32"/>
      <c r="N22" s="32"/>
    </row>
    <row r="23" spans="1:14" s="8" customFormat="1" ht="21.75" customHeight="1" x14ac:dyDescent="0.25">
      <c r="A23" s="190"/>
      <c r="B23" s="191" t="s">
        <v>200</v>
      </c>
      <c r="C23" s="192">
        <f>C20*0.2</f>
        <v>16.166666666666668</v>
      </c>
      <c r="D23" s="193"/>
      <c r="E23" s="192"/>
      <c r="F23" s="5" t="s">
        <v>199</v>
      </c>
      <c r="G23" s="6">
        <f>G22*0.3</f>
        <v>42.84</v>
      </c>
      <c r="H23" s="5"/>
      <c r="I23" s="32"/>
      <c r="J23" s="5"/>
      <c r="K23" s="32"/>
      <c r="L23" s="32"/>
      <c r="M23" s="32"/>
      <c r="N23" s="32"/>
    </row>
    <row r="24" spans="1:14" s="8" customFormat="1" ht="21.75" customHeight="1" x14ac:dyDescent="0.25">
      <c r="A24" s="190"/>
      <c r="B24" s="196" t="str">
        <f>B19</f>
        <v>UPVC Pipes</v>
      </c>
      <c r="C24" s="197">
        <f>SUM(C21:C23)</f>
        <v>121.25</v>
      </c>
      <c r="D24" s="193"/>
      <c r="E24" s="192"/>
      <c r="F24" s="5" t="s">
        <v>200</v>
      </c>
      <c r="G24" s="6">
        <f>G22*0.2</f>
        <v>28.560000000000002</v>
      </c>
      <c r="H24" s="5"/>
      <c r="I24" s="32"/>
      <c r="J24" s="5"/>
      <c r="K24" s="32"/>
      <c r="L24" s="32"/>
      <c r="M24" s="32"/>
      <c r="N24" s="32"/>
    </row>
    <row r="25" spans="1:14" s="8" customFormat="1" ht="21.75" customHeight="1" thickBot="1" x14ac:dyDescent="0.3">
      <c r="A25" s="199"/>
      <c r="B25" s="200"/>
      <c r="C25" s="200"/>
      <c r="D25" s="201"/>
      <c r="E25" s="192"/>
      <c r="F25" s="5"/>
      <c r="G25" s="6"/>
      <c r="H25" s="5"/>
      <c r="I25" s="32"/>
      <c r="J25" s="5"/>
      <c r="K25" s="32"/>
      <c r="L25" s="32"/>
      <c r="M25" s="32"/>
      <c r="N25" s="32"/>
    </row>
    <row r="26" spans="1:14" s="8" customFormat="1" ht="21.75" customHeight="1" thickTop="1" x14ac:dyDescent="0.25">
      <c r="A26" s="4"/>
      <c r="B26"/>
      <c r="C26"/>
      <c r="D26" s="6"/>
      <c r="E26" s="6"/>
      <c r="F26" s="154" t="str">
        <f>F20</f>
        <v>UPVC P-Trap</v>
      </c>
      <c r="G26" s="155">
        <f>SUM(G22:G24)</f>
        <v>214.20000000000002</v>
      </c>
      <c r="H26" s="5"/>
      <c r="I26" s="32"/>
      <c r="J26" s="5"/>
      <c r="K26" s="32"/>
      <c r="L26" s="32"/>
      <c r="M26" s="32"/>
      <c r="N26" s="32"/>
    </row>
    <row r="27" spans="1:14" ht="21.75" customHeight="1" x14ac:dyDescent="0.25">
      <c r="B27" s="156" t="str">
        <f>'01 Material Prices'!B85</f>
        <v>UPVC Bend</v>
      </c>
      <c r="C27" s="157"/>
    </row>
    <row r="28" spans="1:14" ht="21.75" customHeight="1" x14ac:dyDescent="0.25">
      <c r="B28" s="5" t="str">
        <f>'01 Material Prices'!B86</f>
        <v>32mm</v>
      </c>
      <c r="C28" s="6">
        <f>'01 Material Prices'!C86</f>
        <v>22.44</v>
      </c>
    </row>
    <row r="29" spans="1:14" ht="21.75" customHeight="1" x14ac:dyDescent="0.25">
      <c r="C29" s="6">
        <f>SUM(C28)</f>
        <v>22.44</v>
      </c>
      <c r="F29" s="156" t="str">
        <f>'01 Material Prices'!B92</f>
        <v>UPVC  sweepy-Junction</v>
      </c>
      <c r="G29" s="157"/>
    </row>
    <row r="30" spans="1:14" ht="21.75" customHeight="1" x14ac:dyDescent="0.25">
      <c r="B30" s="5" t="s">
        <v>199</v>
      </c>
      <c r="C30" s="6">
        <f>C28*0.3</f>
        <v>6.7320000000000002</v>
      </c>
      <c r="F30" s="8" t="str">
        <f>'01 Material Prices'!B93</f>
        <v>100mm</v>
      </c>
      <c r="G30" s="5">
        <f>'01 Material Prices'!C93</f>
        <v>103.02</v>
      </c>
    </row>
    <row r="31" spans="1:14" ht="21.75" customHeight="1" x14ac:dyDescent="0.25">
      <c r="B31" s="5" t="s">
        <v>200</v>
      </c>
      <c r="C31" s="6">
        <f>C28*0.2</f>
        <v>4.4880000000000004</v>
      </c>
      <c r="F31" s="5"/>
      <c r="G31" s="6">
        <f>SUM(G30)</f>
        <v>103.02</v>
      </c>
    </row>
    <row r="32" spans="1:14" ht="21.75" customHeight="1" x14ac:dyDescent="0.25">
      <c r="B32" s="154" t="str">
        <f>B27</f>
        <v>UPVC Bend</v>
      </c>
      <c r="C32" s="155">
        <f>SUM(C29:C31)</f>
        <v>33.660000000000004</v>
      </c>
      <c r="F32" s="5" t="s">
        <v>199</v>
      </c>
      <c r="G32" s="6">
        <f>G31*0.3</f>
        <v>30.905999999999999</v>
      </c>
    </row>
    <row r="33" spans="2:7" ht="21.75" customHeight="1" x14ac:dyDescent="0.25">
      <c r="F33" s="5" t="s">
        <v>200</v>
      </c>
      <c r="G33" s="6">
        <f>G31*0.2</f>
        <v>20.603999999999999</v>
      </c>
    </row>
    <row r="34" spans="2:7" ht="21.75" customHeight="1" x14ac:dyDescent="0.25">
      <c r="F34" s="5"/>
      <c r="G34" s="6"/>
    </row>
    <row r="35" spans="2:7" ht="21.75" customHeight="1" x14ac:dyDescent="0.25">
      <c r="B35" s="156" t="str">
        <f>'01 Material Prices'!B85</f>
        <v>UPVC Bend</v>
      </c>
      <c r="C35" s="157"/>
      <c r="F35" s="154" t="str">
        <f>F29</f>
        <v>UPVC  sweepy-Junction</v>
      </c>
      <c r="G35" s="155">
        <f>SUM(G31:G33)</f>
        <v>154.52999999999997</v>
      </c>
    </row>
    <row r="36" spans="2:7" ht="21.75" customHeight="1" x14ac:dyDescent="0.25">
      <c r="B36" s="5" t="str">
        <f>'01 Material Prices'!B88</f>
        <v>100mm</v>
      </c>
      <c r="C36" s="6">
        <f>'01 Material Prices'!C88</f>
        <v>103.02</v>
      </c>
    </row>
    <row r="37" spans="2:7" ht="21.75" customHeight="1" x14ac:dyDescent="0.25">
      <c r="C37" s="6">
        <f>SUM(C36)</f>
        <v>103.02</v>
      </c>
    </row>
    <row r="38" spans="2:7" ht="21.75" customHeight="1" x14ac:dyDescent="0.25">
      <c r="B38" s="5" t="s">
        <v>199</v>
      </c>
      <c r="C38" s="6">
        <f>C36*0.3</f>
        <v>30.905999999999999</v>
      </c>
      <c r="F38" s="156" t="str">
        <f>'01 Material Prices'!B94</f>
        <v>Pan - Connector</v>
      </c>
      <c r="G38" s="157"/>
    </row>
    <row r="39" spans="2:7" ht="21.75" customHeight="1" x14ac:dyDescent="0.25">
      <c r="B39" s="5" t="s">
        <v>200</v>
      </c>
      <c r="C39" s="6">
        <f>C36*0.2</f>
        <v>20.603999999999999</v>
      </c>
      <c r="F39" s="8" t="str">
        <f>'01 Material Prices'!B95</f>
        <v>100mm</v>
      </c>
      <c r="G39" s="5">
        <f>'01 Material Prices'!C95</f>
        <v>68.34</v>
      </c>
    </row>
    <row r="40" spans="2:7" ht="21.75" customHeight="1" x14ac:dyDescent="0.25">
      <c r="B40" s="154" t="str">
        <f>B35</f>
        <v>UPVC Bend</v>
      </c>
      <c r="C40" s="155">
        <f>SUM(C37:C39)</f>
        <v>154.52999999999997</v>
      </c>
      <c r="F40" s="5"/>
      <c r="G40" s="6">
        <f>SUM(G39)</f>
        <v>68.34</v>
      </c>
    </row>
    <row r="41" spans="2:7" ht="21.75" customHeight="1" x14ac:dyDescent="0.25">
      <c r="F41" s="5" t="s">
        <v>199</v>
      </c>
      <c r="G41" s="6">
        <f>G40*0.3</f>
        <v>20.501999999999999</v>
      </c>
    </row>
    <row r="42" spans="2:7" ht="21.75" customHeight="1" x14ac:dyDescent="0.25">
      <c r="F42" s="5" t="s">
        <v>200</v>
      </c>
      <c r="G42" s="6">
        <f>G40*0.2</f>
        <v>13.668000000000001</v>
      </c>
    </row>
    <row r="43" spans="2:7" ht="21.75" customHeight="1" x14ac:dyDescent="0.25">
      <c r="F43" s="5"/>
      <c r="G43" s="6"/>
    </row>
    <row r="44" spans="2:7" ht="21.75" customHeight="1" x14ac:dyDescent="0.25">
      <c r="F44" s="154" t="str">
        <f>F38</f>
        <v>Pan - Connector</v>
      </c>
      <c r="G44" s="155">
        <f>SUM(G40:G42)</f>
        <v>102.51</v>
      </c>
    </row>
    <row r="46" spans="2:7" ht="21.75" customHeight="1" x14ac:dyDescent="0.25">
      <c r="F46" s="156" t="str">
        <f>'01 Material Prices'!B97</f>
        <v>Vent Valve</v>
      </c>
      <c r="G46" s="157"/>
    </row>
    <row r="47" spans="2:7" ht="21.75" customHeight="1" x14ac:dyDescent="0.25">
      <c r="F47" s="8" t="str">
        <f>'01 Material Prices'!B98</f>
        <v>100mm</v>
      </c>
      <c r="G47" s="5">
        <f>'01 Material Prices'!C98</f>
        <v>56.1</v>
      </c>
    </row>
    <row r="48" spans="2:7" ht="21.75" customHeight="1" x14ac:dyDescent="0.25">
      <c r="F48" s="5"/>
      <c r="G48" s="6">
        <f>SUM(G47)</f>
        <v>56.1</v>
      </c>
    </row>
    <row r="49" spans="6:7" ht="21.75" customHeight="1" x14ac:dyDescent="0.25">
      <c r="F49" s="5" t="s">
        <v>199</v>
      </c>
      <c r="G49" s="6">
        <f>G48*0.3</f>
        <v>16.829999999999998</v>
      </c>
    </row>
    <row r="50" spans="6:7" ht="21.75" customHeight="1" x14ac:dyDescent="0.25">
      <c r="F50" s="5" t="s">
        <v>200</v>
      </c>
      <c r="G50" s="6">
        <f>G48*0.2</f>
        <v>11.22</v>
      </c>
    </row>
    <row r="51" spans="6:7" ht="21.75" customHeight="1" x14ac:dyDescent="0.25">
      <c r="F51" s="5"/>
      <c r="G51" s="6"/>
    </row>
    <row r="52" spans="6:7" ht="21.75" customHeight="1" x14ac:dyDescent="0.25">
      <c r="F52" s="154" t="str">
        <f>F46</f>
        <v>Vent Valve</v>
      </c>
      <c r="G52" s="155">
        <f>SUM(G48:G50)</f>
        <v>84.15</v>
      </c>
    </row>
    <row r="54" spans="6:7" ht="21.75" customHeight="1" x14ac:dyDescent="0.25">
      <c r="F54" s="156" t="str">
        <f>'01 Material Prices'!B100</f>
        <v>Gully trap</v>
      </c>
      <c r="G54" s="157"/>
    </row>
    <row r="55" spans="6:7" ht="21.75" customHeight="1" x14ac:dyDescent="0.25">
      <c r="F55" s="8" t="str">
        <f>'01 Material Prices'!B101</f>
        <v>100mm</v>
      </c>
      <c r="G55" s="5">
        <f>'01 Material Prices'!C101</f>
        <v>135.66</v>
      </c>
    </row>
    <row r="56" spans="6:7" ht="21.75" customHeight="1" x14ac:dyDescent="0.25">
      <c r="F56" s="5"/>
      <c r="G56" s="6">
        <f>SUM(G55)</f>
        <v>135.66</v>
      </c>
    </row>
    <row r="57" spans="6:7" ht="21.75" customHeight="1" x14ac:dyDescent="0.25">
      <c r="F57" s="5" t="s">
        <v>199</v>
      </c>
      <c r="G57" s="6">
        <f>G56*0.3</f>
        <v>40.698</v>
      </c>
    </row>
    <row r="58" spans="6:7" ht="21.75" customHeight="1" x14ac:dyDescent="0.25">
      <c r="F58" s="5" t="s">
        <v>200</v>
      </c>
      <c r="G58" s="6">
        <f>G56*0.2</f>
        <v>27.132000000000001</v>
      </c>
    </row>
    <row r="59" spans="6:7" ht="21.75" customHeight="1" x14ac:dyDescent="0.25">
      <c r="F59" s="5"/>
      <c r="G59" s="6"/>
    </row>
    <row r="60" spans="6:7" ht="21.75" customHeight="1" x14ac:dyDescent="0.25">
      <c r="F60" s="154" t="str">
        <f>F54</f>
        <v>Gully trap</v>
      </c>
      <c r="G60" s="155">
        <f>SUM(G56:G58)</f>
        <v>203.49</v>
      </c>
    </row>
    <row r="62" spans="6:7" ht="21.75" customHeight="1" x14ac:dyDescent="0.25">
      <c r="F62" s="156" t="str">
        <f>'01 Material Prices'!B102</f>
        <v>Wash Hand Basin (WHB)</v>
      </c>
      <c r="G62" s="157"/>
    </row>
    <row r="63" spans="6:7" ht="21.75" customHeight="1" x14ac:dyDescent="0.25">
      <c r="F63" s="8" t="str">
        <f>'01 Material Prices'!B102</f>
        <v>Wash Hand Basin (WHB)</v>
      </c>
      <c r="G63" s="32">
        <f>'01 Material Prices'!C102</f>
        <v>1163.82</v>
      </c>
    </row>
    <row r="64" spans="6:7" ht="21.75" customHeight="1" x14ac:dyDescent="0.25">
      <c r="F64" s="8" t="str">
        <f>'01 Material Prices'!B106</f>
        <v>Sink Mixer</v>
      </c>
      <c r="G64" s="32">
        <f>'01 Material Prices'!C106</f>
        <v>1249.5</v>
      </c>
    </row>
    <row r="65" spans="6:7" ht="21.75" customHeight="1" x14ac:dyDescent="0.25">
      <c r="F65" s="5"/>
      <c r="G65" s="6">
        <f>SUM(G63)</f>
        <v>1163.82</v>
      </c>
    </row>
    <row r="66" spans="6:7" ht="21.75" customHeight="1" x14ac:dyDescent="0.25">
      <c r="F66" s="5" t="s">
        <v>199</v>
      </c>
      <c r="G66" s="6">
        <f>G65*0.3</f>
        <v>349.14599999999996</v>
      </c>
    </row>
    <row r="67" spans="6:7" ht="21.75" customHeight="1" x14ac:dyDescent="0.25">
      <c r="F67" s="5" t="s">
        <v>200</v>
      </c>
      <c r="G67" s="6">
        <f>G65*0.2</f>
        <v>232.76400000000001</v>
      </c>
    </row>
    <row r="68" spans="6:7" ht="21.75" customHeight="1" x14ac:dyDescent="0.25">
      <c r="F68" s="5"/>
      <c r="G68" s="6"/>
    </row>
    <row r="69" spans="6:7" ht="21.75" customHeight="1" x14ac:dyDescent="0.25">
      <c r="F69" s="154" t="str">
        <f>F62</f>
        <v>Wash Hand Basin (WHB)</v>
      </c>
      <c r="G69" s="155">
        <f>SUM(G65:G67)</f>
        <v>1745.73</v>
      </c>
    </row>
    <row r="71" spans="6:7" ht="21.75" customHeight="1" x14ac:dyDescent="0.25">
      <c r="F71" s="156" t="str">
        <f>'01 Material Prices'!B104</f>
        <v>Water closet</v>
      </c>
      <c r="G71" s="157"/>
    </row>
    <row r="72" spans="6:7" ht="21.75" customHeight="1" x14ac:dyDescent="0.25">
      <c r="F72" s="8" t="str">
        <f>'01 Material Prices'!B105</f>
        <v>Ceramic Cisten</v>
      </c>
      <c r="G72" s="5">
        <f>'01 Material Prices'!C105</f>
        <v>1718.7</v>
      </c>
    </row>
    <row r="73" spans="6:7" ht="21.75" customHeight="1" x14ac:dyDescent="0.25">
      <c r="F73" s="5"/>
      <c r="G73" s="6">
        <f>SUM(G72)</f>
        <v>1718.7</v>
      </c>
    </row>
    <row r="74" spans="6:7" ht="21.75" customHeight="1" x14ac:dyDescent="0.25">
      <c r="F74" s="5" t="s">
        <v>199</v>
      </c>
      <c r="G74" s="6">
        <f>G73*0.3</f>
        <v>515.61</v>
      </c>
    </row>
    <row r="75" spans="6:7" ht="21.75" customHeight="1" x14ac:dyDescent="0.25">
      <c r="F75" s="5" t="s">
        <v>200</v>
      </c>
      <c r="G75" s="6">
        <f>G73*0.2</f>
        <v>343.74</v>
      </c>
    </row>
    <row r="76" spans="6:7" ht="21.75" customHeight="1" x14ac:dyDescent="0.25">
      <c r="F76" s="5"/>
      <c r="G76" s="6"/>
    </row>
    <row r="77" spans="6:7" ht="21.75" customHeight="1" x14ac:dyDescent="0.25">
      <c r="F77" s="154" t="str">
        <f>F71</f>
        <v>Water closet</v>
      </c>
      <c r="G77" s="155">
        <f>SUM(G73:G75)</f>
        <v>2578.0500000000002</v>
      </c>
    </row>
    <row r="79" spans="6:7" ht="21.75" customHeight="1" x14ac:dyDescent="0.25">
      <c r="F79" s="156" t="str">
        <f>'01 Material Prices'!B109</f>
        <v>Shower Rose Head</v>
      </c>
      <c r="G79" s="157"/>
    </row>
    <row r="80" spans="6:7" ht="21.75" customHeight="1" x14ac:dyDescent="0.25">
      <c r="F80" s="8" t="str">
        <f>F79</f>
        <v>Shower Rose Head</v>
      </c>
      <c r="G80" s="5">
        <f>'01 Material Prices'!C110</f>
        <v>452.55</v>
      </c>
    </row>
    <row r="81" spans="6:7" ht="21.75" customHeight="1" x14ac:dyDescent="0.25">
      <c r="F81" s="8" t="str">
        <f>'01 Material Prices'!B107</f>
        <v>Shower Mixer</v>
      </c>
      <c r="G81" s="5">
        <f>'01 Material Prices'!C108</f>
        <v>2540.8200000000002</v>
      </c>
    </row>
    <row r="82" spans="6:7" ht="21.75" customHeight="1" x14ac:dyDescent="0.25">
      <c r="F82" s="5"/>
      <c r="G82" s="6">
        <f>SUM(G80:G81)</f>
        <v>2993.3700000000003</v>
      </c>
    </row>
    <row r="83" spans="6:7" ht="21.75" customHeight="1" x14ac:dyDescent="0.25">
      <c r="F83" s="5" t="s">
        <v>199</v>
      </c>
      <c r="G83" s="6">
        <f>G82*0.3</f>
        <v>898.01100000000008</v>
      </c>
    </row>
    <row r="84" spans="6:7" ht="21.75" customHeight="1" x14ac:dyDescent="0.25">
      <c r="F84" s="5" t="s">
        <v>200</v>
      </c>
      <c r="G84" s="6">
        <f>G82*0.2</f>
        <v>598.67400000000009</v>
      </c>
    </row>
    <row r="85" spans="6:7" ht="21.75" customHeight="1" x14ac:dyDescent="0.25">
      <c r="F85" s="5"/>
      <c r="G85" s="6"/>
    </row>
    <row r="86" spans="6:7" ht="21.75" customHeight="1" x14ac:dyDescent="0.25">
      <c r="F86" s="154" t="str">
        <f>F79</f>
        <v>Shower Rose Head</v>
      </c>
      <c r="G86" s="155">
        <f>SUM(G82:G84)</f>
        <v>4490.0550000000003</v>
      </c>
    </row>
    <row r="88" spans="6:7" ht="21.75" customHeight="1" x14ac:dyDescent="0.25">
      <c r="F88" s="156" t="str">
        <f>'01 Material Prices'!B112</f>
        <v>Kitchen Sink</v>
      </c>
      <c r="G88" s="157"/>
    </row>
    <row r="89" spans="6:7" ht="21.75" customHeight="1" x14ac:dyDescent="0.25">
      <c r="F89" s="8" t="str">
        <f>'01 Material Prices'!B113</f>
        <v>Single Drain</v>
      </c>
      <c r="G89" s="5">
        <f>'01 Material Prices'!C113</f>
        <v>1896.18</v>
      </c>
    </row>
    <row r="90" spans="6:7" ht="21.75" customHeight="1" x14ac:dyDescent="0.25">
      <c r="F90" s="8">
        <f>'01 Material Prices'!C106</f>
        <v>1249.5</v>
      </c>
      <c r="G90" s="5">
        <f>'01 Material Prices'!C117</f>
        <v>105.672</v>
      </c>
    </row>
    <row r="91" spans="6:7" ht="21.75" customHeight="1" x14ac:dyDescent="0.25">
      <c r="F91" s="5"/>
      <c r="G91" s="6">
        <f>SUM(G89:G90)</f>
        <v>2001.8520000000001</v>
      </c>
    </row>
    <row r="92" spans="6:7" ht="21.75" customHeight="1" x14ac:dyDescent="0.25">
      <c r="F92" s="5" t="s">
        <v>199</v>
      </c>
      <c r="G92" s="6">
        <f>G91*0.3</f>
        <v>600.55560000000003</v>
      </c>
    </row>
    <row r="93" spans="6:7" ht="21.75" customHeight="1" x14ac:dyDescent="0.25">
      <c r="F93" s="5" t="s">
        <v>200</v>
      </c>
      <c r="G93" s="6">
        <f>G91*0.2</f>
        <v>400.37040000000002</v>
      </c>
    </row>
    <row r="94" spans="6:7" ht="21.75" customHeight="1" x14ac:dyDescent="0.25">
      <c r="F94" s="5"/>
      <c r="G94" s="6"/>
    </row>
    <row r="95" spans="6:7" ht="21.75" customHeight="1" x14ac:dyDescent="0.25">
      <c r="F95" s="154" t="str">
        <f>F88</f>
        <v>Kitchen Sink</v>
      </c>
      <c r="G95" s="155">
        <f>SUM(G91:G93)</f>
        <v>3002.7780000000002</v>
      </c>
    </row>
  </sheetData>
  <pageMargins left="0.7" right="0.7" top="0.75" bottom="0.75" header="0.3" footer="0.3"/>
  <pageSetup scale="47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92"/>
  <sheetViews>
    <sheetView view="pageBreakPreview" topLeftCell="G2" zoomScale="85" zoomScaleNormal="100" zoomScaleSheetLayoutView="85" workbookViewId="0">
      <pane ySplit="2" topLeftCell="A70" activePane="bottomLeft" state="frozen"/>
      <selection pane="bottomLeft" activeCell="H96" sqref="H96"/>
    </sheetView>
  </sheetViews>
  <sheetFormatPr defaultRowHeight="24" customHeight="1" x14ac:dyDescent="0.25"/>
  <cols>
    <col min="1" max="1" width="8.7109375" style="4" customWidth="1"/>
    <col min="2" max="2" width="31.140625" style="5" customWidth="1"/>
    <col min="3" max="5" width="17.42578125" style="6" customWidth="1"/>
    <col min="6" max="6" width="2.42578125" style="8" customWidth="1"/>
    <col min="7" max="7" width="8.85546875" style="4" customWidth="1"/>
    <col min="8" max="8" width="31.140625" style="5" customWidth="1"/>
    <col min="9" max="11" width="17.42578125" style="6" customWidth="1"/>
    <col min="12" max="12" width="16" style="5" customWidth="1"/>
    <col min="13" max="13" width="10.7109375" style="5" customWidth="1"/>
    <col min="14" max="14" width="33" style="5" customWidth="1"/>
    <col min="15" max="15" width="16.28515625" style="5" customWidth="1"/>
    <col min="16" max="16" width="12" style="5" customWidth="1"/>
    <col min="17" max="17" width="14.140625" style="5" customWidth="1"/>
    <col min="18" max="16384" width="9.140625" style="5"/>
  </cols>
  <sheetData>
    <row r="1" spans="1:17" ht="24" customHeight="1" x14ac:dyDescent="0.25">
      <c r="F1" s="7"/>
    </row>
    <row r="2" spans="1:17" ht="24" customHeight="1" x14ac:dyDescent="0.25">
      <c r="B2" s="54" t="s">
        <v>22</v>
      </c>
      <c r="C2" s="54" t="s">
        <v>53</v>
      </c>
      <c r="F2" s="7"/>
      <c r="H2" s="54" t="s">
        <v>22</v>
      </c>
      <c r="I2" s="54" t="s">
        <v>54</v>
      </c>
      <c r="M2" s="4"/>
      <c r="N2" s="54" t="s">
        <v>221</v>
      </c>
      <c r="O2" s="54" t="s">
        <v>222</v>
      </c>
      <c r="P2" s="28">
        <v>1.7100000000000001E-2</v>
      </c>
      <c r="Q2" s="6"/>
    </row>
    <row r="3" spans="1:17" s="15" customFormat="1" ht="24" customHeight="1" x14ac:dyDescent="0.25">
      <c r="A3" s="55"/>
      <c r="B3" s="40" t="s">
        <v>23</v>
      </c>
      <c r="C3" s="14">
        <f>'01 Material Prices'!C9</f>
        <v>14.688000000000001</v>
      </c>
      <c r="D3" s="56"/>
      <c r="E3" s="56"/>
      <c r="F3" s="57"/>
      <c r="G3" s="55"/>
      <c r="H3" s="40" t="s">
        <v>24</v>
      </c>
      <c r="I3" s="14">
        <f>'01 Material Prices'!C10</f>
        <v>17.646000000000001</v>
      </c>
      <c r="J3" s="56"/>
      <c r="K3" s="56"/>
      <c r="M3" s="55"/>
      <c r="N3" s="40" t="s">
        <v>223</v>
      </c>
      <c r="O3" s="14">
        <f>'01 Material Prices'!C11</f>
        <v>5</v>
      </c>
      <c r="P3" s="56"/>
      <c r="Q3" s="56"/>
    </row>
    <row r="4" spans="1:17" ht="24" customHeight="1" x14ac:dyDescent="0.25">
      <c r="M4" s="4"/>
      <c r="O4" s="6"/>
      <c r="P4" s="6"/>
      <c r="Q4" s="6"/>
    </row>
    <row r="5" spans="1:17" ht="24" customHeight="1" x14ac:dyDescent="0.25">
      <c r="B5" s="5" t="s">
        <v>25</v>
      </c>
      <c r="C5" s="6">
        <v>10</v>
      </c>
      <c r="D5" s="6" t="s">
        <v>26</v>
      </c>
      <c r="E5" s="6">
        <f>C5*C3</f>
        <v>146.88</v>
      </c>
      <c r="H5" s="5" t="s">
        <v>25</v>
      </c>
      <c r="I5" s="6">
        <f>1/0.0741</f>
        <v>13.495276653171389</v>
      </c>
      <c r="J5" s="6" t="s">
        <v>26</v>
      </c>
      <c r="K5" s="6">
        <f>I5*I3</f>
        <v>238.13765182186236</v>
      </c>
      <c r="M5" s="4"/>
      <c r="N5" s="5" t="s">
        <v>25</v>
      </c>
      <c r="O5" s="6">
        <v>58.5</v>
      </c>
      <c r="P5" s="6" t="s">
        <v>26</v>
      </c>
      <c r="Q5" s="6">
        <f>O5*O3</f>
        <v>292.5</v>
      </c>
    </row>
    <row r="6" spans="1:17" ht="24" customHeight="1" thickBot="1" x14ac:dyDescent="0.3">
      <c r="B6" s="9" t="s">
        <v>5</v>
      </c>
      <c r="C6" s="10">
        <v>0.05</v>
      </c>
      <c r="D6" s="11"/>
      <c r="E6" s="11">
        <f>E5*C6</f>
        <v>7.3440000000000003</v>
      </c>
      <c r="H6" s="9" t="s">
        <v>5</v>
      </c>
      <c r="I6" s="10">
        <f>C6</f>
        <v>0.05</v>
      </c>
      <c r="J6" s="11"/>
      <c r="K6" s="11">
        <f>K5*I6</f>
        <v>11.906882591093119</v>
      </c>
      <c r="M6" s="4"/>
      <c r="N6" s="9" t="s">
        <v>5</v>
      </c>
      <c r="O6" s="10">
        <f>I6</f>
        <v>0.05</v>
      </c>
      <c r="P6" s="11"/>
      <c r="Q6" s="11">
        <f>Q5*O6</f>
        <v>14.625</v>
      </c>
    </row>
    <row r="7" spans="1:17" ht="24" customHeight="1" thickBot="1" x14ac:dyDescent="0.3">
      <c r="B7" s="77"/>
      <c r="C7" s="78"/>
      <c r="D7" s="78"/>
      <c r="E7" s="79">
        <f>SUM(E5:E6)</f>
        <v>154.22399999999999</v>
      </c>
      <c r="H7" s="77"/>
      <c r="I7" s="78"/>
      <c r="J7" s="78"/>
      <c r="K7" s="79">
        <f>SUM(K5:K6)</f>
        <v>250.04453441295547</v>
      </c>
      <c r="M7" s="4"/>
      <c r="N7" s="77"/>
      <c r="O7" s="78"/>
      <c r="P7" s="78"/>
      <c r="Q7" s="79">
        <f>SUM(Q5:Q6)</f>
        <v>307.125</v>
      </c>
    </row>
    <row r="8" spans="1:17" ht="24" customHeight="1" x14ac:dyDescent="0.25">
      <c r="M8" s="4"/>
      <c r="O8" s="6"/>
      <c r="P8" s="6"/>
      <c r="Q8" s="6"/>
    </row>
    <row r="9" spans="1:17" s="104" customFormat="1" ht="24" customHeight="1" x14ac:dyDescent="0.25">
      <c r="A9" s="101"/>
      <c r="B9" s="102" t="s">
        <v>27</v>
      </c>
      <c r="C9" s="103"/>
      <c r="D9" s="103"/>
      <c r="E9" s="103"/>
      <c r="G9" s="101"/>
      <c r="H9" s="102" t="s">
        <v>27</v>
      </c>
      <c r="I9" s="103"/>
      <c r="J9" s="103"/>
      <c r="K9" s="103"/>
      <c r="M9" s="101"/>
      <c r="N9" s="102" t="s">
        <v>27</v>
      </c>
      <c r="O9" s="103"/>
      <c r="P9" s="103"/>
      <c r="Q9" s="103"/>
    </row>
    <row r="10" spans="1:17" s="8" customFormat="1" ht="24" customHeight="1" x14ac:dyDescent="0.25">
      <c r="A10" s="4"/>
      <c r="B10" s="12" t="s">
        <v>18</v>
      </c>
      <c r="C10" s="13">
        <v>1</v>
      </c>
      <c r="D10" s="13">
        <v>6</v>
      </c>
      <c r="E10" s="14">
        <f>D10+C10</f>
        <v>7</v>
      </c>
      <c r="G10" s="4"/>
      <c r="H10" s="12" t="s">
        <v>18</v>
      </c>
      <c r="I10" s="13">
        <v>1</v>
      </c>
      <c r="J10" s="13">
        <v>6</v>
      </c>
      <c r="K10" s="14">
        <f>J10+I10</f>
        <v>7</v>
      </c>
      <c r="M10" s="4"/>
      <c r="N10" s="12" t="s">
        <v>18</v>
      </c>
      <c r="O10" s="13">
        <v>1</v>
      </c>
      <c r="P10" s="13">
        <v>6</v>
      </c>
      <c r="Q10" s="14">
        <f>P10+O10</f>
        <v>7</v>
      </c>
    </row>
    <row r="11" spans="1:17" ht="24" customHeight="1" x14ac:dyDescent="0.25">
      <c r="M11" s="4"/>
      <c r="O11" s="6"/>
      <c r="P11" s="6"/>
      <c r="Q11" s="6"/>
    </row>
    <row r="12" spans="1:17" s="8" customFormat="1" ht="24" customHeight="1" x14ac:dyDescent="0.25">
      <c r="A12" s="4"/>
      <c r="B12" s="15" t="s">
        <v>19</v>
      </c>
      <c r="C12" s="6"/>
      <c r="D12" s="6"/>
      <c r="E12" s="6">
        <f>C10/E10</f>
        <v>0.14285714285714285</v>
      </c>
      <c r="G12" s="4"/>
      <c r="H12" s="15" t="s">
        <v>19</v>
      </c>
      <c r="I12" s="6"/>
      <c r="J12" s="6"/>
      <c r="K12" s="6">
        <f>I10/K10</f>
        <v>0.14285714285714285</v>
      </c>
      <c r="M12" s="4"/>
      <c r="N12" s="15" t="s">
        <v>19</v>
      </c>
      <c r="O12" s="6"/>
      <c r="P12" s="6"/>
      <c r="Q12" s="6">
        <f>O10/Q10</f>
        <v>0.14285714285714285</v>
      </c>
    </row>
    <row r="13" spans="1:17" s="8" customFormat="1" ht="24" customHeight="1" x14ac:dyDescent="0.25">
      <c r="A13" s="4"/>
      <c r="B13" s="16" t="s">
        <v>28</v>
      </c>
      <c r="C13" s="17">
        <v>0.4</v>
      </c>
      <c r="D13" s="6"/>
      <c r="E13" s="6">
        <f>C13*E12</f>
        <v>5.7142857142857141E-2</v>
      </c>
      <c r="G13" s="4"/>
      <c r="H13" s="16" t="s">
        <v>28</v>
      </c>
      <c r="I13" s="18">
        <f>C13</f>
        <v>0.4</v>
      </c>
      <c r="J13" s="6"/>
      <c r="K13" s="6">
        <f>I13*K12</f>
        <v>5.7142857142857141E-2</v>
      </c>
      <c r="M13" s="4"/>
      <c r="N13" s="16" t="s">
        <v>28</v>
      </c>
      <c r="O13" s="18">
        <f>I13</f>
        <v>0.4</v>
      </c>
      <c r="P13" s="6"/>
      <c r="Q13" s="6">
        <f>O13*Q12</f>
        <v>5.7142857142857141E-2</v>
      </c>
    </row>
    <row r="14" spans="1:17" s="8" customFormat="1" ht="24" customHeight="1" x14ac:dyDescent="0.25">
      <c r="A14" s="4"/>
      <c r="B14" s="5"/>
      <c r="C14" s="6"/>
      <c r="D14" s="6"/>
      <c r="E14" s="13">
        <f>SUM(E12:E13)</f>
        <v>0.19999999999999998</v>
      </c>
      <c r="G14" s="4"/>
      <c r="H14" s="5"/>
      <c r="I14" s="6"/>
      <c r="J14" s="6"/>
      <c r="K14" s="13">
        <f>SUM(K12:K13)</f>
        <v>0.19999999999999998</v>
      </c>
      <c r="L14" s="8">
        <f>K12*1.4</f>
        <v>0.19999999999999998</v>
      </c>
      <c r="M14" s="4"/>
      <c r="N14" s="5"/>
      <c r="O14" s="6"/>
      <c r="P14" s="6"/>
      <c r="Q14" s="13">
        <f>SUM(Q12:Q13)</f>
        <v>0.19999999999999998</v>
      </c>
    </row>
    <row r="15" spans="1:17" s="8" customFormat="1" ht="24" customHeight="1" thickBot="1" x14ac:dyDescent="0.3">
      <c r="A15" s="19"/>
      <c r="B15" s="20" t="s">
        <v>45</v>
      </c>
      <c r="C15" s="21">
        <v>3.5000000000000003E-2</v>
      </c>
      <c r="D15" s="13" t="s">
        <v>46</v>
      </c>
      <c r="E15" s="22"/>
      <c r="G15" s="19"/>
      <c r="H15" s="20" t="s">
        <v>29</v>
      </c>
      <c r="I15" s="21">
        <v>3.2500000000000001E-2</v>
      </c>
      <c r="J15" s="13" t="s">
        <v>2</v>
      </c>
      <c r="K15" s="22"/>
      <c r="M15" s="19"/>
      <c r="N15" s="20" t="s">
        <v>29</v>
      </c>
      <c r="O15" s="21">
        <v>3.2500000000000001E-2</v>
      </c>
      <c r="P15" s="13" t="s">
        <v>2</v>
      </c>
      <c r="Q15" s="22"/>
    </row>
    <row r="16" spans="1:17" s="8" customFormat="1" ht="24" customHeight="1" thickBot="1" x14ac:dyDescent="0.3">
      <c r="A16" s="19">
        <f>E14/C15</f>
        <v>5.7142857142857135</v>
      </c>
      <c r="B16" s="20" t="s">
        <v>30</v>
      </c>
      <c r="C16" s="13">
        <f>'01 Material Prices'!$C$3</f>
        <v>184.62</v>
      </c>
      <c r="D16" s="13"/>
      <c r="E16" s="23">
        <f>ROUND(C16*A16,2)</f>
        <v>1054.97</v>
      </c>
      <c r="G16" s="19">
        <f>K14/I15</f>
        <v>6.1538461538461533</v>
      </c>
      <c r="H16" s="20" t="s">
        <v>30</v>
      </c>
      <c r="I16" s="13">
        <f>'01 Material Prices'!$C$3</f>
        <v>184.62</v>
      </c>
      <c r="J16" s="13"/>
      <c r="K16" s="23">
        <f>ROUND(I16*G16,2)</f>
        <v>1136.1199999999999</v>
      </c>
      <c r="M16" s="19">
        <f>Q14/O15</f>
        <v>6.1538461538461533</v>
      </c>
      <c r="N16" s="20" t="s">
        <v>30</v>
      </c>
      <c r="O16" s="13">
        <f>'01 Material Prices'!$C$3</f>
        <v>184.62</v>
      </c>
      <c r="P16" s="13"/>
      <c r="Q16" s="23">
        <f>ROUND(O16*M16,2)</f>
        <v>1136.1199999999999</v>
      </c>
    </row>
    <row r="17" spans="1:17" s="8" customFormat="1" ht="24" customHeight="1" x14ac:dyDescent="0.25">
      <c r="A17" s="4"/>
      <c r="B17" s="5"/>
      <c r="C17" s="6"/>
      <c r="D17" s="6"/>
      <c r="E17" s="6"/>
      <c r="G17" s="4"/>
      <c r="H17" s="5"/>
      <c r="I17" s="6"/>
      <c r="J17" s="6"/>
      <c r="K17" s="6"/>
      <c r="M17" s="4"/>
      <c r="N17" s="5"/>
      <c r="O17" s="6"/>
      <c r="P17" s="6"/>
      <c r="Q17" s="6"/>
    </row>
    <row r="18" spans="1:17" s="8" customFormat="1" ht="24" customHeight="1" x14ac:dyDescent="0.25">
      <c r="A18" s="4"/>
      <c r="B18" s="53" t="s">
        <v>20</v>
      </c>
      <c r="C18" s="6"/>
      <c r="D18" s="6"/>
      <c r="E18" s="6">
        <f>D10/E10</f>
        <v>0.8571428571428571</v>
      </c>
      <c r="G18" s="4"/>
      <c r="H18" s="53" t="s">
        <v>20</v>
      </c>
      <c r="I18" s="6"/>
      <c r="J18" s="6"/>
      <c r="K18" s="6">
        <f>J10/K10</f>
        <v>0.8571428571428571</v>
      </c>
      <c r="M18" s="4"/>
      <c r="N18" s="53" t="s">
        <v>20</v>
      </c>
      <c r="O18" s="6"/>
      <c r="P18" s="6"/>
      <c r="Q18" s="6">
        <f>P10/Q10</f>
        <v>0.8571428571428571</v>
      </c>
    </row>
    <row r="19" spans="1:17" s="8" customFormat="1" ht="24" customHeight="1" x14ac:dyDescent="0.25">
      <c r="A19" s="4"/>
      <c r="B19" s="45" t="s">
        <v>28</v>
      </c>
      <c r="C19" s="24">
        <f>C13</f>
        <v>0.4</v>
      </c>
      <c r="D19" s="6"/>
      <c r="E19" s="6">
        <f>C19*E18</f>
        <v>0.34285714285714286</v>
      </c>
      <c r="G19" s="4"/>
      <c r="H19" s="45" t="s">
        <v>28</v>
      </c>
      <c r="I19" s="24">
        <f>I13</f>
        <v>0.4</v>
      </c>
      <c r="J19" s="6"/>
      <c r="K19" s="6">
        <f>I19*K18</f>
        <v>0.34285714285714286</v>
      </c>
      <c r="M19" s="4"/>
      <c r="N19" s="45" t="s">
        <v>28</v>
      </c>
      <c r="O19" s="24">
        <f>O13</f>
        <v>0.4</v>
      </c>
      <c r="P19" s="6"/>
      <c r="Q19" s="6">
        <f>O19*Q18</f>
        <v>0.34285714285714286</v>
      </c>
    </row>
    <row r="20" spans="1:17" s="8" customFormat="1" ht="24" customHeight="1" thickBot="1" x14ac:dyDescent="0.3">
      <c r="A20" s="4"/>
      <c r="B20" s="5"/>
      <c r="C20" s="6"/>
      <c r="D20" s="6"/>
      <c r="E20" s="13">
        <f>SUM(E18:E19)</f>
        <v>1.2</v>
      </c>
      <c r="G20" s="4"/>
      <c r="H20" s="5"/>
      <c r="I20" s="6"/>
      <c r="J20" s="6"/>
      <c r="K20" s="13">
        <f>SUM(K18:K19)</f>
        <v>1.2</v>
      </c>
      <c r="M20" s="4"/>
      <c r="N20" s="5"/>
      <c r="O20" s="6"/>
      <c r="P20" s="6"/>
      <c r="Q20" s="13">
        <f>SUM(Q18:Q19)</f>
        <v>1.2</v>
      </c>
    </row>
    <row r="21" spans="1:17" s="8" customFormat="1" ht="24" customHeight="1" thickBot="1" x14ac:dyDescent="0.3">
      <c r="A21" s="19">
        <f>E20</f>
        <v>1.2</v>
      </c>
      <c r="B21" s="20" t="s">
        <v>47</v>
      </c>
      <c r="C21" s="13">
        <f>'01 Material Prices'!$C$5</f>
        <v>307.69</v>
      </c>
      <c r="D21" s="13"/>
      <c r="E21" s="23">
        <f>C21*A21</f>
        <v>369.22800000000001</v>
      </c>
      <c r="G21" s="19">
        <f>K20</f>
        <v>1.2</v>
      </c>
      <c r="H21" s="20" t="s">
        <v>47</v>
      </c>
      <c r="I21" s="13">
        <f>C21</f>
        <v>307.69</v>
      </c>
      <c r="J21" s="13"/>
      <c r="K21" s="23">
        <f>I21*G21</f>
        <v>369.22800000000001</v>
      </c>
      <c r="M21" s="19">
        <f>Q20</f>
        <v>1.2</v>
      </c>
      <c r="N21" s="20" t="s">
        <v>47</v>
      </c>
      <c r="O21" s="13">
        <f>I21</f>
        <v>307.69</v>
      </c>
      <c r="P21" s="13"/>
      <c r="Q21" s="23">
        <f>O21*M21</f>
        <v>369.22800000000001</v>
      </c>
    </row>
    <row r="22" spans="1:17" ht="24" customHeight="1" x14ac:dyDescent="0.25">
      <c r="M22" s="4"/>
      <c r="O22" s="6"/>
      <c r="P22" s="6"/>
      <c r="Q22" s="6"/>
    </row>
    <row r="23" spans="1:17" s="8" customFormat="1" ht="24" customHeight="1" x14ac:dyDescent="0.25">
      <c r="A23" s="4"/>
      <c r="B23" s="25" t="s">
        <v>27</v>
      </c>
      <c r="C23" s="26"/>
      <c r="D23" s="26"/>
      <c r="E23" s="26">
        <f>E21+E16</f>
        <v>1424.1980000000001</v>
      </c>
      <c r="G23" s="4"/>
      <c r="H23" s="25" t="s">
        <v>27</v>
      </c>
      <c r="I23" s="26"/>
      <c r="J23" s="26"/>
      <c r="K23" s="26">
        <f>K21+K16</f>
        <v>1505.348</v>
      </c>
      <c r="M23" s="4"/>
      <c r="N23" s="25" t="s">
        <v>27</v>
      </c>
      <c r="O23" s="26"/>
      <c r="P23" s="26"/>
      <c r="Q23" s="26">
        <f>Q21+Q16</f>
        <v>1505.348</v>
      </c>
    </row>
    <row r="24" spans="1:17" s="8" customFormat="1" ht="24" customHeight="1" x14ac:dyDescent="0.25">
      <c r="A24" s="4"/>
      <c r="B24" s="9" t="s">
        <v>5</v>
      </c>
      <c r="C24" s="10">
        <v>0.2</v>
      </c>
      <c r="D24" s="11"/>
      <c r="E24" s="11">
        <f>E23*C24</f>
        <v>284.83960000000002</v>
      </c>
      <c r="G24" s="4"/>
      <c r="H24" s="9" t="s">
        <v>5</v>
      </c>
      <c r="I24" s="10">
        <f>C24</f>
        <v>0.2</v>
      </c>
      <c r="J24" s="11"/>
      <c r="K24" s="11">
        <f>K23*I24</f>
        <v>301.06959999999998</v>
      </c>
      <c r="M24" s="4"/>
      <c r="N24" s="9" t="s">
        <v>5</v>
      </c>
      <c r="O24" s="10">
        <f>I24</f>
        <v>0.2</v>
      </c>
      <c r="P24" s="11"/>
      <c r="Q24" s="11">
        <f>Q23*O24</f>
        <v>301.06959999999998</v>
      </c>
    </row>
    <row r="25" spans="1:17" s="8" customFormat="1" ht="24" customHeight="1" x14ac:dyDescent="0.25">
      <c r="A25" s="4"/>
      <c r="B25" s="5"/>
      <c r="C25" s="6"/>
      <c r="D25" s="6"/>
      <c r="E25" s="27">
        <f>SUM(E23:E24)</f>
        <v>1709.0376000000001</v>
      </c>
      <c r="G25" s="4"/>
      <c r="H25" s="5" t="s">
        <v>81</v>
      </c>
      <c r="I25" s="6"/>
      <c r="J25" s="6"/>
      <c r="K25" s="27">
        <f>SUM(K23:K24)/6.154</f>
        <v>293.53552161195972</v>
      </c>
      <c r="M25" s="4"/>
      <c r="N25" s="5" t="s">
        <v>81</v>
      </c>
      <c r="O25" s="6"/>
      <c r="P25" s="6"/>
      <c r="Q25" s="27">
        <f>SUM(Q23:Q24)/6.154/2</f>
        <v>146.76776080597986</v>
      </c>
    </row>
    <row r="26" spans="1:17" s="8" customFormat="1" ht="24" customHeight="1" x14ac:dyDescent="0.25">
      <c r="A26" s="4"/>
      <c r="B26" s="5"/>
      <c r="C26" s="6"/>
      <c r="D26" s="6"/>
      <c r="E26" s="100"/>
      <c r="G26" s="4"/>
      <c r="H26" s="8" t="s">
        <v>84</v>
      </c>
      <c r="I26" s="6"/>
      <c r="J26" s="6"/>
      <c r="K26" s="100"/>
      <c r="M26" s="4"/>
      <c r="N26" s="8" t="s">
        <v>84</v>
      </c>
      <c r="O26" s="6"/>
      <c r="P26" s="6"/>
      <c r="Q26" s="100"/>
    </row>
    <row r="27" spans="1:17" s="8" customFormat="1" ht="24" customHeight="1" x14ac:dyDescent="0.25">
      <c r="A27" s="4"/>
      <c r="B27" s="5"/>
      <c r="C27" s="6"/>
      <c r="D27" s="6"/>
      <c r="E27" s="100"/>
      <c r="G27" s="4"/>
      <c r="H27" s="5"/>
      <c r="I27" s="6"/>
      <c r="J27" s="6"/>
      <c r="K27" s="100"/>
      <c r="M27" s="4"/>
      <c r="N27" s="5"/>
      <c r="O27" s="6"/>
      <c r="P27" s="6"/>
      <c r="Q27" s="100"/>
    </row>
    <row r="28" spans="1:17" s="8" customFormat="1" ht="24" customHeight="1" x14ac:dyDescent="0.25">
      <c r="A28" s="4"/>
      <c r="B28" s="5" t="s">
        <v>31</v>
      </c>
      <c r="C28" s="21">
        <f>((0.475*0.25*0.225)-((0.45*0.225*0.225)+(0.15*0.15*0.025*2)))*C5</f>
        <v>2.8124999999999956E-2</v>
      </c>
      <c r="D28" s="6" t="s">
        <v>32</v>
      </c>
      <c r="E28" s="6"/>
      <c r="G28" s="4"/>
      <c r="H28" s="5" t="s">
        <v>31</v>
      </c>
      <c r="I28" s="21">
        <v>1</v>
      </c>
      <c r="J28" s="6" t="s">
        <v>32</v>
      </c>
      <c r="K28" s="6"/>
      <c r="M28" s="4"/>
      <c r="N28" s="5" t="s">
        <v>31</v>
      </c>
      <c r="O28" s="21">
        <v>1</v>
      </c>
      <c r="P28" s="6" t="s">
        <v>32</v>
      </c>
      <c r="Q28" s="6"/>
    </row>
    <row r="29" spans="1:17" s="8" customFormat="1" ht="24" customHeight="1" thickBot="1" x14ac:dyDescent="0.3">
      <c r="A29" s="4"/>
      <c r="B29" s="5"/>
      <c r="C29" s="28"/>
      <c r="D29" s="6"/>
      <c r="E29" s="6"/>
      <c r="G29" s="4"/>
      <c r="H29" s="5"/>
      <c r="I29" s="28"/>
      <c r="J29" s="6"/>
      <c r="K29" s="6"/>
      <c r="M29" s="4"/>
      <c r="N29" s="5"/>
      <c r="O29" s="28"/>
      <c r="P29" s="6"/>
      <c r="Q29" s="6"/>
    </row>
    <row r="30" spans="1:17" ht="24" customHeight="1" thickBot="1" x14ac:dyDescent="0.3">
      <c r="B30" s="77" t="s">
        <v>33</v>
      </c>
      <c r="C30" s="78"/>
      <c r="D30" s="78"/>
      <c r="E30" s="79">
        <f>E25*C28</f>
        <v>48.066682499999928</v>
      </c>
      <c r="H30" s="77" t="s">
        <v>33</v>
      </c>
      <c r="I30" s="78"/>
      <c r="J30" s="78"/>
      <c r="K30" s="79">
        <f>K25*I28</f>
        <v>293.53552161195972</v>
      </c>
      <c r="M30" s="4"/>
      <c r="N30" s="77" t="s">
        <v>33</v>
      </c>
      <c r="O30" s="78"/>
      <c r="P30" s="78"/>
      <c r="Q30" s="79">
        <f>Q25*O28</f>
        <v>146.76776080597986</v>
      </c>
    </row>
    <row r="31" spans="1:17" ht="24" customHeight="1" x14ac:dyDescent="0.25">
      <c r="M31" s="4"/>
      <c r="O31" s="6"/>
      <c r="P31" s="6"/>
      <c r="Q31" s="6"/>
    </row>
    <row r="32" spans="1:17" ht="24" customHeight="1" x14ac:dyDescent="0.25">
      <c r="B32" s="5" t="s">
        <v>34</v>
      </c>
      <c r="H32" s="5" t="s">
        <v>34</v>
      </c>
      <c r="M32" s="4"/>
      <c r="N32" s="5" t="s">
        <v>34</v>
      </c>
      <c r="O32" s="6"/>
      <c r="P32" s="6"/>
      <c r="Q32" s="6"/>
    </row>
    <row r="33" spans="1:17" ht="24" customHeight="1" x14ac:dyDescent="0.25">
      <c r="A33" s="19">
        <v>2</v>
      </c>
      <c r="B33" s="20" t="s">
        <v>35</v>
      </c>
      <c r="C33" s="13">
        <v>4000</v>
      </c>
      <c r="D33" s="13" t="s">
        <v>36</v>
      </c>
      <c r="E33" s="13">
        <f>C33*A33</f>
        <v>8000</v>
      </c>
      <c r="G33" s="19">
        <v>2</v>
      </c>
      <c r="H33" s="20" t="s">
        <v>35</v>
      </c>
      <c r="I33" s="13">
        <v>0</v>
      </c>
      <c r="J33" s="13" t="s">
        <v>36</v>
      </c>
      <c r="K33" s="13">
        <f>I33*G33</f>
        <v>0</v>
      </c>
      <c r="M33" s="19">
        <v>2</v>
      </c>
      <c r="N33" s="20" t="s">
        <v>35</v>
      </c>
      <c r="O33" s="13">
        <v>0</v>
      </c>
      <c r="P33" s="13" t="s">
        <v>36</v>
      </c>
      <c r="Q33" s="13">
        <f>O33*M33</f>
        <v>0</v>
      </c>
    </row>
    <row r="34" spans="1:17" ht="24" customHeight="1" x14ac:dyDescent="0.25">
      <c r="A34" s="19">
        <v>1</v>
      </c>
      <c r="B34" s="20" t="s">
        <v>37</v>
      </c>
      <c r="C34" s="13">
        <v>2000</v>
      </c>
      <c r="D34" s="13" t="s">
        <v>36</v>
      </c>
      <c r="E34" s="13">
        <f>C34*A34</f>
        <v>2000</v>
      </c>
      <c r="G34" s="19">
        <v>1</v>
      </c>
      <c r="H34" s="20" t="s">
        <v>37</v>
      </c>
      <c r="I34" s="13">
        <v>0</v>
      </c>
      <c r="J34" s="13" t="s">
        <v>36</v>
      </c>
      <c r="K34" s="13">
        <f>I34*G34</f>
        <v>0</v>
      </c>
      <c r="M34" s="19">
        <v>1</v>
      </c>
      <c r="N34" s="20" t="s">
        <v>37</v>
      </c>
      <c r="O34" s="13">
        <v>0</v>
      </c>
      <c r="P34" s="13" t="s">
        <v>36</v>
      </c>
      <c r="Q34" s="13">
        <f>O34*M34</f>
        <v>0</v>
      </c>
    </row>
    <row r="35" spans="1:17" ht="24" customHeight="1" x14ac:dyDescent="0.25">
      <c r="E35" s="27">
        <f>SUM(E33:E34)</f>
        <v>10000</v>
      </c>
      <c r="K35" s="27">
        <f>SUM(K33:K34)</f>
        <v>0</v>
      </c>
      <c r="M35" s="4"/>
      <c r="O35" s="6"/>
      <c r="P35" s="6"/>
      <c r="Q35" s="27">
        <f>SUM(Q33:Q34)</f>
        <v>0</v>
      </c>
    </row>
    <row r="36" spans="1:17" ht="24" customHeight="1" x14ac:dyDescent="0.25">
      <c r="B36" s="5" t="s">
        <v>38</v>
      </c>
      <c r="C36" s="6">
        <v>150</v>
      </c>
      <c r="D36" s="6" t="s">
        <v>39</v>
      </c>
      <c r="H36" s="5" t="s">
        <v>38</v>
      </c>
      <c r="I36" s="6">
        <v>150</v>
      </c>
      <c r="J36" s="6" t="s">
        <v>39</v>
      </c>
      <c r="M36" s="4"/>
      <c r="N36" s="5" t="s">
        <v>38</v>
      </c>
      <c r="O36" s="6">
        <v>150</v>
      </c>
      <c r="P36" s="6" t="s">
        <v>39</v>
      </c>
      <c r="Q36" s="6"/>
    </row>
    <row r="37" spans="1:17" ht="24" customHeight="1" thickBot="1" x14ac:dyDescent="0.3">
      <c r="C37" s="6">
        <f>C36/C5</f>
        <v>15</v>
      </c>
      <c r="D37" s="6" t="s">
        <v>14</v>
      </c>
      <c r="I37" s="6">
        <f>I36/I5</f>
        <v>11.115</v>
      </c>
      <c r="J37" s="6" t="s">
        <v>14</v>
      </c>
      <c r="M37" s="4"/>
      <c r="O37" s="6">
        <f>O36/O5</f>
        <v>2.5641025641025643</v>
      </c>
      <c r="P37" s="6" t="s">
        <v>14</v>
      </c>
      <c r="Q37" s="6"/>
    </row>
    <row r="38" spans="1:17" ht="24" customHeight="1" thickBot="1" x14ac:dyDescent="0.3">
      <c r="B38" s="77" t="s">
        <v>40</v>
      </c>
      <c r="C38" s="78"/>
      <c r="D38" s="78"/>
      <c r="E38" s="79">
        <f>E35/C37</f>
        <v>666.66666666666663</v>
      </c>
      <c r="H38" s="77" t="s">
        <v>40</v>
      </c>
      <c r="I38" s="78"/>
      <c r="J38" s="78"/>
      <c r="K38" s="79">
        <f>K35/I37</f>
        <v>0</v>
      </c>
      <c r="M38" s="4"/>
      <c r="N38" s="77" t="s">
        <v>40</v>
      </c>
      <c r="O38" s="78"/>
      <c r="P38" s="78"/>
      <c r="Q38" s="79">
        <f>Q35/O37</f>
        <v>0</v>
      </c>
    </row>
    <row r="39" spans="1:17" ht="24" customHeight="1" x14ac:dyDescent="0.25">
      <c r="M39" s="4"/>
      <c r="O39" s="6"/>
      <c r="P39" s="6"/>
      <c r="Q39" s="6"/>
    </row>
    <row r="40" spans="1:17" ht="24" customHeight="1" thickBot="1" x14ac:dyDescent="0.3">
      <c r="B40" s="15" t="s">
        <v>1</v>
      </c>
      <c r="H40" s="15" t="s">
        <v>1</v>
      </c>
      <c r="M40" s="4"/>
      <c r="N40" s="15" t="s">
        <v>1</v>
      </c>
      <c r="O40" s="6"/>
      <c r="P40" s="6"/>
      <c r="Q40" s="6"/>
    </row>
    <row r="41" spans="1:17" ht="24" customHeight="1" thickBot="1" x14ac:dyDescent="0.3">
      <c r="B41" s="29" t="s">
        <v>41</v>
      </c>
      <c r="C41" s="30"/>
      <c r="D41" s="30"/>
      <c r="E41" s="30">
        <f>E7</f>
        <v>154.22399999999999</v>
      </c>
      <c r="H41" s="29" t="s">
        <v>41</v>
      </c>
      <c r="I41" s="30"/>
      <c r="J41" s="30"/>
      <c r="K41" s="30">
        <f>K7</f>
        <v>250.04453441295547</v>
      </c>
      <c r="M41" s="4"/>
      <c r="N41" s="29" t="s">
        <v>41</v>
      </c>
      <c r="O41" s="30"/>
      <c r="P41" s="30"/>
      <c r="Q41" s="30">
        <f>Q7</f>
        <v>307.125</v>
      </c>
    </row>
    <row r="42" spans="1:17" ht="24" customHeight="1" thickBot="1" x14ac:dyDescent="0.3">
      <c r="B42" s="29" t="s">
        <v>27</v>
      </c>
      <c r="C42" s="30"/>
      <c r="D42" s="30"/>
      <c r="E42" s="30">
        <f>E30</f>
        <v>48.066682499999928</v>
      </c>
      <c r="H42" s="29" t="s">
        <v>27</v>
      </c>
      <c r="I42" s="30"/>
      <c r="J42" s="30"/>
      <c r="K42" s="30">
        <f>K30</f>
        <v>293.53552161195972</v>
      </c>
      <c r="M42" s="4"/>
      <c r="N42" s="29" t="s">
        <v>27</v>
      </c>
      <c r="O42" s="30"/>
      <c r="P42" s="30"/>
      <c r="Q42" s="30">
        <f>Q30</f>
        <v>146.76776080597986</v>
      </c>
    </row>
    <row r="43" spans="1:17" ht="24" customHeight="1" thickBot="1" x14ac:dyDescent="0.3">
      <c r="B43" s="29" t="s">
        <v>37</v>
      </c>
      <c r="C43" s="30"/>
      <c r="D43" s="30"/>
      <c r="E43" s="30">
        <f>E38</f>
        <v>666.66666666666663</v>
      </c>
      <c r="H43" s="29" t="s">
        <v>37</v>
      </c>
      <c r="I43" s="30"/>
      <c r="J43" s="30"/>
      <c r="K43" s="30">
        <f>(K41+K42)*0.15</f>
        <v>81.537008403737275</v>
      </c>
      <c r="M43" s="4"/>
      <c r="N43" s="29" t="s">
        <v>37</v>
      </c>
      <c r="O43" s="30"/>
      <c r="P43" s="30"/>
      <c r="Q43" s="30">
        <f>(Q41+Q42)*0.15</f>
        <v>68.083914120896978</v>
      </c>
    </row>
    <row r="44" spans="1:17" ht="24" customHeight="1" thickBot="1" x14ac:dyDescent="0.3">
      <c r="B44" s="80" t="s">
        <v>42</v>
      </c>
      <c r="C44" s="34" t="s">
        <v>43</v>
      </c>
      <c r="D44" s="34"/>
      <c r="E44" s="34">
        <f>SUM(E41:E43)</f>
        <v>868.95734916666652</v>
      </c>
      <c r="H44" s="80" t="s">
        <v>42</v>
      </c>
      <c r="I44" s="34" t="s">
        <v>43</v>
      </c>
      <c r="J44" s="34"/>
      <c r="K44" s="34">
        <f>SUM(K41:K43)</f>
        <v>625.11706442865238</v>
      </c>
      <c r="M44" s="4"/>
      <c r="N44" s="80" t="s">
        <v>42</v>
      </c>
      <c r="O44" s="34" t="s">
        <v>43</v>
      </c>
      <c r="P44" s="34"/>
      <c r="Q44" s="34">
        <f>SUM(Q41:Q43)</f>
        <v>521.97667492687685</v>
      </c>
    </row>
    <row r="45" spans="1:17" ht="24" customHeight="1" x14ac:dyDescent="0.25">
      <c r="H45" s="5" t="s">
        <v>145</v>
      </c>
      <c r="K45" s="6">
        <f>K44*0.15</f>
        <v>93.767559664297849</v>
      </c>
      <c r="M45" s="4"/>
      <c r="N45" s="5" t="s">
        <v>145</v>
      </c>
      <c r="O45" s="6"/>
      <c r="P45" s="6"/>
      <c r="Q45" s="6">
        <f>Q44*0.15</f>
        <v>78.296501239031528</v>
      </c>
    </row>
    <row r="46" spans="1:17" ht="24" customHeight="1" x14ac:dyDescent="0.25">
      <c r="K46" s="56">
        <f>SUM(K44:K45)</f>
        <v>718.88462409295028</v>
      </c>
      <c r="Q46" s="8">
        <f>SUM(Q44:Q45)</f>
        <v>600.27317616590835</v>
      </c>
    </row>
    <row r="47" spans="1:17" ht="24" customHeight="1" thickBot="1" x14ac:dyDescent="0.3">
      <c r="B47" s="15" t="s">
        <v>44</v>
      </c>
      <c r="H47" s="15" t="s">
        <v>44</v>
      </c>
    </row>
    <row r="48" spans="1:17" ht="24" customHeight="1" thickBot="1" x14ac:dyDescent="0.3">
      <c r="B48" s="29" t="s">
        <v>41</v>
      </c>
      <c r="C48" s="30"/>
      <c r="D48" s="30"/>
      <c r="E48" s="30">
        <f>E7</f>
        <v>154.22399999999999</v>
      </c>
      <c r="H48" s="29" t="s">
        <v>41</v>
      </c>
      <c r="I48" s="30"/>
      <c r="J48" s="30"/>
      <c r="K48" s="30">
        <f>K7</f>
        <v>250.04453441295547</v>
      </c>
      <c r="N48" s="156" t="str">
        <f>'01 Material Prices'!B33</f>
        <v>Dump proof Course (DCP)</v>
      </c>
      <c r="O48" s="157"/>
    </row>
    <row r="49" spans="1:16" ht="24" customHeight="1" thickBot="1" x14ac:dyDescent="0.3">
      <c r="A49" s="31">
        <f>0.15*0.15*0.25*2*C5</f>
        <v>0.11249999999999999</v>
      </c>
      <c r="B49" s="29" t="s">
        <v>21</v>
      </c>
      <c r="C49" s="30" t="s">
        <v>2</v>
      </c>
      <c r="D49" s="30">
        <v>3370</v>
      </c>
      <c r="E49" s="30">
        <f>D49*A49</f>
        <v>379.12499999999994</v>
      </c>
      <c r="G49" s="31">
        <f>0.075*0.15*0.25*2*I5</f>
        <v>7.5910931174089064E-2</v>
      </c>
      <c r="H49" s="29" t="s">
        <v>21</v>
      </c>
      <c r="I49" s="30" t="s">
        <v>2</v>
      </c>
      <c r="J49" s="30">
        <f>D49*0.5</f>
        <v>1685</v>
      </c>
      <c r="K49" s="30">
        <f>J49*G49</f>
        <v>127.90991902834007</v>
      </c>
      <c r="N49" s="5" t="str">
        <f>N48</f>
        <v>Dump proof Course (DCP)</v>
      </c>
      <c r="O49" s="6">
        <f>'01 Material Prices'!C33/30</f>
        <v>2.754</v>
      </c>
      <c r="P49" s="5" t="s">
        <v>229</v>
      </c>
    </row>
    <row r="50" spans="1:16" ht="24" customHeight="1" thickBot="1" x14ac:dyDescent="0.3">
      <c r="B50" s="29" t="s">
        <v>27</v>
      </c>
      <c r="C50" s="30"/>
      <c r="D50" s="30"/>
      <c r="E50" s="30">
        <f>E30</f>
        <v>48.066682499999928</v>
      </c>
      <c r="H50" s="29" t="s">
        <v>27</v>
      </c>
      <c r="I50" s="30"/>
      <c r="J50" s="30"/>
      <c r="K50" s="30">
        <f>K30</f>
        <v>293.53552161195972</v>
      </c>
      <c r="O50" s="6">
        <f>SUM(O49)</f>
        <v>2.754</v>
      </c>
    </row>
    <row r="51" spans="1:16" ht="24" customHeight="1" thickBot="1" x14ac:dyDescent="0.3">
      <c r="B51" s="29" t="s">
        <v>37</v>
      </c>
      <c r="C51" s="30"/>
      <c r="D51" s="30"/>
      <c r="E51" s="30">
        <f>E38</f>
        <v>666.66666666666663</v>
      </c>
      <c r="H51" s="29" t="s">
        <v>37</v>
      </c>
      <c r="I51" s="30"/>
      <c r="J51" s="30"/>
      <c r="K51" s="30">
        <f>(K48+K49+K50)*0.15</f>
        <v>100.72349625798827</v>
      </c>
      <c r="N51" s="5" t="s">
        <v>199</v>
      </c>
      <c r="O51" s="6">
        <f>O49*0.3</f>
        <v>0.82619999999999993</v>
      </c>
    </row>
    <row r="52" spans="1:16" ht="24" customHeight="1" thickBot="1" x14ac:dyDescent="0.3">
      <c r="B52" s="80" t="s">
        <v>42</v>
      </c>
      <c r="C52" s="34" t="s">
        <v>43</v>
      </c>
      <c r="D52" s="34"/>
      <c r="E52" s="34">
        <f>SUM(E48:E51)</f>
        <v>1248.0823491666665</v>
      </c>
      <c r="H52" s="80" t="s">
        <v>42</v>
      </c>
      <c r="I52" s="34" t="s">
        <v>43</v>
      </c>
      <c r="J52" s="34"/>
      <c r="K52" s="34">
        <f>SUM(K48:K51)</f>
        <v>772.21347131124344</v>
      </c>
      <c r="N52" s="5" t="s">
        <v>200</v>
      </c>
      <c r="O52" s="6">
        <f>O49*0.2</f>
        <v>0.55080000000000007</v>
      </c>
    </row>
    <row r="53" spans="1:16" ht="24" customHeight="1" x14ac:dyDescent="0.25">
      <c r="H53" s="5" t="s">
        <v>145</v>
      </c>
      <c r="K53" s="6">
        <f>K52*0.15</f>
        <v>115.83202069668651</v>
      </c>
      <c r="N53" s="154" t="str">
        <f>N48</f>
        <v>Dump proof Course (DCP)</v>
      </c>
      <c r="O53" s="155">
        <f>SUM(O50:O52)</f>
        <v>4.1310000000000002</v>
      </c>
    </row>
    <row r="54" spans="1:16" ht="24" customHeight="1" x14ac:dyDescent="0.25">
      <c r="K54" s="56">
        <f>SUM(K52:K53)</f>
        <v>888.04549200792997</v>
      </c>
    </row>
    <row r="56" spans="1:16" ht="24" customHeight="1" thickBot="1" x14ac:dyDescent="0.3">
      <c r="H56" s="15" t="s">
        <v>214</v>
      </c>
    </row>
    <row r="57" spans="1:16" ht="24" customHeight="1" thickBot="1" x14ac:dyDescent="0.3">
      <c r="H57" s="29" t="s">
        <v>27</v>
      </c>
      <c r="I57" s="30"/>
      <c r="J57" s="30"/>
      <c r="K57" s="30">
        <f>K23</f>
        <v>1505.348</v>
      </c>
    </row>
    <row r="58" spans="1:16" ht="24" customHeight="1" thickBot="1" x14ac:dyDescent="0.3">
      <c r="H58" s="29" t="s">
        <v>37</v>
      </c>
      <c r="I58" s="30"/>
      <c r="J58" s="30"/>
      <c r="K58" s="30">
        <f>(K57)*0.15</f>
        <v>225.8022</v>
      </c>
    </row>
    <row r="59" spans="1:16" ht="24" customHeight="1" thickBot="1" x14ac:dyDescent="0.3">
      <c r="H59" s="80" t="s">
        <v>215</v>
      </c>
      <c r="I59" s="34" t="s">
        <v>216</v>
      </c>
      <c r="J59" s="34"/>
      <c r="K59" s="34">
        <f>SUM(K57:K58)</f>
        <v>1731.1502</v>
      </c>
    </row>
    <row r="60" spans="1:16" ht="24" customHeight="1" x14ac:dyDescent="0.25">
      <c r="H60" s="5" t="s">
        <v>145</v>
      </c>
      <c r="K60" s="6">
        <f>K59*0.15</f>
        <v>259.67252999999999</v>
      </c>
    </row>
    <row r="61" spans="1:16" ht="24" customHeight="1" x14ac:dyDescent="0.25">
      <c r="H61" s="5" t="s">
        <v>127</v>
      </c>
      <c r="K61" s="56">
        <f>SUM(K59:K60)*0.01</f>
        <v>19.9082273</v>
      </c>
    </row>
    <row r="63" spans="1:16" ht="24" customHeight="1" thickBot="1" x14ac:dyDescent="0.3">
      <c r="H63" s="15" t="s">
        <v>225</v>
      </c>
    </row>
    <row r="64" spans="1:16" ht="24" customHeight="1" thickBot="1" x14ac:dyDescent="0.3">
      <c r="H64" s="29" t="s">
        <v>41</v>
      </c>
      <c r="I64" s="30"/>
      <c r="J64" s="30"/>
      <c r="K64" s="30">
        <v>298.51</v>
      </c>
      <c r="L64" s="5" t="s">
        <v>189</v>
      </c>
    </row>
    <row r="65" spans="8:12" ht="24" customHeight="1" thickBot="1" x14ac:dyDescent="0.3">
      <c r="H65" s="29" t="s">
        <v>27</v>
      </c>
      <c r="I65" s="30"/>
      <c r="J65" s="30"/>
      <c r="K65" s="30">
        <f>K30/13.5</f>
        <v>21.743371971256277</v>
      </c>
      <c r="L65" s="5" t="s">
        <v>189</v>
      </c>
    </row>
    <row r="66" spans="8:12" ht="24" customHeight="1" thickBot="1" x14ac:dyDescent="0.3">
      <c r="H66" s="29" t="s">
        <v>37</v>
      </c>
      <c r="I66" s="30"/>
      <c r="J66" s="30"/>
      <c r="K66" s="30">
        <f>(K65)*0.15</f>
        <v>3.2615057956884415</v>
      </c>
    </row>
    <row r="67" spans="8:12" ht="24" customHeight="1" thickBot="1" x14ac:dyDescent="0.3">
      <c r="H67" s="80" t="s">
        <v>215</v>
      </c>
      <c r="I67" s="34" t="s">
        <v>216</v>
      </c>
      <c r="J67" s="34"/>
      <c r="K67" s="34">
        <f>SUM(K65:K66)</f>
        <v>25.00487776694472</v>
      </c>
    </row>
    <row r="68" spans="8:12" ht="24" customHeight="1" x14ac:dyDescent="0.25">
      <c r="H68" s="5" t="s">
        <v>145</v>
      </c>
      <c r="K68" s="6">
        <f>K67*0.15</f>
        <v>3.750731665041708</v>
      </c>
    </row>
    <row r="69" spans="8:12" ht="24" customHeight="1" x14ac:dyDescent="0.25">
      <c r="H69" s="5" t="s">
        <v>226</v>
      </c>
      <c r="K69" s="56">
        <f>SUM(K67:K68)</f>
        <v>28.755609431986429</v>
      </c>
    </row>
    <row r="72" spans="8:12" ht="24" customHeight="1" x14ac:dyDescent="0.25">
      <c r="H72" s="156" t="s">
        <v>300</v>
      </c>
      <c r="I72" s="157" t="s">
        <v>306</v>
      </c>
      <c r="J72" s="157" t="s">
        <v>307</v>
      </c>
      <c r="K72" s="157" t="s">
        <v>308</v>
      </c>
      <c r="L72" s="156" t="s">
        <v>309</v>
      </c>
    </row>
    <row r="73" spans="8:12" ht="24" customHeight="1" x14ac:dyDescent="0.25">
      <c r="H73" s="5" t="s">
        <v>301</v>
      </c>
      <c r="I73" s="6" t="s">
        <v>2</v>
      </c>
      <c r="J73" s="6">
        <f>0.8*2.2*1.1</f>
        <v>1.9360000000000004</v>
      </c>
      <c r="K73" s="6">
        <f>'01 EARTHWORKS'!C11</f>
        <v>150</v>
      </c>
      <c r="L73" s="182">
        <f>J73*K73</f>
        <v>290.40000000000003</v>
      </c>
    </row>
    <row r="74" spans="8:12" ht="24" customHeight="1" x14ac:dyDescent="0.25">
      <c r="H74" s="5" t="s">
        <v>302</v>
      </c>
      <c r="I74" s="6" t="s">
        <v>14</v>
      </c>
      <c r="J74" s="6">
        <f>(2.2*1.1+0.8*1.1)*2</f>
        <v>6.6000000000000014</v>
      </c>
      <c r="K74" s="6">
        <f>'05 Blockc&amp; Brick works'!K54</f>
        <v>444.02274600396498</v>
      </c>
      <c r="L74" s="182">
        <f t="shared" ref="L74:L77" si="0">J74*K74</f>
        <v>2930.5501236261694</v>
      </c>
    </row>
    <row r="75" spans="8:12" ht="24" customHeight="1" x14ac:dyDescent="0.25">
      <c r="H75" s="5" t="s">
        <v>303</v>
      </c>
      <c r="I75" s="6" t="s">
        <v>2</v>
      </c>
      <c r="J75" s="6">
        <v>0.26400000000000001</v>
      </c>
      <c r="K75" s="6">
        <f>'06 Plain Concrete'!E37</f>
        <v>3525.8392700156992</v>
      </c>
      <c r="L75" s="182">
        <f t="shared" si="0"/>
        <v>930.82156728414463</v>
      </c>
    </row>
    <row r="76" spans="8:12" ht="24" customHeight="1" x14ac:dyDescent="0.25">
      <c r="H76" s="5" t="s">
        <v>310</v>
      </c>
      <c r="I76" s="6" t="s">
        <v>311</v>
      </c>
      <c r="J76" s="6">
        <v>15.6</v>
      </c>
      <c r="K76" s="6">
        <f>'08 REBAR'!E19</f>
        <v>27.393833999999998</v>
      </c>
      <c r="L76" s="182">
        <f t="shared" si="0"/>
        <v>427.34381039999994</v>
      </c>
    </row>
    <row r="77" spans="8:12" ht="24" customHeight="1" x14ac:dyDescent="0.25">
      <c r="H77" s="5" t="s">
        <v>312</v>
      </c>
      <c r="I77" s="6" t="s">
        <v>14</v>
      </c>
      <c r="L77" s="182">
        <f t="shared" si="0"/>
        <v>0</v>
      </c>
    </row>
    <row r="78" spans="8:12" ht="24" customHeight="1" x14ac:dyDescent="0.25">
      <c r="L78" s="183">
        <f>SUM(L73:L77)</f>
        <v>4579.1155013103134</v>
      </c>
    </row>
    <row r="79" spans="8:12" ht="24" customHeight="1" x14ac:dyDescent="0.25">
      <c r="H79" s="5" t="s">
        <v>186</v>
      </c>
      <c r="I79" s="6">
        <f>I78*0.3</f>
        <v>0</v>
      </c>
      <c r="L79" s="6">
        <f>L78*0.3</f>
        <v>1373.7346503930939</v>
      </c>
    </row>
    <row r="80" spans="8:12" ht="24" customHeight="1" x14ac:dyDescent="0.25">
      <c r="H80" s="5" t="s">
        <v>304</v>
      </c>
      <c r="I80" s="6">
        <f>I78*0.2</f>
        <v>0</v>
      </c>
      <c r="L80" s="6">
        <f>L78*0.2</f>
        <v>915.82310026206278</v>
      </c>
    </row>
    <row r="81" spans="8:12" ht="24" customHeight="1" x14ac:dyDescent="0.25">
      <c r="H81" s="172" t="s">
        <v>305</v>
      </c>
      <c r="I81" s="174"/>
      <c r="J81" s="174"/>
      <c r="K81" s="174"/>
      <c r="L81" s="184">
        <f>SUM(L78:L80)</f>
        <v>6868.6732519654706</v>
      </c>
    </row>
    <row r="83" spans="8:12" ht="24" customHeight="1" x14ac:dyDescent="0.25">
      <c r="H83" s="156" t="s">
        <v>313</v>
      </c>
      <c r="I83" s="157" t="s">
        <v>306</v>
      </c>
      <c r="J83" s="157" t="s">
        <v>307</v>
      </c>
      <c r="K83" s="157" t="s">
        <v>308</v>
      </c>
      <c r="L83" s="156" t="s">
        <v>309</v>
      </c>
    </row>
    <row r="84" spans="8:12" ht="24" customHeight="1" x14ac:dyDescent="0.25">
      <c r="H84" s="5" t="s">
        <v>301</v>
      </c>
      <c r="I84" s="6" t="s">
        <v>2</v>
      </c>
      <c r="J84" s="6">
        <v>10.89</v>
      </c>
      <c r="K84" s="6">
        <f>K73</f>
        <v>150</v>
      </c>
      <c r="L84" s="182">
        <f>J84*K84</f>
        <v>1633.5</v>
      </c>
    </row>
    <row r="85" spans="8:12" ht="24" customHeight="1" x14ac:dyDescent="0.25">
      <c r="H85" s="5" t="s">
        <v>302</v>
      </c>
      <c r="I85" s="6" t="s">
        <v>14</v>
      </c>
      <c r="J85" s="6">
        <f>1.1*4</f>
        <v>4.4000000000000004</v>
      </c>
      <c r="K85" s="6">
        <f>K74</f>
        <v>444.02274600396498</v>
      </c>
      <c r="L85" s="182">
        <f t="shared" ref="L85:L88" si="1">J85*K85</f>
        <v>1953.7000824174461</v>
      </c>
    </row>
    <row r="86" spans="8:12" ht="24" customHeight="1" x14ac:dyDescent="0.25">
      <c r="H86" s="5" t="s">
        <v>303</v>
      </c>
      <c r="I86" s="6" t="s">
        <v>2</v>
      </c>
      <c r="J86" s="6">
        <v>0.5</v>
      </c>
      <c r="K86" s="6">
        <f>K75</f>
        <v>3525.8392700156992</v>
      </c>
      <c r="L86" s="182">
        <f t="shared" si="1"/>
        <v>1762.9196350078496</v>
      </c>
    </row>
    <row r="87" spans="8:12" ht="24" customHeight="1" x14ac:dyDescent="0.25">
      <c r="H87" s="5" t="s">
        <v>310</v>
      </c>
      <c r="I87" s="6" t="s">
        <v>311</v>
      </c>
      <c r="J87" s="6">
        <v>8</v>
      </c>
      <c r="K87" s="6">
        <f>K76</f>
        <v>27.393833999999998</v>
      </c>
      <c r="L87" s="182">
        <f t="shared" si="1"/>
        <v>219.15067199999999</v>
      </c>
    </row>
    <row r="88" spans="8:12" ht="24" customHeight="1" x14ac:dyDescent="0.25">
      <c r="H88" s="5" t="s">
        <v>314</v>
      </c>
      <c r="I88" s="6" t="s">
        <v>2</v>
      </c>
      <c r="J88" s="6">
        <f>J84-(1*1.1)</f>
        <v>9.7900000000000009</v>
      </c>
      <c r="K88" s="6">
        <v>307.69</v>
      </c>
      <c r="L88" s="182">
        <f t="shared" si="1"/>
        <v>3012.2851000000001</v>
      </c>
    </row>
    <row r="89" spans="8:12" ht="24" customHeight="1" x14ac:dyDescent="0.25">
      <c r="L89" s="183">
        <f>SUM(L84:L88)</f>
        <v>8581.5554894252964</v>
      </c>
    </row>
    <row r="90" spans="8:12" ht="24" customHeight="1" x14ac:dyDescent="0.25">
      <c r="H90" s="5" t="s">
        <v>186</v>
      </c>
      <c r="I90" s="6">
        <f>I89*0.3</f>
        <v>0</v>
      </c>
      <c r="L90" s="6">
        <f>L89*0.3</f>
        <v>2574.4666468275886</v>
      </c>
    </row>
    <row r="91" spans="8:12" ht="24" customHeight="1" x14ac:dyDescent="0.25">
      <c r="H91" s="5" t="s">
        <v>304</v>
      </c>
      <c r="I91" s="6">
        <f>I89*0.2</f>
        <v>0</v>
      </c>
      <c r="L91" s="6">
        <f>L89*0.2</f>
        <v>1716.3110978850593</v>
      </c>
    </row>
    <row r="92" spans="8:12" ht="24" customHeight="1" x14ac:dyDescent="0.25">
      <c r="H92" s="172" t="s">
        <v>305</v>
      </c>
      <c r="I92" s="174"/>
      <c r="J92" s="174"/>
      <c r="K92" s="174"/>
      <c r="L92" s="184">
        <f>SUM(L89:L91)</f>
        <v>12872.333234137945</v>
      </c>
    </row>
  </sheetData>
  <pageMargins left="0.7" right="0.7" top="0.75" bottom="0.75" header="0.3" footer="0.3"/>
  <pageSetup scale="42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M26"/>
  <sheetViews>
    <sheetView view="pageBreakPreview" topLeftCell="A4" zoomScaleNormal="100" zoomScaleSheetLayoutView="100" workbookViewId="0">
      <selection activeCell="B30" sqref="B30"/>
    </sheetView>
  </sheetViews>
  <sheetFormatPr defaultRowHeight="21.75" customHeight="1" x14ac:dyDescent="0.25"/>
  <cols>
    <col min="1" max="1" width="10.140625" style="4" customWidth="1"/>
    <col min="2" max="2" width="41" style="5" customWidth="1"/>
    <col min="3" max="4" width="17.42578125" style="6" customWidth="1"/>
    <col min="5" max="5" width="20.42578125" style="6" customWidth="1"/>
    <col min="6" max="6" width="16.28515625" style="8" customWidth="1"/>
    <col min="7" max="7" width="9.140625" style="5" customWidth="1"/>
    <col min="8" max="8" width="9.140625" style="32"/>
    <col min="9" max="9" width="18.5703125" style="5" customWidth="1"/>
    <col min="10" max="10" width="18.5703125" style="32" customWidth="1"/>
    <col min="11" max="11" width="9.140625" style="32"/>
    <col min="12" max="12" width="15.85546875" style="32" customWidth="1"/>
    <col min="13" max="13" width="9.140625" style="32"/>
    <col min="14" max="16384" width="9.140625" style="5"/>
  </cols>
  <sheetData>
    <row r="4" spans="1:13" s="8" customFormat="1" ht="21.75" customHeight="1" x14ac:dyDescent="0.25">
      <c r="A4" s="4"/>
      <c r="B4" s="156" t="str">
        <f>'01 Material Prices'!B73</f>
        <v xml:space="preserve">Paint PVA </v>
      </c>
      <c r="C4" s="157"/>
      <c r="D4" s="6" t="s">
        <v>294</v>
      </c>
      <c r="E4" s="6"/>
      <c r="G4" s="5"/>
      <c r="H4" s="32"/>
      <c r="I4" s="5"/>
      <c r="J4" s="32"/>
      <c r="K4" s="32"/>
      <c r="L4" s="32"/>
      <c r="M4" s="32"/>
    </row>
    <row r="5" spans="1:13" s="8" customFormat="1" ht="21.75" customHeight="1" x14ac:dyDescent="0.25">
      <c r="A5" s="4"/>
      <c r="B5" s="5" t="str">
        <f>'01 Material Prices'!B74</f>
        <v>Emulsion 20L</v>
      </c>
      <c r="C5" s="6">
        <f>'01 Material Prices'!C74*0.125*3</f>
        <v>6.7128750000000004</v>
      </c>
      <c r="D5" s="6" t="s">
        <v>159</v>
      </c>
      <c r="E5" s="6" t="s">
        <v>295</v>
      </c>
      <c r="G5" s="5"/>
      <c r="H5" s="32"/>
      <c r="I5" s="5"/>
      <c r="J5" s="32"/>
      <c r="K5" s="32"/>
      <c r="L5" s="32"/>
      <c r="M5" s="32"/>
    </row>
    <row r="6" spans="1:13" s="8" customFormat="1" ht="21.75" customHeight="1" x14ac:dyDescent="0.25">
      <c r="A6" s="4"/>
      <c r="B6" s="5"/>
      <c r="C6" s="6">
        <f>SUM(C5)</f>
        <v>6.7128750000000004</v>
      </c>
      <c r="D6" s="6"/>
      <c r="E6" s="6"/>
      <c r="G6" s="5"/>
      <c r="H6" s="32"/>
      <c r="I6" s="5"/>
      <c r="J6" s="32"/>
      <c r="K6" s="32"/>
      <c r="L6" s="32"/>
      <c r="M6" s="32"/>
    </row>
    <row r="7" spans="1:13" s="8" customFormat="1" ht="21.75" customHeight="1" x14ac:dyDescent="0.25">
      <c r="A7" s="4"/>
      <c r="B7" s="5" t="s">
        <v>199</v>
      </c>
      <c r="C7" s="6">
        <f>C5*0.3</f>
        <v>2.0138625000000001</v>
      </c>
      <c r="D7" s="6"/>
      <c r="E7" s="6"/>
      <c r="G7" s="5"/>
      <c r="H7" s="32"/>
      <c r="I7" s="5"/>
      <c r="J7" s="32"/>
      <c r="K7" s="32"/>
      <c r="L7" s="32"/>
      <c r="M7" s="32"/>
    </row>
    <row r="8" spans="1:13" s="8" customFormat="1" ht="21.75" customHeight="1" x14ac:dyDescent="0.25">
      <c r="A8" s="4"/>
      <c r="B8" s="5" t="s">
        <v>200</v>
      </c>
      <c r="C8" s="6">
        <f>C5*0.2</f>
        <v>1.3425750000000001</v>
      </c>
      <c r="D8" s="6"/>
      <c r="E8" s="6"/>
      <c r="G8" s="5"/>
      <c r="H8" s="32"/>
      <c r="I8" s="5"/>
      <c r="J8" s="32"/>
      <c r="K8" s="32"/>
      <c r="L8" s="32"/>
      <c r="M8" s="32"/>
    </row>
    <row r="9" spans="1:13" s="8" customFormat="1" ht="21.75" customHeight="1" x14ac:dyDescent="0.25">
      <c r="A9" s="4"/>
      <c r="B9" s="5" t="str">
        <f>'01 Material Prices'!B76</f>
        <v>Roller brush &amp; Tray</v>
      </c>
      <c r="C9" s="6">
        <f>'01 Material Prices'!C76/160</f>
        <v>0.75862499999999999</v>
      </c>
      <c r="D9" s="6"/>
      <c r="E9" s="6"/>
      <c r="G9" s="5"/>
      <c r="H9" s="32"/>
      <c r="I9" s="5"/>
      <c r="J9" s="32"/>
      <c r="K9" s="32"/>
      <c r="L9" s="32"/>
      <c r="M9" s="32"/>
    </row>
    <row r="10" spans="1:13" s="8" customFormat="1" ht="21.75" customHeight="1" x14ac:dyDescent="0.25">
      <c r="A10" s="4"/>
      <c r="B10" s="154" t="str">
        <f>B4</f>
        <v xml:space="preserve">Paint PVA </v>
      </c>
      <c r="C10" s="155">
        <f>SUM(C6:C9)</f>
        <v>10.827937500000001</v>
      </c>
      <c r="D10" s="6"/>
      <c r="E10" s="6"/>
      <c r="G10" s="5"/>
      <c r="H10" s="32"/>
      <c r="I10" s="5"/>
      <c r="J10" s="32"/>
      <c r="K10" s="32"/>
      <c r="L10" s="32"/>
      <c r="M10" s="32"/>
    </row>
    <row r="13" spans="1:13" s="8" customFormat="1" ht="21.75" customHeight="1" x14ac:dyDescent="0.25">
      <c r="A13" s="4"/>
      <c r="B13" s="156" t="str">
        <f>B4</f>
        <v xml:space="preserve">Paint PVA </v>
      </c>
      <c r="C13" s="157"/>
      <c r="D13" s="6"/>
      <c r="E13" s="6"/>
      <c r="G13" s="5"/>
      <c r="H13" s="32"/>
      <c r="I13" s="5"/>
      <c r="J13" s="32"/>
      <c r="K13" s="32"/>
      <c r="L13" s="32"/>
      <c r="M13" s="32"/>
    </row>
    <row r="14" spans="1:13" s="8" customFormat="1" ht="21.75" customHeight="1" x14ac:dyDescent="0.25">
      <c r="A14" s="4"/>
      <c r="B14" s="5" t="str">
        <f>'01 Material Prices'!B75</f>
        <v>Washable 20L</v>
      </c>
      <c r="C14" s="6">
        <f>'01 Material Prices'!C75*0.125*2</f>
        <v>12.545999999999999</v>
      </c>
      <c r="D14" s="6" t="s">
        <v>159</v>
      </c>
      <c r="E14" s="6"/>
      <c r="G14" s="5"/>
      <c r="H14" s="32"/>
      <c r="I14" s="5"/>
      <c r="J14" s="32"/>
      <c r="K14" s="32"/>
      <c r="L14" s="32"/>
      <c r="M14" s="32"/>
    </row>
    <row r="15" spans="1:13" s="8" customFormat="1" ht="21.75" customHeight="1" x14ac:dyDescent="0.25">
      <c r="A15" s="4"/>
      <c r="B15" s="5"/>
      <c r="C15" s="6">
        <f>SUM(C14)</f>
        <v>12.545999999999999</v>
      </c>
      <c r="D15" s="6"/>
      <c r="E15" s="6"/>
      <c r="G15" s="5"/>
      <c r="H15" s="32"/>
      <c r="I15" s="5"/>
      <c r="J15" s="32"/>
      <c r="K15" s="32"/>
      <c r="L15" s="32"/>
      <c r="M15" s="32"/>
    </row>
    <row r="16" spans="1:13" s="8" customFormat="1" ht="21.75" customHeight="1" x14ac:dyDescent="0.25">
      <c r="A16" s="4"/>
      <c r="B16" s="5" t="s">
        <v>199</v>
      </c>
      <c r="C16" s="6">
        <f>C14*0.3</f>
        <v>3.7637999999999998</v>
      </c>
      <c r="D16" s="6"/>
      <c r="E16" s="6"/>
      <c r="G16" s="5"/>
      <c r="H16" s="32"/>
      <c r="I16" s="5"/>
      <c r="J16" s="32"/>
      <c r="K16" s="32"/>
      <c r="L16" s="32"/>
      <c r="M16" s="32"/>
    </row>
    <row r="17" spans="1:13" s="8" customFormat="1" ht="21.75" customHeight="1" x14ac:dyDescent="0.25">
      <c r="A17" s="4"/>
      <c r="B17" s="5" t="s">
        <v>200</v>
      </c>
      <c r="C17" s="6">
        <f>C14*0.2</f>
        <v>2.5091999999999999</v>
      </c>
      <c r="D17" s="6"/>
      <c r="E17" s="6"/>
      <c r="G17" s="5"/>
      <c r="H17" s="32"/>
      <c r="I17" s="5"/>
      <c r="J17" s="32"/>
      <c r="K17" s="32"/>
      <c r="L17" s="32"/>
      <c r="M17" s="32"/>
    </row>
    <row r="18" spans="1:13" s="8" customFormat="1" ht="21.75" customHeight="1" x14ac:dyDescent="0.25">
      <c r="A18" s="4"/>
      <c r="B18" s="5" t="s">
        <v>296</v>
      </c>
      <c r="C18" s="6">
        <v>3</v>
      </c>
      <c r="D18" s="6"/>
      <c r="E18" s="6"/>
      <c r="G18" s="5"/>
      <c r="H18" s="32"/>
      <c r="I18" s="5"/>
      <c r="J18" s="32"/>
      <c r="K18" s="32"/>
      <c r="L18" s="32"/>
      <c r="M18" s="32"/>
    </row>
    <row r="19" spans="1:13" s="8" customFormat="1" ht="21.75" customHeight="1" x14ac:dyDescent="0.25">
      <c r="A19" s="4"/>
      <c r="B19" s="154" t="str">
        <f>B13</f>
        <v xml:space="preserve">Paint PVA </v>
      </c>
      <c r="C19" s="155">
        <f>SUM(C15:C18)</f>
        <v>21.818999999999999</v>
      </c>
      <c r="D19" s="6"/>
      <c r="E19" s="6"/>
      <c r="G19" s="5"/>
      <c r="H19" s="32"/>
      <c r="I19" s="5"/>
      <c r="J19" s="32"/>
      <c r="K19" s="32"/>
      <c r="L19" s="32"/>
      <c r="M19" s="32"/>
    </row>
    <row r="21" spans="1:13" s="8" customFormat="1" ht="21.75" customHeight="1" x14ac:dyDescent="0.25">
      <c r="A21" s="4"/>
      <c r="B21" s="156" t="str">
        <f>'01 Material Prices'!B77</f>
        <v>Varnish</v>
      </c>
      <c r="C21" s="157"/>
      <c r="D21" s="6"/>
      <c r="E21" s="6"/>
      <c r="G21" s="5"/>
      <c r="H21" s="32"/>
      <c r="I21" s="5"/>
      <c r="J21" s="32"/>
      <c r="K21" s="32"/>
      <c r="L21" s="32"/>
      <c r="M21" s="32"/>
    </row>
    <row r="22" spans="1:13" s="8" customFormat="1" ht="21.75" customHeight="1" x14ac:dyDescent="0.25">
      <c r="A22" s="4"/>
      <c r="B22" s="5" t="str">
        <f>'01 Material Prices'!B78</f>
        <v>Clear Varnish</v>
      </c>
      <c r="C22" s="6">
        <f>'01 Material Prices'!C78*0.125*3</f>
        <v>57.375</v>
      </c>
      <c r="D22" s="6" t="s">
        <v>159</v>
      </c>
      <c r="E22" s="6"/>
      <c r="G22" s="5"/>
      <c r="H22" s="32"/>
      <c r="I22" s="5"/>
      <c r="J22" s="32"/>
      <c r="K22" s="32"/>
      <c r="L22" s="32"/>
      <c r="M22" s="32"/>
    </row>
    <row r="23" spans="1:13" s="8" customFormat="1" ht="21.75" customHeight="1" x14ac:dyDescent="0.25">
      <c r="A23" s="4"/>
      <c r="B23" s="5"/>
      <c r="C23" s="6">
        <f>SUM(C22)</f>
        <v>57.375</v>
      </c>
      <c r="D23" s="6"/>
      <c r="E23" s="6"/>
      <c r="G23" s="5"/>
      <c r="H23" s="32"/>
      <c r="I23" s="5"/>
      <c r="J23" s="32"/>
      <c r="K23" s="32"/>
      <c r="L23" s="32"/>
      <c r="M23" s="32"/>
    </row>
    <row r="24" spans="1:13" s="8" customFormat="1" ht="21.75" customHeight="1" x14ac:dyDescent="0.25">
      <c r="A24" s="4"/>
      <c r="B24" s="5" t="s">
        <v>199</v>
      </c>
      <c r="C24" s="6">
        <f>C22*0.3</f>
        <v>17.212499999999999</v>
      </c>
      <c r="D24" s="6"/>
      <c r="E24" s="6"/>
      <c r="G24" s="5"/>
      <c r="H24" s="32"/>
      <c r="I24" s="5"/>
      <c r="J24" s="32"/>
      <c r="K24" s="32"/>
      <c r="L24" s="32"/>
      <c r="M24" s="32"/>
    </row>
    <row r="25" spans="1:13" s="8" customFormat="1" ht="21.75" customHeight="1" x14ac:dyDescent="0.25">
      <c r="A25" s="4"/>
      <c r="B25" s="5" t="s">
        <v>200</v>
      </c>
      <c r="C25" s="6">
        <f>C22*0.2</f>
        <v>11.475000000000001</v>
      </c>
      <c r="D25" s="6"/>
      <c r="E25" s="6"/>
      <c r="G25" s="5"/>
      <c r="H25" s="32"/>
      <c r="I25" s="5"/>
      <c r="J25" s="32"/>
      <c r="K25" s="32"/>
      <c r="L25" s="32"/>
      <c r="M25" s="32"/>
    </row>
    <row r="26" spans="1:13" s="8" customFormat="1" ht="21.75" customHeight="1" x14ac:dyDescent="0.25">
      <c r="A26" s="4"/>
      <c r="B26" s="154" t="s">
        <v>201</v>
      </c>
      <c r="C26" s="155">
        <f>SUM(C23:C25)</f>
        <v>86.0625</v>
      </c>
      <c r="D26" s="6"/>
      <c r="E26" s="6"/>
      <c r="G26" s="5"/>
      <c r="H26" s="32"/>
      <c r="I26" s="5"/>
      <c r="J26" s="32"/>
      <c r="K26" s="32"/>
      <c r="L26" s="32"/>
      <c r="M26" s="32"/>
    </row>
  </sheetData>
  <pageMargins left="0.7" right="0.7" top="0.75" bottom="0.75" header="0.3" footer="0.3"/>
  <pageSetup scale="66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N24"/>
  <sheetViews>
    <sheetView view="pageBreakPreview" zoomScale="70" zoomScaleNormal="100" zoomScaleSheetLayoutView="70" workbookViewId="0">
      <selection activeCell="F4" sqref="F4"/>
    </sheetView>
  </sheetViews>
  <sheetFormatPr defaultRowHeight="21.75" customHeight="1" x14ac:dyDescent="0.25"/>
  <cols>
    <col min="1" max="1" width="15" style="4" customWidth="1"/>
    <col min="2" max="2" width="41" style="5" customWidth="1"/>
    <col min="3" max="5" width="17.42578125" style="6" customWidth="1"/>
    <col min="6" max="6" width="16.28515625" style="6" customWidth="1"/>
    <col min="7" max="7" width="16.28515625" style="8" customWidth="1"/>
    <col min="8" max="8" width="9.140625" style="5" customWidth="1"/>
    <col min="9" max="9" width="9.140625" style="32"/>
    <col min="10" max="10" width="18.5703125" style="5" customWidth="1"/>
    <col min="11" max="11" width="18.5703125" style="32" customWidth="1"/>
    <col min="12" max="12" width="9.140625" style="32"/>
    <col min="13" max="13" width="15.85546875" style="32" customWidth="1"/>
    <col min="14" max="14" width="9.140625" style="32"/>
    <col min="15" max="16384" width="9.140625" style="5"/>
  </cols>
  <sheetData>
    <row r="2" spans="1:14" ht="21.75" customHeight="1" x14ac:dyDescent="0.25">
      <c r="A2" s="154" t="str">
        <f>'01 Material Prices'!B55</f>
        <v>Clear Glass</v>
      </c>
      <c r="B2" s="155"/>
      <c r="C2" s="56" t="s">
        <v>255</v>
      </c>
      <c r="D2" s="56" t="s">
        <v>187</v>
      </c>
      <c r="E2" s="56" t="s">
        <v>262</v>
      </c>
      <c r="F2" s="157" t="s">
        <v>238</v>
      </c>
      <c r="G2"/>
    </row>
    <row r="3" spans="1:14" ht="21.75" customHeight="1" x14ac:dyDescent="0.25">
      <c r="A3" s="5" t="str">
        <f>'01 Material Prices'!B56</f>
        <v>4mm</v>
      </c>
      <c r="B3" s="6">
        <f>'01 Material Prices'!C56</f>
        <v>204</v>
      </c>
      <c r="C3" s="6">
        <f>B3*0.3</f>
        <v>61.199999999999996</v>
      </c>
      <c r="D3" s="6">
        <f>B3*0.2</f>
        <v>40.800000000000004</v>
      </c>
      <c r="E3" s="6">
        <f>'01 Material Prices'!C64/2</f>
        <v>19.38</v>
      </c>
      <c r="F3" s="173">
        <f>SUM(B3:E3)</f>
        <v>325.38</v>
      </c>
      <c r="G3"/>
    </row>
    <row r="4" spans="1:14" ht="21.75" customHeight="1" x14ac:dyDescent="0.25">
      <c r="A4" s="5" t="str">
        <f>'01 Material Prices'!B57</f>
        <v>6mm</v>
      </c>
      <c r="B4" s="6">
        <f>'01 Material Prices'!C57</f>
        <v>526.32000000000005</v>
      </c>
      <c r="C4" s="6">
        <f t="shared" ref="C4:C12" si="0">B4*0.3</f>
        <v>157.89600000000002</v>
      </c>
      <c r="D4" s="6">
        <f t="shared" ref="D4:D12" si="1">B4*0.2</f>
        <v>105.26400000000001</v>
      </c>
      <c r="E4" s="6">
        <v>19.95</v>
      </c>
      <c r="F4" s="173">
        <f t="shared" ref="F4:F9" si="2">SUM(B4:E4)</f>
        <v>809.43000000000018</v>
      </c>
      <c r="G4"/>
    </row>
    <row r="5" spans="1:14" ht="21.75" customHeight="1" x14ac:dyDescent="0.25">
      <c r="A5" s="5" t="str">
        <f>'01 Material Prices'!B58</f>
        <v>8mm</v>
      </c>
      <c r="B5" s="6">
        <f>'01 Material Prices'!C58</f>
        <v>235</v>
      </c>
      <c r="C5" s="6">
        <f t="shared" si="0"/>
        <v>70.5</v>
      </c>
      <c r="D5" s="6">
        <f t="shared" si="1"/>
        <v>47</v>
      </c>
      <c r="E5" s="6">
        <v>19.95</v>
      </c>
      <c r="F5" s="173">
        <f t="shared" si="2"/>
        <v>372.45</v>
      </c>
      <c r="G5"/>
    </row>
    <row r="6" spans="1:14" ht="21.75" customHeight="1" x14ac:dyDescent="0.25">
      <c r="A6" s="154" t="str">
        <f>'01 Material Prices'!B59</f>
        <v>Obscure Glass</v>
      </c>
      <c r="B6" s="174"/>
      <c r="C6" s="6">
        <f t="shared" si="0"/>
        <v>0</v>
      </c>
      <c r="D6" s="6">
        <f t="shared" si="1"/>
        <v>0</v>
      </c>
      <c r="E6" s="6">
        <v>19.95</v>
      </c>
      <c r="F6" s="173">
        <f t="shared" si="2"/>
        <v>19.95</v>
      </c>
      <c r="G6"/>
    </row>
    <row r="7" spans="1:14" ht="21.75" customHeight="1" x14ac:dyDescent="0.25">
      <c r="A7" s="5" t="str">
        <f>'01 Material Prices'!B60</f>
        <v>4mm</v>
      </c>
      <c r="B7" s="6">
        <f>'01 Material Prices'!C60</f>
        <v>737.46</v>
      </c>
      <c r="C7" s="6">
        <f t="shared" si="0"/>
        <v>221.238</v>
      </c>
      <c r="D7" s="6">
        <f t="shared" si="1"/>
        <v>147.49200000000002</v>
      </c>
      <c r="E7" s="6">
        <v>19.95</v>
      </c>
      <c r="F7" s="173">
        <f t="shared" si="2"/>
        <v>1126.1400000000001</v>
      </c>
      <c r="G7"/>
    </row>
    <row r="8" spans="1:14" s="8" customFormat="1" ht="21.75" customHeight="1" x14ac:dyDescent="0.25">
      <c r="A8" s="5" t="str">
        <f>'01 Material Prices'!B61</f>
        <v>6mm</v>
      </c>
      <c r="B8" s="6">
        <f>'01 Material Prices'!C61</f>
        <v>880.26</v>
      </c>
      <c r="C8" s="6">
        <f t="shared" si="0"/>
        <v>264.07799999999997</v>
      </c>
      <c r="D8" s="6">
        <f t="shared" si="1"/>
        <v>176.05200000000002</v>
      </c>
      <c r="E8" s="6">
        <v>19.95</v>
      </c>
      <c r="F8" s="173">
        <f t="shared" si="2"/>
        <v>1340.34</v>
      </c>
      <c r="G8"/>
      <c r="I8" s="6"/>
      <c r="K8" s="6"/>
      <c r="L8" s="6"/>
      <c r="M8" s="6"/>
      <c r="N8" s="6"/>
    </row>
    <row r="9" spans="1:14" s="8" customFormat="1" ht="21.75" customHeight="1" x14ac:dyDescent="0.25">
      <c r="A9" s="5" t="str">
        <f>'01 Material Prices'!B62</f>
        <v>8mm</v>
      </c>
      <c r="B9" s="6">
        <f>'01 Material Prices'!C62</f>
        <v>1701.36</v>
      </c>
      <c r="C9" s="6">
        <f t="shared" si="0"/>
        <v>510.40799999999996</v>
      </c>
      <c r="D9" s="6">
        <f t="shared" si="1"/>
        <v>340.27199999999999</v>
      </c>
      <c r="E9" s="6">
        <v>19.95</v>
      </c>
      <c r="F9" s="173">
        <f t="shared" si="2"/>
        <v>2571.9899999999998</v>
      </c>
      <c r="G9"/>
      <c r="I9" s="6"/>
      <c r="K9" s="6"/>
      <c r="L9" s="6"/>
      <c r="M9" s="6"/>
      <c r="N9" s="6"/>
    </row>
    <row r="10" spans="1:14" s="8" customFormat="1" ht="21.75" customHeight="1" x14ac:dyDescent="0.25">
      <c r="A10" s="5"/>
      <c r="B10" s="6"/>
      <c r="C10" s="56" t="s">
        <v>255</v>
      </c>
      <c r="D10" s="56" t="s">
        <v>187</v>
      </c>
      <c r="E10" s="56" t="s">
        <v>267</v>
      </c>
      <c r="F10" s="157" t="s">
        <v>238</v>
      </c>
      <c r="G10"/>
      <c r="I10" s="6"/>
      <c r="K10" s="6"/>
      <c r="L10" s="6"/>
      <c r="M10" s="6"/>
      <c r="N10" s="6"/>
    </row>
    <row r="11" spans="1:14" s="8" customFormat="1" ht="21.75" customHeight="1" x14ac:dyDescent="0.25">
      <c r="A11" s="177" t="str">
        <f>'01 Material Prices'!B66</f>
        <v>Mirror</v>
      </c>
      <c r="B11" s="176"/>
      <c r="C11" s="6"/>
      <c r="D11" s="6"/>
      <c r="E11" s="6"/>
      <c r="F11"/>
      <c r="G11"/>
      <c r="I11" s="6"/>
      <c r="K11" s="6"/>
      <c r="L11" s="6"/>
      <c r="M11" s="6"/>
      <c r="N11" s="6"/>
    </row>
    <row r="12" spans="1:14" s="8" customFormat="1" ht="21.75" customHeight="1" x14ac:dyDescent="0.25">
      <c r="A12" t="str">
        <f>'01 Material Prices'!B67</f>
        <v>500x500mm</v>
      </c>
      <c r="B12" s="178">
        <f>'01 Material Prices'!C67</f>
        <v>357</v>
      </c>
      <c r="C12" s="6">
        <f t="shared" si="0"/>
        <v>107.1</v>
      </c>
      <c r="D12" s="6">
        <f t="shared" si="1"/>
        <v>71.400000000000006</v>
      </c>
      <c r="E12" s="6">
        <v>20</v>
      </c>
      <c r="F12" s="112">
        <f>SUM(B12:E12)</f>
        <v>555.5</v>
      </c>
      <c r="G12"/>
      <c r="I12" s="6"/>
      <c r="K12" s="6"/>
      <c r="L12" s="6"/>
      <c r="M12" s="6"/>
      <c r="N12" s="6"/>
    </row>
    <row r="13" spans="1:14" ht="21.75" customHeight="1" x14ac:dyDescent="0.25">
      <c r="A13"/>
      <c r="B13"/>
      <c r="C13"/>
      <c r="D13"/>
      <c r="E13"/>
      <c r="F13"/>
      <c r="G13"/>
    </row>
    <row r="14" spans="1:14" s="8" customFormat="1" ht="21.75" customHeight="1" x14ac:dyDescent="0.25">
      <c r="A14"/>
      <c r="B14"/>
      <c r="C14"/>
      <c r="D14"/>
      <c r="E14"/>
      <c r="F14"/>
      <c r="G14"/>
      <c r="H14" s="24"/>
      <c r="I14" s="6"/>
      <c r="K14" s="6"/>
      <c r="L14" s="6"/>
      <c r="M14" s="6"/>
      <c r="N14" s="6"/>
    </row>
    <row r="15" spans="1:14" s="8" customFormat="1" ht="36.75" customHeight="1" x14ac:dyDescent="0.25">
      <c r="A15"/>
      <c r="B15"/>
      <c r="C15"/>
      <c r="D15"/>
      <c r="E15"/>
      <c r="F15"/>
      <c r="G15"/>
      <c r="H15" s="24"/>
      <c r="I15" s="6"/>
      <c r="K15" s="6"/>
      <c r="L15" s="6"/>
      <c r="M15" s="6"/>
      <c r="N15" s="6"/>
    </row>
    <row r="16" spans="1:14" s="8" customFormat="1" ht="21.75" customHeight="1" x14ac:dyDescent="0.25">
      <c r="A16"/>
      <c r="B16"/>
      <c r="C16"/>
      <c r="D16"/>
      <c r="E16"/>
      <c r="F16"/>
      <c r="G16"/>
      <c r="I16" s="6"/>
      <c r="K16" s="6"/>
      <c r="L16" s="6"/>
      <c r="M16" s="6"/>
      <c r="N16" s="6"/>
    </row>
    <row r="17" spans="1:14" ht="21.75" customHeight="1" x14ac:dyDescent="0.25">
      <c r="A17"/>
      <c r="B17"/>
      <c r="C17"/>
      <c r="D17"/>
      <c r="E17"/>
      <c r="F17"/>
      <c r="G17"/>
    </row>
    <row r="18" spans="1:14" s="8" customFormat="1" ht="21.75" customHeight="1" x14ac:dyDescent="0.25">
      <c r="A18"/>
      <c r="B18"/>
      <c r="C18"/>
      <c r="D18"/>
      <c r="E18"/>
      <c r="F18"/>
      <c r="H18" s="5"/>
      <c r="I18" s="32"/>
      <c r="J18" s="5"/>
      <c r="K18" s="32"/>
      <c r="L18" s="32"/>
      <c r="M18" s="32"/>
      <c r="N18" s="32"/>
    </row>
    <row r="19" spans="1:14" s="8" customFormat="1" ht="21.75" customHeight="1" x14ac:dyDescent="0.25">
      <c r="A19"/>
      <c r="B19"/>
      <c r="C19"/>
      <c r="D19"/>
      <c r="E19"/>
      <c r="F19"/>
      <c r="G19"/>
      <c r="H19" s="5"/>
      <c r="I19" s="32"/>
      <c r="J19" s="5"/>
      <c r="K19" s="32"/>
      <c r="L19" s="32"/>
      <c r="M19" s="32"/>
      <c r="N19" s="32"/>
    </row>
    <row r="20" spans="1:14" s="8" customFormat="1" ht="21.75" customHeight="1" x14ac:dyDescent="0.25">
      <c r="A20"/>
      <c r="B20"/>
      <c r="C20"/>
      <c r="D20"/>
      <c r="E20"/>
      <c r="F20"/>
      <c r="G20"/>
      <c r="H20" s="5"/>
      <c r="I20" s="32"/>
      <c r="J20" s="5"/>
      <c r="K20" s="32"/>
      <c r="L20" s="32"/>
      <c r="M20" s="32"/>
      <c r="N20" s="32"/>
    </row>
    <row r="21" spans="1:14" s="8" customFormat="1" ht="21.75" customHeight="1" x14ac:dyDescent="0.25">
      <c r="A21"/>
      <c r="B21"/>
      <c r="C21" s="112"/>
      <c r="D21"/>
      <c r="E21"/>
      <c r="F21"/>
      <c r="G21"/>
      <c r="H21" s="5"/>
      <c r="I21" s="32"/>
      <c r="J21" s="5"/>
      <c r="K21" s="32"/>
      <c r="L21" s="32"/>
      <c r="M21" s="32"/>
      <c r="N21" s="32"/>
    </row>
    <row r="22" spans="1:14" s="8" customFormat="1" ht="21.75" customHeight="1" x14ac:dyDescent="0.25">
      <c r="A22"/>
      <c r="B22"/>
      <c r="C22"/>
      <c r="D22"/>
      <c r="E22"/>
      <c r="F22"/>
      <c r="G22"/>
      <c r="H22" s="5"/>
      <c r="I22" s="32"/>
      <c r="J22" s="5"/>
      <c r="K22" s="32"/>
      <c r="L22" s="32"/>
      <c r="M22" s="32"/>
      <c r="N22" s="32"/>
    </row>
    <row r="23" spans="1:14" s="8" customFormat="1" ht="21.75" customHeight="1" x14ac:dyDescent="0.25">
      <c r="A23"/>
      <c r="B23"/>
      <c r="C23"/>
      <c r="D23"/>
      <c r="E23"/>
      <c r="F23"/>
      <c r="G23"/>
      <c r="H23" s="5"/>
      <c r="I23" s="32"/>
      <c r="J23" s="5"/>
      <c r="K23" s="32"/>
      <c r="L23" s="32"/>
      <c r="M23" s="32"/>
      <c r="N23" s="32"/>
    </row>
    <row r="24" spans="1:14" s="8" customFormat="1" ht="21.75" customHeight="1" x14ac:dyDescent="0.25">
      <c r="A24"/>
      <c r="B24"/>
      <c r="C24"/>
      <c r="D24"/>
      <c r="E24"/>
      <c r="F24"/>
      <c r="G24"/>
      <c r="H24" s="5"/>
      <c r="I24" s="32"/>
      <c r="J24" s="5"/>
      <c r="K24" s="32"/>
      <c r="L24" s="32"/>
      <c r="M24" s="32"/>
      <c r="N24" s="32"/>
    </row>
  </sheetData>
  <pageMargins left="0.7" right="0.7" top="0.75" bottom="0.75" header="0.3" footer="0.3"/>
  <pageSetup scale="56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N19"/>
  <sheetViews>
    <sheetView tabSelected="1" view="pageBreakPreview" zoomScale="70" zoomScaleNormal="100" zoomScaleSheetLayoutView="70" workbookViewId="0">
      <selection activeCell="N16" sqref="N16"/>
    </sheetView>
  </sheetViews>
  <sheetFormatPr defaultRowHeight="21.75" customHeight="1" x14ac:dyDescent="0.25"/>
  <cols>
    <col min="1" max="1" width="15" style="4" customWidth="1"/>
    <col min="2" max="2" width="41" style="5" customWidth="1"/>
    <col min="3" max="5" width="17.42578125" style="6" customWidth="1"/>
    <col min="6" max="6" width="16.28515625" style="6" customWidth="1"/>
    <col min="7" max="7" width="16.28515625" style="8" customWidth="1"/>
    <col min="8" max="8" width="9.140625" style="5" customWidth="1"/>
    <col min="9" max="9" width="9.140625" style="32"/>
    <col min="10" max="10" width="18.5703125" style="5" customWidth="1"/>
    <col min="11" max="11" width="18.5703125" style="32" customWidth="1"/>
    <col min="12" max="12" width="9.140625" style="32"/>
    <col min="13" max="13" width="15.85546875" style="32" customWidth="1"/>
    <col min="14" max="14" width="9.140625" style="32"/>
    <col min="15" max="16384" width="9.140625" style="5"/>
  </cols>
  <sheetData>
    <row r="2" spans="1:14" ht="21.75" customHeight="1" x14ac:dyDescent="0.25">
      <c r="A2" s="154" t="s">
        <v>268</v>
      </c>
      <c r="B2" s="155"/>
      <c r="C2" s="56" t="s">
        <v>255</v>
      </c>
      <c r="D2" s="56" t="s">
        <v>187</v>
      </c>
      <c r="E2" s="56" t="s">
        <v>282</v>
      </c>
      <c r="F2" s="157" t="s">
        <v>238</v>
      </c>
      <c r="G2"/>
    </row>
    <row r="3" spans="1:14" ht="21.75" customHeight="1" x14ac:dyDescent="0.25">
      <c r="A3" s="5" t="s">
        <v>269</v>
      </c>
      <c r="B3" s="6">
        <f>'01 Material Prices'!C56</f>
        <v>204</v>
      </c>
      <c r="C3" s="6">
        <f>B3*0.3</f>
        <v>61.199999999999996</v>
      </c>
      <c r="D3" s="6">
        <f>B3*0.2</f>
        <v>40.800000000000004</v>
      </c>
      <c r="E3" s="6">
        <v>0</v>
      </c>
      <c r="F3" s="173">
        <f>SUM(B3:E3)</f>
        <v>306</v>
      </c>
      <c r="G3"/>
    </row>
    <row r="4" spans="1:14" ht="21.75" customHeight="1" x14ac:dyDescent="0.25">
      <c r="A4" s="154" t="s">
        <v>281</v>
      </c>
      <c r="B4" s="174"/>
      <c r="F4" s="173"/>
      <c r="G4"/>
    </row>
    <row r="5" spans="1:14" ht="21.75" customHeight="1" x14ac:dyDescent="0.25">
      <c r="A5" s="5" t="str">
        <f>'01 Material Prices'!B69</f>
        <v>600x600mm</v>
      </c>
      <c r="B5" s="6">
        <f>'01 Material Prices'!C69/1.44</f>
        <v>181.33333333333334</v>
      </c>
      <c r="C5" s="6">
        <f t="shared" ref="C5:C7" si="0">B5*0.3</f>
        <v>54.4</v>
      </c>
      <c r="D5" s="6">
        <f t="shared" ref="D5:D7" si="1">B5*0.2</f>
        <v>36.266666666666673</v>
      </c>
      <c r="E5" s="6">
        <f>'01 Material Prices'!C72*2</f>
        <v>6.2076180000000001</v>
      </c>
      <c r="F5" s="173">
        <f t="shared" ref="F5" si="2">SUM(B5:E5)</f>
        <v>278.20761800000002</v>
      </c>
      <c r="G5"/>
    </row>
    <row r="6" spans="1:14" s="8" customFormat="1" ht="21.75" customHeight="1" x14ac:dyDescent="0.25">
      <c r="A6" s="177" t="str">
        <f>'01 Material Prices'!B70</f>
        <v>Wall tile</v>
      </c>
      <c r="B6" s="176"/>
      <c r="C6" s="6"/>
      <c r="D6" s="6"/>
      <c r="E6" s="6"/>
      <c r="F6" s="181"/>
      <c r="G6"/>
      <c r="I6" s="6"/>
      <c r="K6" s="6"/>
      <c r="L6" s="6"/>
      <c r="M6" s="6"/>
      <c r="N6" s="6"/>
    </row>
    <row r="7" spans="1:14" s="8" customFormat="1" ht="21.75" customHeight="1" x14ac:dyDescent="0.25">
      <c r="A7" t="str">
        <f>'01 Material Prices'!B71</f>
        <v>250x350</v>
      </c>
      <c r="B7" s="178">
        <f>'01 Material Prices'!C71/1.05</f>
        <v>280.74285714285713</v>
      </c>
      <c r="C7" s="6">
        <f t="shared" si="0"/>
        <v>84.222857142857137</v>
      </c>
      <c r="D7" s="6">
        <f t="shared" si="1"/>
        <v>56.148571428571429</v>
      </c>
      <c r="E7" s="6">
        <f>E5</f>
        <v>6.2076180000000001</v>
      </c>
      <c r="F7" s="181">
        <f>SUM(B7:E7)</f>
        <v>427.32190371428572</v>
      </c>
      <c r="G7"/>
      <c r="I7" s="6"/>
      <c r="K7" s="6"/>
      <c r="L7" s="6"/>
      <c r="M7" s="6"/>
      <c r="N7" s="6"/>
    </row>
    <row r="8" spans="1:14" ht="21.75" customHeight="1" x14ac:dyDescent="0.25">
      <c r="A8"/>
      <c r="B8"/>
      <c r="C8"/>
      <c r="D8"/>
      <c r="E8"/>
      <c r="F8" s="180"/>
      <c r="G8"/>
    </row>
    <row r="9" spans="1:14" s="8" customFormat="1" ht="21.75" customHeight="1" x14ac:dyDescent="0.25">
      <c r="A9"/>
      <c r="B9"/>
      <c r="C9"/>
      <c r="D9"/>
      <c r="E9"/>
      <c r="F9" s="180"/>
      <c r="G9"/>
      <c r="H9" s="24"/>
      <c r="I9" s="6"/>
      <c r="K9" s="6"/>
      <c r="L9" s="6"/>
      <c r="M9" s="6"/>
      <c r="N9" s="6"/>
    </row>
    <row r="10" spans="1:14" s="8" customFormat="1" ht="36.75" customHeight="1" x14ac:dyDescent="0.25">
      <c r="A10"/>
      <c r="B10"/>
      <c r="C10"/>
      <c r="D10"/>
      <c r="E10"/>
      <c r="F10" s="180"/>
      <c r="G10"/>
      <c r="H10" s="24"/>
      <c r="I10" s="6"/>
      <c r="K10" s="6"/>
      <c r="L10" s="6"/>
      <c r="M10" s="6"/>
      <c r="N10" s="6"/>
    </row>
    <row r="11" spans="1:14" s="8" customFormat="1" ht="21.75" customHeight="1" x14ac:dyDescent="0.25">
      <c r="A11"/>
      <c r="B11"/>
      <c r="C11"/>
      <c r="D11"/>
      <c r="E11"/>
      <c r="F11" s="180"/>
      <c r="G11"/>
      <c r="I11" s="6"/>
      <c r="K11" s="6"/>
      <c r="L11" s="6"/>
      <c r="M11" s="6"/>
      <c r="N11" s="6"/>
    </row>
    <row r="12" spans="1:14" ht="21.75" customHeight="1" x14ac:dyDescent="0.25">
      <c r="A12"/>
      <c r="B12"/>
      <c r="C12"/>
      <c r="D12"/>
      <c r="E12"/>
      <c r="F12" s="180"/>
      <c r="G12"/>
    </row>
    <row r="13" spans="1:14" s="8" customFormat="1" ht="21.75" customHeight="1" x14ac:dyDescent="0.25">
      <c r="A13"/>
      <c r="B13"/>
      <c r="C13"/>
      <c r="D13"/>
      <c r="E13"/>
      <c r="F13" s="180"/>
      <c r="H13" s="5"/>
      <c r="I13" s="32"/>
      <c r="J13" s="5"/>
      <c r="K13" s="32"/>
      <c r="L13" s="32"/>
      <c r="M13" s="32"/>
      <c r="N13" s="32"/>
    </row>
    <row r="14" spans="1:14" s="8" customFormat="1" ht="21.75" customHeight="1" x14ac:dyDescent="0.25">
      <c r="A14"/>
      <c r="B14"/>
      <c r="C14"/>
      <c r="D14"/>
      <c r="E14"/>
      <c r="F14" s="180"/>
      <c r="G14"/>
      <c r="H14" s="5"/>
      <c r="I14" s="32"/>
      <c r="J14" s="5"/>
      <c r="K14" s="32"/>
      <c r="L14" s="32"/>
      <c r="M14" s="32"/>
      <c r="N14" s="32"/>
    </row>
    <row r="15" spans="1:14" s="8" customFormat="1" ht="21.75" customHeight="1" x14ac:dyDescent="0.25">
      <c r="A15"/>
      <c r="B15"/>
      <c r="C15"/>
      <c r="D15"/>
      <c r="E15"/>
      <c r="F15" s="180"/>
      <c r="G15"/>
      <c r="H15" s="5"/>
      <c r="I15" s="32"/>
      <c r="J15" s="5"/>
      <c r="K15" s="32"/>
      <c r="L15" s="32"/>
      <c r="M15" s="32"/>
      <c r="N15" s="32"/>
    </row>
    <row r="16" spans="1:14" s="8" customFormat="1" ht="21.75" customHeight="1" x14ac:dyDescent="0.25">
      <c r="A16"/>
      <c r="B16"/>
      <c r="C16" s="112"/>
      <c r="D16"/>
      <c r="E16"/>
      <c r="F16" s="180"/>
      <c r="G16"/>
      <c r="H16" s="5"/>
      <c r="I16" s="32"/>
      <c r="J16" s="5"/>
      <c r="K16" s="32"/>
      <c r="L16" s="32"/>
      <c r="M16" s="32"/>
      <c r="N16" s="32"/>
    </row>
    <row r="17" spans="1:14" s="8" customFormat="1" ht="21.75" customHeight="1" x14ac:dyDescent="0.25">
      <c r="A17"/>
      <c r="B17"/>
      <c r="C17"/>
      <c r="D17"/>
      <c r="E17"/>
      <c r="F17" s="180"/>
      <c r="G17"/>
      <c r="H17" s="5"/>
      <c r="I17" s="32"/>
      <c r="J17" s="5"/>
      <c r="K17" s="32"/>
      <c r="L17" s="32"/>
      <c r="M17" s="32"/>
      <c r="N17" s="32"/>
    </row>
    <row r="18" spans="1:14" s="8" customFormat="1" ht="21.75" customHeight="1" x14ac:dyDescent="0.25">
      <c r="A18"/>
      <c r="B18"/>
      <c r="C18"/>
      <c r="D18"/>
      <c r="E18"/>
      <c r="F18" s="180"/>
      <c r="G18"/>
      <c r="H18" s="5"/>
      <c r="I18" s="32"/>
      <c r="J18" s="5"/>
      <c r="K18" s="32"/>
      <c r="L18" s="32"/>
      <c r="M18" s="32"/>
      <c r="N18" s="32"/>
    </row>
    <row r="19" spans="1:14" s="8" customFormat="1" ht="21.75" customHeight="1" x14ac:dyDescent="0.25">
      <c r="A19"/>
      <c r="B19"/>
      <c r="C19"/>
      <c r="D19"/>
      <c r="E19"/>
      <c r="F19" s="180"/>
      <c r="G19"/>
      <c r="H19" s="5"/>
      <c r="I19" s="32"/>
      <c r="J19" s="5"/>
      <c r="K19" s="32"/>
      <c r="L19" s="32"/>
      <c r="M19" s="32"/>
      <c r="N19" s="32"/>
    </row>
  </sheetData>
  <pageMargins left="0.7" right="0.7" top="0.75" bottom="0.75" header="0.3" footer="0.3"/>
  <pageSetup scale="56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F0FE1280-5D00-4596-89F5-95D362C26FE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01 Material Prices</vt:lpstr>
      <vt:lpstr>01 EARTHWORKS</vt:lpstr>
      <vt:lpstr>ELECTRICAL</vt:lpstr>
      <vt:lpstr>CARPENTRY. JOINERY &amp;IRONMONGERY</vt:lpstr>
      <vt:lpstr>PLUMBING</vt:lpstr>
      <vt:lpstr>SEPTIC &amp; SOAKAWAY</vt:lpstr>
      <vt:lpstr>PAINTING</vt:lpstr>
      <vt:lpstr>GLAZING</vt:lpstr>
      <vt:lpstr>TILING</vt:lpstr>
      <vt:lpstr>METALWORK</vt:lpstr>
      <vt:lpstr>05 Blockc&amp; Brick works</vt:lpstr>
      <vt:lpstr>06 Plain Concrete</vt:lpstr>
      <vt:lpstr>08 REBAR</vt:lpstr>
      <vt:lpstr>PLASTERING</vt:lpstr>
      <vt:lpstr>ROOFING</vt:lpstr>
      <vt:lpstr>STRUCTURAL STEELWORK</vt:lpstr>
      <vt:lpstr>'01 EARTHWORKS'!Print_Area</vt:lpstr>
      <vt:lpstr>'01 Material Prices'!Print_Area</vt:lpstr>
      <vt:lpstr>'05 Blockc&amp; Brick works'!Print_Area</vt:lpstr>
      <vt:lpstr>'06 Plain Concrete'!Print_Area</vt:lpstr>
      <vt:lpstr>'08 REBAR'!Print_Area</vt:lpstr>
      <vt:lpstr>'CARPENTRY. JOINERY &amp;IRONMONGERY'!Print_Area</vt:lpstr>
      <vt:lpstr>ELECTRICAL!Print_Area</vt:lpstr>
      <vt:lpstr>GLAZING!Print_Area</vt:lpstr>
      <vt:lpstr>METALWORK!Print_Area</vt:lpstr>
      <vt:lpstr>PAINTING!Print_Area</vt:lpstr>
      <vt:lpstr>PLASTERING!Print_Area</vt:lpstr>
      <vt:lpstr>PLUMBING!Print_Area</vt:lpstr>
      <vt:lpstr>ROOFING!Print_Area</vt:lpstr>
      <vt:lpstr>'SEPTIC &amp; SOAKAWAY'!Print_Area</vt:lpstr>
      <vt:lpstr>'STRUCTURAL STEELWORK'!Print_Area</vt:lpstr>
      <vt:lpstr>TILING!Print_Area</vt:lpstr>
    </vt:vector>
  </TitlesOfParts>
  <Company>Cadprofessional Systems Technology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Estimating Spreadsheet</dc:title>
  <dc:subject>Cost Estimating</dc:subject>
  <cp:keywords>Estimator</cp:keywords>
  <cp:lastModifiedBy>WACHAMA J. SWANA</cp:lastModifiedBy>
  <cp:lastPrinted>2025-02-12T09:34:54Z</cp:lastPrinted>
  <dcterms:created xsi:type="dcterms:W3CDTF">2019-10-23T10:10:51Z</dcterms:created>
  <dcterms:modified xsi:type="dcterms:W3CDTF">2025-03-10T12:51:31Z</dcterms:modified>
  <cp:category>Cost Estimating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{F0FE1280-5D00-4596-89F5-95D362C26FEA}</vt:lpwstr>
  </property>
</Properties>
</file>