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nokean/0000_GitHub/Nonesuch_Formation/Data/XRD/"/>
    </mc:Choice>
  </mc:AlternateContent>
  <xr:revisionPtr revIDLastSave="0" documentId="13_ncr:1_{9CF84537-9ED3-AB47-8C0B-081E19C37F65}" xr6:coauthVersionLast="47" xr6:coauthVersionMax="47" xr10:uidLastSave="{00000000-0000-0000-0000-000000000000}"/>
  <bookViews>
    <workbookView xWindow="47980" yWindow="-6140" windowWidth="32020" windowHeight="23420" xr2:uid="{00000000-000D-0000-FFFF-FFFF00000000}"/>
  </bookViews>
  <sheets>
    <sheet name="XRDData" sheetId="18" r:id="rId1"/>
  </sheets>
  <definedNames>
    <definedName name="_xlnm.Print_Area" localSheetId="0">XRDData!$B$1:$S$10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8" i="18" l="1"/>
  <c r="AH3" i="18"/>
  <c r="AU3" i="18" s="1"/>
  <c r="S45" i="18"/>
  <c r="R45" i="18"/>
  <c r="S44" i="18"/>
  <c r="R44" i="18"/>
  <c r="S43" i="18"/>
  <c r="R43" i="18"/>
  <c r="S42" i="18"/>
  <c r="R42" i="18"/>
  <c r="S41" i="18"/>
  <c r="R41" i="18"/>
  <c r="S40" i="18"/>
  <c r="R40" i="18"/>
  <c r="S39" i="18"/>
  <c r="R39" i="18"/>
  <c r="S38" i="18"/>
  <c r="R38" i="18"/>
  <c r="S37" i="18"/>
  <c r="R37" i="18"/>
  <c r="S36" i="18"/>
  <c r="R36" i="18"/>
  <c r="S35" i="18"/>
  <c r="R35" i="18"/>
  <c r="S34" i="18"/>
  <c r="R34" i="18"/>
  <c r="S33" i="18"/>
  <c r="R33" i="18"/>
  <c r="S32" i="18"/>
  <c r="R32" i="18"/>
  <c r="S31" i="18"/>
  <c r="R31" i="18"/>
  <c r="S30" i="18"/>
  <c r="R30" i="18"/>
  <c r="S29" i="18"/>
  <c r="R29" i="18"/>
  <c r="S28" i="18"/>
  <c r="R28" i="18"/>
  <c r="S27" i="18"/>
  <c r="R27" i="18"/>
  <c r="S26" i="18"/>
  <c r="R26" i="18"/>
  <c r="S25" i="18"/>
  <c r="R25" i="18"/>
  <c r="S24" i="18"/>
  <c r="R24" i="18"/>
  <c r="S23" i="18"/>
  <c r="R23" i="18"/>
  <c r="S22" i="18"/>
  <c r="R22" i="18"/>
  <c r="S21" i="18"/>
  <c r="R21" i="18"/>
  <c r="S20" i="18"/>
  <c r="R20" i="18"/>
  <c r="S19" i="18"/>
  <c r="R19" i="18"/>
  <c r="S18" i="18"/>
  <c r="R18" i="18"/>
  <c r="S17" i="18"/>
  <c r="R17" i="18"/>
  <c r="S16" i="18"/>
  <c r="R16" i="18"/>
  <c r="S15" i="18"/>
  <c r="R15" i="18"/>
  <c r="S14" i="18"/>
  <c r="R14" i="18"/>
  <c r="S13" i="18"/>
  <c r="R13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3" i="18"/>
  <c r="R3" i="18"/>
  <c r="AS45" i="18"/>
  <c r="BE45" i="18" s="1"/>
  <c r="AR45" i="18"/>
  <c r="BD45" i="18" s="1"/>
  <c r="AQ45" i="18"/>
  <c r="BC45" i="18" s="1"/>
  <c r="AP45" i="18"/>
  <c r="BB45" i="18" s="1"/>
  <c r="AO45" i="18"/>
  <c r="BA45" i="18" s="1"/>
  <c r="AN45" i="18"/>
  <c r="AZ45" i="18" s="1"/>
  <c r="AM45" i="18"/>
  <c r="AY45" i="18" s="1"/>
  <c r="AL45" i="18"/>
  <c r="AK45" i="18"/>
  <c r="AX45" i="18" s="1"/>
  <c r="AJ45" i="18"/>
  <c r="AW45" i="18" s="1"/>
  <c r="AI45" i="18"/>
  <c r="AV45" i="18" s="1"/>
  <c r="AH45" i="18"/>
  <c r="AU45" i="18" s="1"/>
  <c r="AG45" i="18"/>
  <c r="AT45" i="18" s="1"/>
  <c r="BZ44" i="18"/>
  <c r="BY44" i="18"/>
  <c r="AS44" i="18"/>
  <c r="BE44" i="18" s="1"/>
  <c r="AR44" i="18"/>
  <c r="BD44" i="18" s="1"/>
  <c r="AQ44" i="18"/>
  <c r="BC44" i="18" s="1"/>
  <c r="AP44" i="18"/>
  <c r="BB44" i="18" s="1"/>
  <c r="AO44" i="18"/>
  <c r="BA44" i="18" s="1"/>
  <c r="AN44" i="18"/>
  <c r="AZ44" i="18" s="1"/>
  <c r="AM44" i="18"/>
  <c r="AY44" i="18" s="1"/>
  <c r="AL44" i="18"/>
  <c r="AK44" i="18"/>
  <c r="AX44" i="18" s="1"/>
  <c r="AJ44" i="18"/>
  <c r="AW44" i="18" s="1"/>
  <c r="AI44" i="18"/>
  <c r="AV44" i="18" s="1"/>
  <c r="AH44" i="18"/>
  <c r="AU44" i="18" s="1"/>
  <c r="AG44" i="18"/>
  <c r="AT44" i="18" s="1"/>
  <c r="AS43" i="18"/>
  <c r="BE43" i="18" s="1"/>
  <c r="AR43" i="18"/>
  <c r="BD43" i="18" s="1"/>
  <c r="AQ43" i="18"/>
  <c r="BC43" i="18" s="1"/>
  <c r="AP43" i="18"/>
  <c r="BB43" i="18" s="1"/>
  <c r="AO43" i="18"/>
  <c r="BA43" i="18" s="1"/>
  <c r="AN43" i="18"/>
  <c r="AZ43" i="18" s="1"/>
  <c r="AM43" i="18"/>
  <c r="AY43" i="18" s="1"/>
  <c r="AL43" i="18"/>
  <c r="AK43" i="18"/>
  <c r="AX43" i="18" s="1"/>
  <c r="AJ43" i="18"/>
  <c r="AW43" i="18" s="1"/>
  <c r="AI43" i="18"/>
  <c r="AV43" i="18" s="1"/>
  <c r="AH43" i="18"/>
  <c r="AU43" i="18" s="1"/>
  <c r="AG43" i="18"/>
  <c r="AT43" i="18" s="1"/>
  <c r="BZ42" i="18"/>
  <c r="BY42" i="18"/>
  <c r="AS42" i="18"/>
  <c r="BE42" i="18" s="1"/>
  <c r="AR42" i="18"/>
  <c r="BD42" i="18" s="1"/>
  <c r="AQ42" i="18"/>
  <c r="BC42" i="18" s="1"/>
  <c r="AP42" i="18"/>
  <c r="BB42" i="18" s="1"/>
  <c r="AO42" i="18"/>
  <c r="BA42" i="18" s="1"/>
  <c r="AN42" i="18"/>
  <c r="AZ42" i="18" s="1"/>
  <c r="AM42" i="18"/>
  <c r="AY42" i="18" s="1"/>
  <c r="AL42" i="18"/>
  <c r="AK42" i="18"/>
  <c r="AX42" i="18" s="1"/>
  <c r="AJ42" i="18"/>
  <c r="AW42" i="18" s="1"/>
  <c r="AI42" i="18"/>
  <c r="AV42" i="18" s="1"/>
  <c r="AH42" i="18"/>
  <c r="AU42" i="18" s="1"/>
  <c r="AG42" i="18"/>
  <c r="AT42" i="18" s="1"/>
  <c r="AS41" i="18"/>
  <c r="BE41" i="18" s="1"/>
  <c r="AR41" i="18"/>
  <c r="BD41" i="18" s="1"/>
  <c r="AQ41" i="18"/>
  <c r="BC41" i="18" s="1"/>
  <c r="AP41" i="18"/>
  <c r="BB41" i="18" s="1"/>
  <c r="AO41" i="18"/>
  <c r="BA41" i="18" s="1"/>
  <c r="AN41" i="18"/>
  <c r="AZ41" i="18" s="1"/>
  <c r="AM41" i="18"/>
  <c r="AY41" i="18" s="1"/>
  <c r="AL41" i="18"/>
  <c r="AK41" i="18"/>
  <c r="AX41" i="18" s="1"/>
  <c r="AJ41" i="18"/>
  <c r="AW41" i="18" s="1"/>
  <c r="AI41" i="18"/>
  <c r="AV41" i="18" s="1"/>
  <c r="AH41" i="18"/>
  <c r="AU41" i="18" s="1"/>
  <c r="AG41" i="18"/>
  <c r="AT41" i="18" s="1"/>
  <c r="BZ40" i="18"/>
  <c r="BY40" i="18"/>
  <c r="AS40" i="18"/>
  <c r="BE40" i="18" s="1"/>
  <c r="AR40" i="18"/>
  <c r="BD40" i="18" s="1"/>
  <c r="AQ40" i="18"/>
  <c r="BC40" i="18" s="1"/>
  <c r="AP40" i="18"/>
  <c r="BB40" i="18" s="1"/>
  <c r="AO40" i="18"/>
  <c r="BA40" i="18" s="1"/>
  <c r="AN40" i="18"/>
  <c r="AZ40" i="18" s="1"/>
  <c r="AM40" i="18"/>
  <c r="AY40" i="18" s="1"/>
  <c r="AL40" i="18"/>
  <c r="AK40" i="18"/>
  <c r="AX40" i="18" s="1"/>
  <c r="AJ40" i="18"/>
  <c r="AW40" i="18" s="1"/>
  <c r="AI40" i="18"/>
  <c r="AV40" i="18" s="1"/>
  <c r="AH40" i="18"/>
  <c r="AU40" i="18" s="1"/>
  <c r="AG40" i="18"/>
  <c r="AT40" i="18" s="1"/>
  <c r="BY39" i="18"/>
  <c r="CE39" i="18" s="1"/>
  <c r="AS39" i="18"/>
  <c r="BE39" i="18" s="1"/>
  <c r="AR39" i="18"/>
  <c r="BD39" i="18" s="1"/>
  <c r="AQ39" i="18"/>
  <c r="BC39" i="18" s="1"/>
  <c r="AP39" i="18"/>
  <c r="BB39" i="18" s="1"/>
  <c r="AO39" i="18"/>
  <c r="BA39" i="18" s="1"/>
  <c r="AN39" i="18"/>
  <c r="AZ39" i="18" s="1"/>
  <c r="AM39" i="18"/>
  <c r="AY39" i="18" s="1"/>
  <c r="AL39" i="18"/>
  <c r="AK39" i="18"/>
  <c r="AX39" i="18" s="1"/>
  <c r="AJ39" i="18"/>
  <c r="AW39" i="18" s="1"/>
  <c r="AI39" i="18"/>
  <c r="AV39" i="18" s="1"/>
  <c r="AH39" i="18"/>
  <c r="AU39" i="18" s="1"/>
  <c r="AG39" i="18"/>
  <c r="AT39" i="18" s="1"/>
  <c r="BY38" i="18"/>
  <c r="CD38" i="18" s="1"/>
  <c r="AS38" i="18"/>
  <c r="BE38" i="18" s="1"/>
  <c r="AR38" i="18"/>
  <c r="BD38" i="18" s="1"/>
  <c r="AQ38" i="18"/>
  <c r="BC38" i="18" s="1"/>
  <c r="AP38" i="18"/>
  <c r="BB38" i="18" s="1"/>
  <c r="AO38" i="18"/>
  <c r="BA38" i="18" s="1"/>
  <c r="AN38" i="18"/>
  <c r="AZ38" i="18" s="1"/>
  <c r="AM38" i="18"/>
  <c r="AY38" i="18" s="1"/>
  <c r="AL38" i="18"/>
  <c r="AK38" i="18"/>
  <c r="AX38" i="18" s="1"/>
  <c r="AJ38" i="18"/>
  <c r="AW38" i="18" s="1"/>
  <c r="AI38" i="18"/>
  <c r="AV38" i="18" s="1"/>
  <c r="AH38" i="18"/>
  <c r="AU38" i="18" s="1"/>
  <c r="AG38" i="18"/>
  <c r="AT38" i="18" s="1"/>
  <c r="AS37" i="18"/>
  <c r="BE37" i="18" s="1"/>
  <c r="AR37" i="18"/>
  <c r="BD37" i="18" s="1"/>
  <c r="AQ37" i="18"/>
  <c r="BC37" i="18" s="1"/>
  <c r="AP37" i="18"/>
  <c r="BB37" i="18" s="1"/>
  <c r="AO37" i="18"/>
  <c r="BA37" i="18" s="1"/>
  <c r="AN37" i="18"/>
  <c r="AZ37" i="18" s="1"/>
  <c r="AM37" i="18"/>
  <c r="AY37" i="18" s="1"/>
  <c r="AL37" i="18"/>
  <c r="AK37" i="18"/>
  <c r="AX37" i="18" s="1"/>
  <c r="AJ37" i="18"/>
  <c r="AW37" i="18" s="1"/>
  <c r="AI37" i="18"/>
  <c r="AV37" i="18" s="1"/>
  <c r="AH37" i="18"/>
  <c r="AU37" i="18" s="1"/>
  <c r="AG37" i="18"/>
  <c r="AT37" i="18" s="1"/>
  <c r="AS36" i="18"/>
  <c r="BE36" i="18" s="1"/>
  <c r="AR36" i="18"/>
  <c r="BD36" i="18" s="1"/>
  <c r="AQ36" i="18"/>
  <c r="BC36" i="18" s="1"/>
  <c r="AP36" i="18"/>
  <c r="BB36" i="18" s="1"/>
  <c r="AO36" i="18"/>
  <c r="BA36" i="18" s="1"/>
  <c r="AN36" i="18"/>
  <c r="AZ36" i="18" s="1"/>
  <c r="AM36" i="18"/>
  <c r="AY36" i="18" s="1"/>
  <c r="AL36" i="18"/>
  <c r="AK36" i="18"/>
  <c r="AX36" i="18" s="1"/>
  <c r="AJ36" i="18"/>
  <c r="AW36" i="18" s="1"/>
  <c r="AI36" i="18"/>
  <c r="AV36" i="18" s="1"/>
  <c r="AH36" i="18"/>
  <c r="AU36" i="18" s="1"/>
  <c r="AG36" i="18"/>
  <c r="AT36" i="18" s="1"/>
  <c r="AS35" i="18"/>
  <c r="BE35" i="18" s="1"/>
  <c r="AR35" i="18"/>
  <c r="BD35" i="18" s="1"/>
  <c r="AQ35" i="18"/>
  <c r="BC35" i="18" s="1"/>
  <c r="AP35" i="18"/>
  <c r="BB35" i="18" s="1"/>
  <c r="AO35" i="18"/>
  <c r="BA35" i="18" s="1"/>
  <c r="AN35" i="18"/>
  <c r="AZ35" i="18" s="1"/>
  <c r="AM35" i="18"/>
  <c r="AY35" i="18" s="1"/>
  <c r="AL35" i="18"/>
  <c r="AK35" i="18"/>
  <c r="AX35" i="18" s="1"/>
  <c r="AJ35" i="18"/>
  <c r="AW35" i="18" s="1"/>
  <c r="AI35" i="18"/>
  <c r="AV35" i="18" s="1"/>
  <c r="AH35" i="18"/>
  <c r="AU35" i="18" s="1"/>
  <c r="AG35" i="18"/>
  <c r="AT35" i="18" s="1"/>
  <c r="AS34" i="18"/>
  <c r="BE34" i="18" s="1"/>
  <c r="AR34" i="18"/>
  <c r="BD34" i="18" s="1"/>
  <c r="AQ34" i="18"/>
  <c r="BC34" i="18" s="1"/>
  <c r="AP34" i="18"/>
  <c r="BB34" i="18" s="1"/>
  <c r="AO34" i="18"/>
  <c r="BA34" i="18" s="1"/>
  <c r="AN34" i="18"/>
  <c r="AZ34" i="18" s="1"/>
  <c r="AM34" i="18"/>
  <c r="AY34" i="18" s="1"/>
  <c r="AL34" i="18"/>
  <c r="AK34" i="18"/>
  <c r="AX34" i="18" s="1"/>
  <c r="AJ34" i="18"/>
  <c r="AW34" i="18" s="1"/>
  <c r="AI34" i="18"/>
  <c r="AV34" i="18" s="1"/>
  <c r="AH34" i="18"/>
  <c r="AU34" i="18" s="1"/>
  <c r="AG34" i="18"/>
  <c r="AT34" i="18" s="1"/>
  <c r="AS33" i="18"/>
  <c r="BE33" i="18" s="1"/>
  <c r="AR33" i="18"/>
  <c r="BD33" i="18" s="1"/>
  <c r="AQ33" i="18"/>
  <c r="BC33" i="18" s="1"/>
  <c r="AP33" i="18"/>
  <c r="BB33" i="18" s="1"/>
  <c r="AO33" i="18"/>
  <c r="BA33" i="18" s="1"/>
  <c r="AN33" i="18"/>
  <c r="AZ33" i="18" s="1"/>
  <c r="AM33" i="18"/>
  <c r="AY33" i="18" s="1"/>
  <c r="AL33" i="18"/>
  <c r="AK33" i="18"/>
  <c r="AX33" i="18" s="1"/>
  <c r="AJ33" i="18"/>
  <c r="AW33" i="18" s="1"/>
  <c r="AI33" i="18"/>
  <c r="AV33" i="18" s="1"/>
  <c r="AH33" i="18"/>
  <c r="AU33" i="18" s="1"/>
  <c r="AG33" i="18"/>
  <c r="AT33" i="18" s="1"/>
  <c r="AS32" i="18"/>
  <c r="BE32" i="18" s="1"/>
  <c r="AR32" i="18"/>
  <c r="BD32" i="18" s="1"/>
  <c r="AQ32" i="18"/>
  <c r="BC32" i="18" s="1"/>
  <c r="AP32" i="18"/>
  <c r="BB32" i="18" s="1"/>
  <c r="AO32" i="18"/>
  <c r="BA32" i="18" s="1"/>
  <c r="AN32" i="18"/>
  <c r="AZ32" i="18" s="1"/>
  <c r="AM32" i="18"/>
  <c r="AY32" i="18" s="1"/>
  <c r="AL32" i="18"/>
  <c r="AK32" i="18"/>
  <c r="AX32" i="18" s="1"/>
  <c r="AJ32" i="18"/>
  <c r="AW32" i="18" s="1"/>
  <c r="AI32" i="18"/>
  <c r="AV32" i="18" s="1"/>
  <c r="AH32" i="18"/>
  <c r="AU32" i="18" s="1"/>
  <c r="AG32" i="18"/>
  <c r="AT32" i="18" s="1"/>
  <c r="AS31" i="18"/>
  <c r="BE31" i="18" s="1"/>
  <c r="AR31" i="18"/>
  <c r="BD31" i="18" s="1"/>
  <c r="AQ31" i="18"/>
  <c r="BC31" i="18" s="1"/>
  <c r="AP31" i="18"/>
  <c r="BB31" i="18" s="1"/>
  <c r="AO31" i="18"/>
  <c r="BA31" i="18" s="1"/>
  <c r="AN31" i="18"/>
  <c r="AZ31" i="18" s="1"/>
  <c r="AM31" i="18"/>
  <c r="AY31" i="18" s="1"/>
  <c r="AL31" i="18"/>
  <c r="AK31" i="18"/>
  <c r="AX31" i="18" s="1"/>
  <c r="AJ31" i="18"/>
  <c r="AW31" i="18" s="1"/>
  <c r="AI31" i="18"/>
  <c r="AV31" i="18" s="1"/>
  <c r="AH31" i="18"/>
  <c r="AU31" i="18" s="1"/>
  <c r="AG31" i="18"/>
  <c r="AT31" i="18" s="1"/>
  <c r="AS30" i="18"/>
  <c r="BE30" i="18" s="1"/>
  <c r="AR30" i="18"/>
  <c r="BD30" i="18" s="1"/>
  <c r="AQ30" i="18"/>
  <c r="BC30" i="18" s="1"/>
  <c r="AP30" i="18"/>
  <c r="BB30" i="18" s="1"/>
  <c r="AO30" i="18"/>
  <c r="BA30" i="18" s="1"/>
  <c r="AN30" i="18"/>
  <c r="AZ30" i="18" s="1"/>
  <c r="AM30" i="18"/>
  <c r="AY30" i="18" s="1"/>
  <c r="AL30" i="18"/>
  <c r="AK30" i="18"/>
  <c r="AX30" i="18" s="1"/>
  <c r="AJ30" i="18"/>
  <c r="AW30" i="18" s="1"/>
  <c r="AI30" i="18"/>
  <c r="AV30" i="18" s="1"/>
  <c r="AH30" i="18"/>
  <c r="AU30" i="18" s="1"/>
  <c r="AG30" i="18"/>
  <c r="AT30" i="18" s="1"/>
  <c r="AS29" i="18"/>
  <c r="BE29" i="18" s="1"/>
  <c r="AR29" i="18"/>
  <c r="BD29" i="18" s="1"/>
  <c r="AQ29" i="18"/>
  <c r="BC29" i="18" s="1"/>
  <c r="AP29" i="18"/>
  <c r="BB29" i="18" s="1"/>
  <c r="AO29" i="18"/>
  <c r="BA29" i="18" s="1"/>
  <c r="AN29" i="18"/>
  <c r="AZ29" i="18" s="1"/>
  <c r="AM29" i="18"/>
  <c r="AY29" i="18" s="1"/>
  <c r="AL29" i="18"/>
  <c r="AK29" i="18"/>
  <c r="AX29" i="18" s="1"/>
  <c r="AJ29" i="18"/>
  <c r="AW29" i="18" s="1"/>
  <c r="AI29" i="18"/>
  <c r="AV29" i="18" s="1"/>
  <c r="AH29" i="18"/>
  <c r="AU29" i="18" s="1"/>
  <c r="AG29" i="18"/>
  <c r="AT29" i="18" s="1"/>
  <c r="AS28" i="18"/>
  <c r="BE28" i="18" s="1"/>
  <c r="AR28" i="18"/>
  <c r="BD28" i="18" s="1"/>
  <c r="AQ28" i="18"/>
  <c r="BC28" i="18" s="1"/>
  <c r="AP28" i="18"/>
  <c r="BB28" i="18" s="1"/>
  <c r="AO28" i="18"/>
  <c r="BA28" i="18" s="1"/>
  <c r="AN28" i="18"/>
  <c r="AZ28" i="18" s="1"/>
  <c r="AM28" i="18"/>
  <c r="AY28" i="18" s="1"/>
  <c r="AL28" i="18"/>
  <c r="AK28" i="18"/>
  <c r="AX28" i="18" s="1"/>
  <c r="AJ28" i="18"/>
  <c r="AW28" i="18" s="1"/>
  <c r="AI28" i="18"/>
  <c r="AV28" i="18" s="1"/>
  <c r="AH28" i="18"/>
  <c r="AU28" i="18" s="1"/>
  <c r="AG28" i="18"/>
  <c r="AT28" i="18" s="1"/>
  <c r="AS27" i="18"/>
  <c r="BE27" i="18" s="1"/>
  <c r="AR27" i="18"/>
  <c r="BD27" i="18" s="1"/>
  <c r="AQ27" i="18"/>
  <c r="BC27" i="18" s="1"/>
  <c r="AP27" i="18"/>
  <c r="BB27" i="18" s="1"/>
  <c r="AO27" i="18"/>
  <c r="BA27" i="18" s="1"/>
  <c r="AN27" i="18"/>
  <c r="AZ27" i="18" s="1"/>
  <c r="AM27" i="18"/>
  <c r="AY27" i="18" s="1"/>
  <c r="AL27" i="18"/>
  <c r="AK27" i="18"/>
  <c r="AX27" i="18" s="1"/>
  <c r="AJ27" i="18"/>
  <c r="AW27" i="18" s="1"/>
  <c r="AI27" i="18"/>
  <c r="AV27" i="18" s="1"/>
  <c r="AH27" i="18"/>
  <c r="AU27" i="18" s="1"/>
  <c r="AG27" i="18"/>
  <c r="AT27" i="18" s="1"/>
  <c r="AS26" i="18"/>
  <c r="BE26" i="18" s="1"/>
  <c r="AR26" i="18"/>
  <c r="BD26" i="18" s="1"/>
  <c r="AQ26" i="18"/>
  <c r="BC26" i="18" s="1"/>
  <c r="AP26" i="18"/>
  <c r="BB26" i="18" s="1"/>
  <c r="AO26" i="18"/>
  <c r="BA26" i="18" s="1"/>
  <c r="AN26" i="18"/>
  <c r="AZ26" i="18" s="1"/>
  <c r="AM26" i="18"/>
  <c r="AY26" i="18" s="1"/>
  <c r="AL26" i="18"/>
  <c r="AK26" i="18"/>
  <c r="AX26" i="18" s="1"/>
  <c r="AJ26" i="18"/>
  <c r="AW26" i="18" s="1"/>
  <c r="AI26" i="18"/>
  <c r="AV26" i="18" s="1"/>
  <c r="AH26" i="18"/>
  <c r="AU26" i="18" s="1"/>
  <c r="AG26" i="18"/>
  <c r="AT26" i="18" s="1"/>
  <c r="AS25" i="18"/>
  <c r="BE25" i="18" s="1"/>
  <c r="AR25" i="18"/>
  <c r="BD25" i="18" s="1"/>
  <c r="AQ25" i="18"/>
  <c r="BC25" i="18" s="1"/>
  <c r="AP25" i="18"/>
  <c r="BB25" i="18" s="1"/>
  <c r="AO25" i="18"/>
  <c r="BA25" i="18" s="1"/>
  <c r="AN25" i="18"/>
  <c r="AZ25" i="18" s="1"/>
  <c r="AM25" i="18"/>
  <c r="AY25" i="18" s="1"/>
  <c r="AL25" i="18"/>
  <c r="AK25" i="18"/>
  <c r="AX25" i="18" s="1"/>
  <c r="AJ25" i="18"/>
  <c r="AW25" i="18" s="1"/>
  <c r="AI25" i="18"/>
  <c r="AV25" i="18" s="1"/>
  <c r="AH25" i="18"/>
  <c r="AU25" i="18" s="1"/>
  <c r="AG25" i="18"/>
  <c r="AT25" i="18" s="1"/>
  <c r="AS24" i="18"/>
  <c r="BE24" i="18" s="1"/>
  <c r="AR24" i="18"/>
  <c r="BD24" i="18" s="1"/>
  <c r="AQ24" i="18"/>
  <c r="BC24" i="18" s="1"/>
  <c r="AP24" i="18"/>
  <c r="BB24" i="18" s="1"/>
  <c r="AO24" i="18"/>
  <c r="BA24" i="18" s="1"/>
  <c r="AN24" i="18"/>
  <c r="AZ24" i="18" s="1"/>
  <c r="AM24" i="18"/>
  <c r="AY24" i="18" s="1"/>
  <c r="AL24" i="18"/>
  <c r="AK24" i="18"/>
  <c r="AX24" i="18" s="1"/>
  <c r="AJ24" i="18"/>
  <c r="AW24" i="18" s="1"/>
  <c r="AI24" i="18"/>
  <c r="AV24" i="18" s="1"/>
  <c r="AH24" i="18"/>
  <c r="AU24" i="18" s="1"/>
  <c r="AG24" i="18"/>
  <c r="AT24" i="18" s="1"/>
  <c r="AS23" i="18"/>
  <c r="BE23" i="18" s="1"/>
  <c r="AR23" i="18"/>
  <c r="BD23" i="18" s="1"/>
  <c r="AQ23" i="18"/>
  <c r="BC23" i="18" s="1"/>
  <c r="AP23" i="18"/>
  <c r="BB23" i="18" s="1"/>
  <c r="AO23" i="18"/>
  <c r="BA23" i="18" s="1"/>
  <c r="AN23" i="18"/>
  <c r="AZ23" i="18" s="1"/>
  <c r="AM23" i="18"/>
  <c r="AY23" i="18" s="1"/>
  <c r="AL23" i="18"/>
  <c r="AK23" i="18"/>
  <c r="AX23" i="18" s="1"/>
  <c r="AJ23" i="18"/>
  <c r="AW23" i="18" s="1"/>
  <c r="AI23" i="18"/>
  <c r="AV23" i="18" s="1"/>
  <c r="AH23" i="18"/>
  <c r="AU23" i="18" s="1"/>
  <c r="AG23" i="18"/>
  <c r="AT23" i="18" s="1"/>
  <c r="AS22" i="18"/>
  <c r="BE22" i="18" s="1"/>
  <c r="AR22" i="18"/>
  <c r="BD22" i="18" s="1"/>
  <c r="AQ22" i="18"/>
  <c r="BC22" i="18" s="1"/>
  <c r="AP22" i="18"/>
  <c r="BB22" i="18" s="1"/>
  <c r="AO22" i="18"/>
  <c r="BA22" i="18" s="1"/>
  <c r="AN22" i="18"/>
  <c r="AZ22" i="18" s="1"/>
  <c r="AM22" i="18"/>
  <c r="AY22" i="18" s="1"/>
  <c r="AL22" i="18"/>
  <c r="AK22" i="18"/>
  <c r="AX22" i="18" s="1"/>
  <c r="AJ22" i="18"/>
  <c r="AW22" i="18" s="1"/>
  <c r="AI22" i="18"/>
  <c r="AV22" i="18" s="1"/>
  <c r="AH22" i="18"/>
  <c r="AU22" i="18" s="1"/>
  <c r="AG22" i="18"/>
  <c r="AT22" i="18" s="1"/>
  <c r="AS21" i="18"/>
  <c r="BE21" i="18" s="1"/>
  <c r="AR21" i="18"/>
  <c r="BD21" i="18" s="1"/>
  <c r="AQ21" i="18"/>
  <c r="BC21" i="18" s="1"/>
  <c r="AP21" i="18"/>
  <c r="BB21" i="18" s="1"/>
  <c r="AO21" i="18"/>
  <c r="BA21" i="18" s="1"/>
  <c r="AN21" i="18"/>
  <c r="AZ21" i="18" s="1"/>
  <c r="AM21" i="18"/>
  <c r="AY21" i="18" s="1"/>
  <c r="AL21" i="18"/>
  <c r="AK21" i="18"/>
  <c r="AX21" i="18" s="1"/>
  <c r="AJ21" i="18"/>
  <c r="AW21" i="18" s="1"/>
  <c r="AI21" i="18"/>
  <c r="AV21" i="18" s="1"/>
  <c r="AH21" i="18"/>
  <c r="AU21" i="18" s="1"/>
  <c r="AG21" i="18"/>
  <c r="AT21" i="18" s="1"/>
  <c r="AS20" i="18"/>
  <c r="BE20" i="18" s="1"/>
  <c r="AR20" i="18"/>
  <c r="BD20" i="18" s="1"/>
  <c r="AQ20" i="18"/>
  <c r="BC20" i="18" s="1"/>
  <c r="AP20" i="18"/>
  <c r="BB20" i="18" s="1"/>
  <c r="AO20" i="18"/>
  <c r="BA20" i="18" s="1"/>
  <c r="AN20" i="18"/>
  <c r="AZ20" i="18" s="1"/>
  <c r="AM20" i="18"/>
  <c r="AY20" i="18" s="1"/>
  <c r="AL20" i="18"/>
  <c r="AK20" i="18"/>
  <c r="AX20" i="18" s="1"/>
  <c r="AJ20" i="18"/>
  <c r="AW20" i="18" s="1"/>
  <c r="AI20" i="18"/>
  <c r="AV20" i="18" s="1"/>
  <c r="AH20" i="18"/>
  <c r="AU20" i="18" s="1"/>
  <c r="AG20" i="18"/>
  <c r="AT20" i="18" s="1"/>
  <c r="D20" i="18"/>
  <c r="AS19" i="18"/>
  <c r="BE19" i="18" s="1"/>
  <c r="AR19" i="18"/>
  <c r="BD19" i="18" s="1"/>
  <c r="AQ19" i="18"/>
  <c r="BC19" i="18" s="1"/>
  <c r="AP19" i="18"/>
  <c r="BB19" i="18" s="1"/>
  <c r="AO19" i="18"/>
  <c r="BA19" i="18" s="1"/>
  <c r="AN19" i="18"/>
  <c r="AZ19" i="18" s="1"/>
  <c r="AM19" i="18"/>
  <c r="AY19" i="18" s="1"/>
  <c r="AL19" i="18"/>
  <c r="AK19" i="18"/>
  <c r="AX19" i="18" s="1"/>
  <c r="AJ19" i="18"/>
  <c r="AW19" i="18" s="1"/>
  <c r="AI19" i="18"/>
  <c r="AV19" i="18" s="1"/>
  <c r="AH19" i="18"/>
  <c r="AU19" i="18" s="1"/>
  <c r="AG19" i="18"/>
  <c r="AT19" i="18" s="1"/>
  <c r="D19" i="18"/>
  <c r="AS18" i="18"/>
  <c r="BE18" i="18" s="1"/>
  <c r="AR18" i="18"/>
  <c r="BD18" i="18" s="1"/>
  <c r="AQ18" i="18"/>
  <c r="BC18" i="18" s="1"/>
  <c r="AP18" i="18"/>
  <c r="BB18" i="18" s="1"/>
  <c r="AO18" i="18"/>
  <c r="BA18" i="18" s="1"/>
  <c r="AN18" i="18"/>
  <c r="AZ18" i="18" s="1"/>
  <c r="AM18" i="18"/>
  <c r="AY18" i="18" s="1"/>
  <c r="AL18" i="18"/>
  <c r="AK18" i="18"/>
  <c r="AX18" i="18" s="1"/>
  <c r="AJ18" i="18"/>
  <c r="AW18" i="18" s="1"/>
  <c r="AI18" i="18"/>
  <c r="AV18" i="18" s="1"/>
  <c r="AH18" i="18"/>
  <c r="AU18" i="18" s="1"/>
  <c r="AG18" i="18"/>
  <c r="AT18" i="18" s="1"/>
  <c r="D18" i="18"/>
  <c r="AS17" i="18"/>
  <c r="BE17" i="18" s="1"/>
  <c r="AR17" i="18"/>
  <c r="BD17" i="18" s="1"/>
  <c r="AQ17" i="18"/>
  <c r="BC17" i="18" s="1"/>
  <c r="AP17" i="18"/>
  <c r="BB17" i="18" s="1"/>
  <c r="AO17" i="18"/>
  <c r="BA17" i="18" s="1"/>
  <c r="AN17" i="18"/>
  <c r="AZ17" i="18" s="1"/>
  <c r="AM17" i="18"/>
  <c r="AY17" i="18" s="1"/>
  <c r="AL17" i="18"/>
  <c r="AK17" i="18"/>
  <c r="AX17" i="18" s="1"/>
  <c r="AJ17" i="18"/>
  <c r="AW17" i="18" s="1"/>
  <c r="AI17" i="18"/>
  <c r="AV17" i="18" s="1"/>
  <c r="AH17" i="18"/>
  <c r="AU17" i="18" s="1"/>
  <c r="AG17" i="18"/>
  <c r="AT17" i="18" s="1"/>
  <c r="D17" i="18"/>
  <c r="AS16" i="18"/>
  <c r="BE16" i="18" s="1"/>
  <c r="AR16" i="18"/>
  <c r="BD16" i="18" s="1"/>
  <c r="AQ16" i="18"/>
  <c r="BC16" i="18" s="1"/>
  <c r="AP16" i="18"/>
  <c r="BB16" i="18" s="1"/>
  <c r="AO16" i="18"/>
  <c r="BA16" i="18" s="1"/>
  <c r="AN16" i="18"/>
  <c r="AZ16" i="18" s="1"/>
  <c r="AM16" i="18"/>
  <c r="AY16" i="18" s="1"/>
  <c r="AL16" i="18"/>
  <c r="AK16" i="18"/>
  <c r="AX16" i="18" s="1"/>
  <c r="AJ16" i="18"/>
  <c r="AW16" i="18" s="1"/>
  <c r="AI16" i="18"/>
  <c r="AV16" i="18" s="1"/>
  <c r="AH16" i="18"/>
  <c r="AU16" i="18" s="1"/>
  <c r="AG16" i="18"/>
  <c r="AT16" i="18" s="1"/>
  <c r="D16" i="18"/>
  <c r="AS15" i="18"/>
  <c r="BE15" i="18" s="1"/>
  <c r="AR15" i="18"/>
  <c r="BD15" i="18" s="1"/>
  <c r="AQ15" i="18"/>
  <c r="BC15" i="18" s="1"/>
  <c r="AP15" i="18"/>
  <c r="BB15" i="18" s="1"/>
  <c r="AO15" i="18"/>
  <c r="BA15" i="18" s="1"/>
  <c r="AN15" i="18"/>
  <c r="AZ15" i="18" s="1"/>
  <c r="AM15" i="18"/>
  <c r="AY15" i="18" s="1"/>
  <c r="AL15" i="18"/>
  <c r="AK15" i="18"/>
  <c r="AX15" i="18" s="1"/>
  <c r="AJ15" i="18"/>
  <c r="AW15" i="18" s="1"/>
  <c r="AI15" i="18"/>
  <c r="AV15" i="18" s="1"/>
  <c r="AH15" i="18"/>
  <c r="AU15" i="18" s="1"/>
  <c r="AG15" i="18"/>
  <c r="AT15" i="18" s="1"/>
  <c r="D15" i="18"/>
  <c r="AS14" i="18"/>
  <c r="BE14" i="18" s="1"/>
  <c r="AR14" i="18"/>
  <c r="BD14" i="18" s="1"/>
  <c r="AQ14" i="18"/>
  <c r="BC14" i="18" s="1"/>
  <c r="AP14" i="18"/>
  <c r="BB14" i="18" s="1"/>
  <c r="AO14" i="18"/>
  <c r="BA14" i="18" s="1"/>
  <c r="AN14" i="18"/>
  <c r="AZ14" i="18" s="1"/>
  <c r="AM14" i="18"/>
  <c r="AY14" i="18" s="1"/>
  <c r="AL14" i="18"/>
  <c r="AK14" i="18"/>
  <c r="AX14" i="18" s="1"/>
  <c r="AJ14" i="18"/>
  <c r="AW14" i="18" s="1"/>
  <c r="AI14" i="18"/>
  <c r="AV14" i="18" s="1"/>
  <c r="AH14" i="18"/>
  <c r="AU14" i="18" s="1"/>
  <c r="AG14" i="18"/>
  <c r="AT14" i="18" s="1"/>
  <c r="D14" i="18"/>
  <c r="AS13" i="18"/>
  <c r="BE13" i="18" s="1"/>
  <c r="AR13" i="18"/>
  <c r="BD13" i="18" s="1"/>
  <c r="AP13" i="18"/>
  <c r="BB13" i="18" s="1"/>
  <c r="AO13" i="18"/>
  <c r="BA13" i="18" s="1"/>
  <c r="AN13" i="18"/>
  <c r="AZ13" i="18" s="1"/>
  <c r="AM13" i="18"/>
  <c r="AY13" i="18" s="1"/>
  <c r="AL13" i="18"/>
  <c r="AK13" i="18"/>
  <c r="AX13" i="18" s="1"/>
  <c r="AJ13" i="18"/>
  <c r="AW13" i="18" s="1"/>
  <c r="AI13" i="18"/>
  <c r="AV13" i="18" s="1"/>
  <c r="AH13" i="18"/>
  <c r="AU13" i="18" s="1"/>
  <c r="AG13" i="18"/>
  <c r="AT13" i="18" s="1"/>
  <c r="AD13" i="18"/>
  <c r="AQ13" i="18" s="1"/>
  <c r="BC13" i="18" s="1"/>
  <c r="D13" i="18"/>
  <c r="AS12" i="18"/>
  <c r="BE12" i="18" s="1"/>
  <c r="AR12" i="18"/>
  <c r="BD12" i="18" s="1"/>
  <c r="AQ12" i="18"/>
  <c r="BC12" i="18" s="1"/>
  <c r="AP12" i="18"/>
  <c r="BB12" i="18" s="1"/>
  <c r="AO12" i="18"/>
  <c r="BA12" i="18" s="1"/>
  <c r="AN12" i="18"/>
  <c r="AZ12" i="18" s="1"/>
  <c r="AM12" i="18"/>
  <c r="AY12" i="18" s="1"/>
  <c r="AL12" i="18"/>
  <c r="AK12" i="18"/>
  <c r="AX12" i="18" s="1"/>
  <c r="AJ12" i="18"/>
  <c r="AW12" i="18" s="1"/>
  <c r="AI12" i="18"/>
  <c r="AV12" i="18" s="1"/>
  <c r="AH12" i="18"/>
  <c r="AU12" i="18" s="1"/>
  <c r="AG12" i="18"/>
  <c r="AT12" i="18" s="1"/>
  <c r="D12" i="18"/>
  <c r="AS11" i="18"/>
  <c r="BE11" i="18" s="1"/>
  <c r="AR11" i="18"/>
  <c r="BD11" i="18" s="1"/>
  <c r="AQ11" i="18"/>
  <c r="BC11" i="18" s="1"/>
  <c r="AP11" i="18"/>
  <c r="BB11" i="18" s="1"/>
  <c r="AO11" i="18"/>
  <c r="BA11" i="18" s="1"/>
  <c r="AN11" i="18"/>
  <c r="AZ11" i="18" s="1"/>
  <c r="AM11" i="18"/>
  <c r="AY11" i="18" s="1"/>
  <c r="AL11" i="18"/>
  <c r="AK11" i="18"/>
  <c r="AX11" i="18" s="1"/>
  <c r="AJ11" i="18"/>
  <c r="AW11" i="18" s="1"/>
  <c r="AI11" i="18"/>
  <c r="AV11" i="18" s="1"/>
  <c r="AH11" i="18"/>
  <c r="AU11" i="18" s="1"/>
  <c r="AG11" i="18"/>
  <c r="AT11" i="18" s="1"/>
  <c r="D11" i="18"/>
  <c r="AS10" i="18"/>
  <c r="BE10" i="18" s="1"/>
  <c r="AR10" i="18"/>
  <c r="BD10" i="18" s="1"/>
  <c r="AQ10" i="18"/>
  <c r="BC10" i="18" s="1"/>
  <c r="AP10" i="18"/>
  <c r="BB10" i="18" s="1"/>
  <c r="AO10" i="18"/>
  <c r="BA10" i="18" s="1"/>
  <c r="AN10" i="18"/>
  <c r="AZ10" i="18" s="1"/>
  <c r="AM10" i="18"/>
  <c r="AY10" i="18" s="1"/>
  <c r="AL10" i="18"/>
  <c r="AK10" i="18"/>
  <c r="AX10" i="18" s="1"/>
  <c r="AJ10" i="18"/>
  <c r="AW10" i="18" s="1"/>
  <c r="AI10" i="18"/>
  <c r="AV10" i="18" s="1"/>
  <c r="AH10" i="18"/>
  <c r="AU10" i="18" s="1"/>
  <c r="AG10" i="18"/>
  <c r="AT10" i="18" s="1"/>
  <c r="BZ9" i="18"/>
  <c r="BY9" i="18"/>
  <c r="AS9" i="18"/>
  <c r="BE9" i="18" s="1"/>
  <c r="AR9" i="18"/>
  <c r="BD9" i="18" s="1"/>
  <c r="AQ9" i="18"/>
  <c r="BC9" i="18" s="1"/>
  <c r="AP9" i="18"/>
  <c r="BB9" i="18" s="1"/>
  <c r="AO9" i="18"/>
  <c r="BA9" i="18" s="1"/>
  <c r="AN9" i="18"/>
  <c r="AZ9" i="18" s="1"/>
  <c r="AM9" i="18"/>
  <c r="AY9" i="18" s="1"/>
  <c r="AL9" i="18"/>
  <c r="AK9" i="18"/>
  <c r="AX9" i="18" s="1"/>
  <c r="AJ9" i="18"/>
  <c r="AW9" i="18" s="1"/>
  <c r="AI9" i="18"/>
  <c r="AV9" i="18" s="1"/>
  <c r="AH9" i="18"/>
  <c r="AU9" i="18" s="1"/>
  <c r="AG9" i="18"/>
  <c r="AT9" i="18" s="1"/>
  <c r="AW8" i="18"/>
  <c r="AS8" i="18"/>
  <c r="BE8" i="18" s="1"/>
  <c r="AR8" i="18"/>
  <c r="BD8" i="18" s="1"/>
  <c r="AQ8" i="18"/>
  <c r="BC8" i="18" s="1"/>
  <c r="AP8" i="18"/>
  <c r="BB8" i="18" s="1"/>
  <c r="AO8" i="18"/>
  <c r="BA8" i="18" s="1"/>
  <c r="AN8" i="18"/>
  <c r="AZ8" i="18" s="1"/>
  <c r="AM8" i="18"/>
  <c r="AY8" i="18" s="1"/>
  <c r="AL8" i="18"/>
  <c r="AK8" i="18"/>
  <c r="AX8" i="18" s="1"/>
  <c r="AJ8" i="18"/>
  <c r="AI8" i="18"/>
  <c r="AV8" i="18" s="1"/>
  <c r="AH8" i="18"/>
  <c r="AU8" i="18" s="1"/>
  <c r="AG8" i="18"/>
  <c r="AT8" i="18" s="1"/>
  <c r="BZ7" i="18"/>
  <c r="BY7" i="18"/>
  <c r="AS7" i="18"/>
  <c r="BE7" i="18" s="1"/>
  <c r="AR7" i="18"/>
  <c r="BD7" i="18" s="1"/>
  <c r="AQ7" i="18"/>
  <c r="BC7" i="18" s="1"/>
  <c r="AP7" i="18"/>
  <c r="BB7" i="18" s="1"/>
  <c r="AO7" i="18"/>
  <c r="BA7" i="18" s="1"/>
  <c r="AN7" i="18"/>
  <c r="AZ7" i="18" s="1"/>
  <c r="AM7" i="18"/>
  <c r="AY7" i="18" s="1"/>
  <c r="AL7" i="18"/>
  <c r="AK7" i="18"/>
  <c r="AX7" i="18" s="1"/>
  <c r="AJ7" i="18"/>
  <c r="AW7" i="18" s="1"/>
  <c r="AI7" i="18"/>
  <c r="AV7" i="18" s="1"/>
  <c r="AH7" i="18"/>
  <c r="AU7" i="18" s="1"/>
  <c r="AG7" i="18"/>
  <c r="AT7" i="18" s="1"/>
  <c r="BZ6" i="18"/>
  <c r="BY6" i="18"/>
  <c r="AS6" i="18"/>
  <c r="BE6" i="18" s="1"/>
  <c r="AR6" i="18"/>
  <c r="BD6" i="18" s="1"/>
  <c r="AQ6" i="18"/>
  <c r="BC6" i="18" s="1"/>
  <c r="AP6" i="18"/>
  <c r="BB6" i="18" s="1"/>
  <c r="AO6" i="18"/>
  <c r="BA6" i="18" s="1"/>
  <c r="AN6" i="18"/>
  <c r="AZ6" i="18" s="1"/>
  <c r="AM6" i="18"/>
  <c r="AY6" i="18" s="1"/>
  <c r="AL6" i="18"/>
  <c r="AK6" i="18"/>
  <c r="AX6" i="18" s="1"/>
  <c r="AJ6" i="18"/>
  <c r="AW6" i="18" s="1"/>
  <c r="AI6" i="18"/>
  <c r="AV6" i="18" s="1"/>
  <c r="AH6" i="18"/>
  <c r="AU6" i="18" s="1"/>
  <c r="AG6" i="18"/>
  <c r="AT6" i="18" s="1"/>
  <c r="AS5" i="18"/>
  <c r="BE5" i="18" s="1"/>
  <c r="AR5" i="18"/>
  <c r="BD5" i="18" s="1"/>
  <c r="AQ5" i="18"/>
  <c r="BC5" i="18" s="1"/>
  <c r="AP5" i="18"/>
  <c r="BB5" i="18" s="1"/>
  <c r="AO5" i="18"/>
  <c r="BA5" i="18" s="1"/>
  <c r="AN5" i="18"/>
  <c r="AZ5" i="18" s="1"/>
  <c r="AM5" i="18"/>
  <c r="AY5" i="18" s="1"/>
  <c r="AL5" i="18"/>
  <c r="AK5" i="18"/>
  <c r="AX5" i="18" s="1"/>
  <c r="AJ5" i="18"/>
  <c r="AW5" i="18" s="1"/>
  <c r="AI5" i="18"/>
  <c r="AV5" i="18" s="1"/>
  <c r="AH5" i="18"/>
  <c r="AU5" i="18" s="1"/>
  <c r="AG5" i="18"/>
  <c r="AT5" i="18" s="1"/>
  <c r="AS4" i="18"/>
  <c r="BE4" i="18" s="1"/>
  <c r="AR4" i="18"/>
  <c r="BD4" i="18" s="1"/>
  <c r="AQ4" i="18"/>
  <c r="BC4" i="18" s="1"/>
  <c r="AP4" i="18"/>
  <c r="BB4" i="18" s="1"/>
  <c r="AO4" i="18"/>
  <c r="BA4" i="18" s="1"/>
  <c r="AN4" i="18"/>
  <c r="AZ4" i="18" s="1"/>
  <c r="AM4" i="18"/>
  <c r="AY4" i="18" s="1"/>
  <c r="AL4" i="18"/>
  <c r="AK4" i="18"/>
  <c r="AX4" i="18" s="1"/>
  <c r="AJ4" i="18"/>
  <c r="AW4" i="18" s="1"/>
  <c r="AI4" i="18"/>
  <c r="AV4" i="18" s="1"/>
  <c r="AH4" i="18"/>
  <c r="AU4" i="18" s="1"/>
  <c r="AG4" i="18"/>
  <c r="AT4" i="18" s="1"/>
  <c r="BY3" i="18"/>
  <c r="CD3" i="18" s="1"/>
  <c r="AS3" i="18"/>
  <c r="BE3" i="18" s="1"/>
  <c r="AR3" i="18"/>
  <c r="BD3" i="18" s="1"/>
  <c r="AQ3" i="18"/>
  <c r="BC3" i="18" s="1"/>
  <c r="AP3" i="18"/>
  <c r="BB3" i="18" s="1"/>
  <c r="AO3" i="18"/>
  <c r="BA3" i="18" s="1"/>
  <c r="AN3" i="18"/>
  <c r="AZ3" i="18" s="1"/>
  <c r="AM3" i="18"/>
  <c r="AY3" i="18" s="1"/>
  <c r="AL3" i="18"/>
  <c r="AK3" i="18"/>
  <c r="AX3" i="18" s="1"/>
  <c r="AJ3" i="18"/>
  <c r="AW3" i="18" s="1"/>
  <c r="AI3" i="18"/>
  <c r="AV3" i="18" s="1"/>
  <c r="AG3" i="18"/>
  <c r="AT3" i="18" s="1"/>
  <c r="CD9" i="18" l="1"/>
  <c r="CD6" i="18"/>
  <c r="CE6" i="18"/>
  <c r="CE7" i="18"/>
  <c r="CD7" i="18"/>
  <c r="CE40" i="18"/>
  <c r="CD39" i="18"/>
  <c r="CE42" i="18"/>
  <c r="CE38" i="18"/>
  <c r="CD42" i="18"/>
  <c r="CE44" i="18"/>
  <c r="CE9" i="18"/>
  <c r="CE3" i="18"/>
  <c r="CD40" i="18"/>
  <c r="CD44" i="18"/>
</calcChain>
</file>

<file path=xl/sharedStrings.xml><?xml version="1.0" encoding="utf-8"?>
<sst xmlns="http://schemas.openxmlformats.org/spreadsheetml/2006/main" count="292" uniqueCount="126">
  <si>
    <t>Sample</t>
  </si>
  <si>
    <t>Quartz</t>
  </si>
  <si>
    <t>Chlorite</t>
  </si>
  <si>
    <t>Kaolinite</t>
  </si>
  <si>
    <t>K-feldspar</t>
  </si>
  <si>
    <t>Plagioclase</t>
  </si>
  <si>
    <t>Total</t>
  </si>
  <si>
    <t>Illite/Smectite</t>
  </si>
  <si>
    <t>Calcite</t>
  </si>
  <si>
    <t>Clay Subtotal</t>
  </si>
  <si>
    <t>Muscovite</t>
  </si>
  <si>
    <t>Vermiculite</t>
  </si>
  <si>
    <t>Hematite</t>
  </si>
  <si>
    <t>tr</t>
  </si>
  <si>
    <t>Pyrite</t>
  </si>
  <si>
    <t>WC9-1139b</t>
  </si>
  <si>
    <t>WC9-1215b</t>
  </si>
  <si>
    <t>WC9-1292b</t>
  </si>
  <si>
    <t>WC9-1345b</t>
  </si>
  <si>
    <t>WC9-1400b</t>
  </si>
  <si>
    <t>WC9-1508C</t>
  </si>
  <si>
    <t>WC9-1688b</t>
  </si>
  <si>
    <t>WC9-1439b</t>
  </si>
  <si>
    <t>PRF18-89.9b</t>
  </si>
  <si>
    <t>PRF18-78.1b</t>
  </si>
  <si>
    <t>PRF18-56.96b</t>
  </si>
  <si>
    <t>PRF18-43.86b</t>
  </si>
  <si>
    <t>PF18-162ef</t>
  </si>
  <si>
    <t>PF18-160.0</t>
  </si>
  <si>
    <t>PF18-153d</t>
  </si>
  <si>
    <t>PF18-145ef</t>
  </si>
  <si>
    <t>PF18-108e</t>
  </si>
  <si>
    <t>PF18-80f</t>
  </si>
  <si>
    <t>PF18-75.0</t>
  </si>
  <si>
    <t>PF18-73e</t>
  </si>
  <si>
    <t>PF18-72e</t>
  </si>
  <si>
    <t>PF18-64e</t>
  </si>
  <si>
    <t>PF18-48.0</t>
  </si>
  <si>
    <t>PF18-6f</t>
  </si>
  <si>
    <t>PF18-1f</t>
  </si>
  <si>
    <t>PC1-865b</t>
  </si>
  <si>
    <t>PC1-718b</t>
  </si>
  <si>
    <t>PC1-627b</t>
  </si>
  <si>
    <t>PC1-451b</t>
  </si>
  <si>
    <t>PC1-363b</t>
  </si>
  <si>
    <t>PC1-296b</t>
  </si>
  <si>
    <t>PC1-251b</t>
  </si>
  <si>
    <t>PC1-128b</t>
  </si>
  <si>
    <t>D08-1376b</t>
  </si>
  <si>
    <t>Illite/Muscovite + smectite</t>
  </si>
  <si>
    <t>Dioctahedral smectite</t>
  </si>
  <si>
    <t>D08-1244c</t>
  </si>
  <si>
    <t>D08-1165b</t>
  </si>
  <si>
    <t>D08-1100b</t>
  </si>
  <si>
    <t>D08-1000b</t>
  </si>
  <si>
    <t>D08-993b</t>
  </si>
  <si>
    <t>D08-953b</t>
  </si>
  <si>
    <t>D08-1080b</t>
  </si>
  <si>
    <t>PC1-753b</t>
  </si>
  <si>
    <t>PC1-Turb1b-445.3</t>
  </si>
  <si>
    <t>Laumontite</t>
  </si>
  <si>
    <t>Chlorite/Berthierine?</t>
  </si>
  <si>
    <t>Trioctahedral smectite/Glauconite?</t>
  </si>
  <si>
    <t>Annite</t>
  </si>
  <si>
    <t>D08-953b CP</t>
  </si>
  <si>
    <t>D08-993b CP</t>
  </si>
  <si>
    <t>D08-1000b CP</t>
  </si>
  <si>
    <t>D08-1080b CP</t>
  </si>
  <si>
    <t>D08-1100b CP</t>
  </si>
  <si>
    <t>D08-1165b CP</t>
  </si>
  <si>
    <t>D08-1244c CP</t>
  </si>
  <si>
    <t>D08-1376b CP</t>
  </si>
  <si>
    <t>WC9-1139b CP</t>
  </si>
  <si>
    <t>WC9-1215b CP</t>
  </si>
  <si>
    <t>WC9-1292b CP</t>
  </si>
  <si>
    <t>WC9-1345b CP</t>
  </si>
  <si>
    <t>WC9-1400b CP</t>
  </si>
  <si>
    <t>WC9-1439b CP</t>
  </si>
  <si>
    <t>WC9-1508c CP</t>
  </si>
  <si>
    <t>WC9-1688b CP</t>
  </si>
  <si>
    <t>PC1-128b CP</t>
  </si>
  <si>
    <t>PC1-251b CP</t>
  </si>
  <si>
    <t>PC1-296b CP</t>
  </si>
  <si>
    <t>PC1-Turb1b 445.3 CP</t>
  </si>
  <si>
    <t>PC1-451b CP</t>
  </si>
  <si>
    <t>PC1-627b CP</t>
  </si>
  <si>
    <t>PC1-718b CP</t>
  </si>
  <si>
    <t>PC1-753b CP</t>
  </si>
  <si>
    <t>PC1-763b CP</t>
  </si>
  <si>
    <t>PC1-865b CP</t>
  </si>
  <si>
    <t>PF18-153d CP</t>
  </si>
  <si>
    <t>PF18-80f CP</t>
  </si>
  <si>
    <t>PRF18-89.9b CP</t>
  </si>
  <si>
    <t>PRF18-78.1b CP</t>
  </si>
  <si>
    <t>PRF18-56.96b CP</t>
  </si>
  <si>
    <t>PRF18-43.86b CP</t>
  </si>
  <si>
    <t>Core</t>
  </si>
  <si>
    <t>DO-8</t>
  </si>
  <si>
    <t>PC-1</t>
  </si>
  <si>
    <t>PRF18-</t>
  </si>
  <si>
    <t>WC-9</t>
  </si>
  <si>
    <t>Fe-chlorite (1.572)</t>
  </si>
  <si>
    <t>Fe-chlorite (1.565)</t>
  </si>
  <si>
    <t>Bertheirine?</t>
  </si>
  <si>
    <t>Laumontite? (1.523)</t>
  </si>
  <si>
    <t>Laumontite? (1.497)</t>
  </si>
  <si>
    <t>Glauconite(?, or Laumontite?)</t>
  </si>
  <si>
    <t>Sample CP</t>
  </si>
  <si>
    <t>Depth (ft)</t>
  </si>
  <si>
    <t>Strat (m)</t>
  </si>
  <si>
    <t>Fe-carb(wt%)</t>
  </si>
  <si>
    <t>Fe-ox(wt%)</t>
  </si>
  <si>
    <t>Fe-mag(wt%)</t>
  </si>
  <si>
    <t>Fe-py(wt%)</t>
  </si>
  <si>
    <t>FeT(wt%)</t>
  </si>
  <si>
    <t>FeHR/FeT</t>
  </si>
  <si>
    <t>Fe-py/FeHR</t>
  </si>
  <si>
    <t>FeT/Al</t>
  </si>
  <si>
    <t>Iron Speciation Data</t>
  </si>
  <si>
    <t>Bulk</t>
  </si>
  <si>
    <t>Clay Counts</t>
  </si>
  <si>
    <t>Clay Min (Area/Qtz Area)</t>
  </si>
  <si>
    <t>ClayMin%</t>
  </si>
  <si>
    <t>claypeel</t>
  </si>
  <si>
    <t>ClayPeelAvg</t>
  </si>
  <si>
    <t>Facies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</si>
</sst>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16" xfId="0" applyBorder="1" applyAlignment="1">
      <alignment textRotation="90"/>
    </xf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0" fontId="1" fillId="2" borderId="14" xfId="0" applyFont="1" applyFill="1" applyBorder="1" applyAlignment="1">
      <alignment textRotation="90"/>
    </xf>
    <xf numFmtId="0" fontId="0" fillId="0" borderId="14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12" xfId="0" applyFill="1" applyBorder="1"/>
    <xf numFmtId="0" fontId="0" fillId="2" borderId="11" xfId="0" applyFill="1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2" borderId="23" xfId="0" applyFill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2" borderId="27" xfId="0" applyFill="1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1" xfId="0" applyFill="1" applyBorder="1"/>
    <xf numFmtId="0" fontId="0" fillId="0" borderId="35" xfId="0" applyBorder="1"/>
    <xf numFmtId="0" fontId="0" fillId="2" borderId="33" xfId="0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2" borderId="31" xfId="0" applyFill="1" applyBorder="1"/>
    <xf numFmtId="0" fontId="0" fillId="0" borderId="40" xfId="0" applyBorder="1"/>
    <xf numFmtId="0" fontId="0" fillId="0" borderId="0" xfId="0" quotePrefix="1" applyAlignment="1">
      <alignment horizontal="center" textRotation="90"/>
    </xf>
    <xf numFmtId="0" fontId="6" fillId="0" borderId="0" xfId="0" applyFont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textRotation="90"/>
    </xf>
    <xf numFmtId="0" fontId="6" fillId="0" borderId="17" xfId="0" applyFont="1" applyBorder="1" applyAlignment="1">
      <alignment textRotation="90"/>
    </xf>
    <xf numFmtId="0" fontId="6" fillId="0" borderId="18" xfId="0" applyFont="1" applyBorder="1" applyAlignment="1">
      <alignment textRotation="90"/>
    </xf>
    <xf numFmtId="0" fontId="7" fillId="0" borderId="41" xfId="0" applyFont="1" applyBorder="1" applyAlignment="1">
      <alignment textRotation="90"/>
    </xf>
    <xf numFmtId="0" fontId="6" fillId="0" borderId="12" xfId="0" applyFont="1" applyBorder="1" applyAlignment="1">
      <alignment horizontal="center"/>
    </xf>
    <xf numFmtId="0" fontId="6" fillId="0" borderId="9" xfId="0" applyFont="1" applyBorder="1"/>
    <xf numFmtId="0" fontId="6" fillId="0" borderId="8" xfId="0" applyFont="1" applyBorder="1"/>
    <xf numFmtId="0" fontId="6" fillId="0" borderId="19" xfId="0" applyFont="1" applyBorder="1"/>
    <xf numFmtId="0" fontId="6" fillId="0" borderId="27" xfId="0" applyFont="1" applyBorder="1"/>
    <xf numFmtId="0" fontId="6" fillId="0" borderId="27" xfId="0" applyFont="1" applyBorder="1" applyAlignment="1">
      <alignment horizontal="center"/>
    </xf>
    <xf numFmtId="0" fontId="6" fillId="0" borderId="6" xfId="0" applyFont="1" applyBorder="1"/>
    <xf numFmtId="0" fontId="6" fillId="0" borderId="29" xfId="0" applyFont="1" applyBorder="1"/>
    <xf numFmtId="0" fontId="6" fillId="0" borderId="5" xfId="0" applyFont="1" applyBorder="1"/>
    <xf numFmtId="0" fontId="3" fillId="0" borderId="6" xfId="0" applyFont="1" applyBorder="1"/>
    <xf numFmtId="0" fontId="6" fillId="0" borderId="4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0" fillId="0" borderId="0" xfId="0" applyFill="1" applyBorder="1"/>
    <xf numFmtId="165" fontId="6" fillId="0" borderId="0" xfId="0" applyNumberFormat="1" applyFont="1" applyAlignment="1">
      <alignment horizontal="right" vertical="center" wrapText="1"/>
    </xf>
    <xf numFmtId="0" fontId="5" fillId="0" borderId="0" xfId="0" applyFont="1"/>
    <xf numFmtId="0" fontId="8" fillId="0" borderId="0" xfId="0" applyFont="1" applyAlignment="1">
      <alignment vertical="center"/>
    </xf>
    <xf numFmtId="16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43" xfId="0" applyFont="1" applyBorder="1" applyAlignment="1"/>
    <xf numFmtId="0" fontId="0" fillId="0" borderId="43" xfId="0" quotePrefix="1" applyBorder="1" applyAlignment="1">
      <alignment horizontal="center" textRotation="90"/>
    </xf>
    <xf numFmtId="0" fontId="6" fillId="0" borderId="43" xfId="0" applyFont="1" applyBorder="1"/>
    <xf numFmtId="0" fontId="0" fillId="0" borderId="43" xfId="0" applyBorder="1"/>
    <xf numFmtId="0" fontId="0" fillId="0" borderId="43" xfId="0" applyFill="1" applyBorder="1"/>
    <xf numFmtId="0" fontId="7" fillId="0" borderId="44" xfId="0" applyFont="1" applyBorder="1" applyAlignment="1">
      <alignment textRotation="90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A9F4-A50F-2245-8C30-F2B1FC7ABA98}">
  <dimension ref="A1:CG48"/>
  <sheetViews>
    <sheetView tabSelected="1" workbookViewId="0">
      <pane xSplit="6220" ySplit="3440" activePane="bottomLeft"/>
      <selection sqref="A1:XFD1048576"/>
      <selection pane="topRight" activeCell="AU1" sqref="AU1"/>
      <selection pane="bottomLeft" activeCell="E36" sqref="E36"/>
      <selection pane="bottomRight" activeCell="R48" sqref="R48"/>
    </sheetView>
  </sheetViews>
  <sheetFormatPr baseColWidth="10" defaultColWidth="8.83203125" defaultRowHeight="15" x14ac:dyDescent="0.2"/>
  <cols>
    <col min="2" max="2" width="5.5" customWidth="1"/>
    <col min="3" max="4" width="8.83203125" customWidth="1"/>
    <col min="5" max="5" width="16" customWidth="1"/>
    <col min="6" max="18" width="3.6640625" customWidth="1"/>
    <col min="20" max="31" width="5.83203125" customWidth="1"/>
    <col min="32" max="32" width="5.83203125" style="83" customWidth="1"/>
    <col min="33" max="44" width="5.83203125" customWidth="1"/>
    <col min="45" max="45" width="5.83203125" style="83" customWidth="1"/>
    <col min="46" max="57" width="5.83203125" customWidth="1"/>
    <col min="58" max="58" width="14.1640625" customWidth="1"/>
    <col min="59" max="75" width="5.83203125" customWidth="1"/>
    <col min="76" max="76" width="5.83203125" style="83" customWidth="1"/>
  </cols>
  <sheetData>
    <row r="1" spans="1:85" ht="53" customHeight="1" thickBot="1" x14ac:dyDescent="0.3">
      <c r="B1" s="1" t="s">
        <v>96</v>
      </c>
      <c r="C1" s="1" t="s">
        <v>108</v>
      </c>
      <c r="D1" s="1" t="s">
        <v>109</v>
      </c>
      <c r="E1" s="23" t="s">
        <v>0</v>
      </c>
      <c r="F1" s="73" t="s">
        <v>119</v>
      </c>
      <c r="G1" s="73" t="s">
        <v>119</v>
      </c>
      <c r="H1" s="73" t="s">
        <v>119</v>
      </c>
      <c r="I1" s="73" t="s">
        <v>119</v>
      </c>
      <c r="J1" s="73" t="s">
        <v>119</v>
      </c>
      <c r="K1" s="73" t="s">
        <v>119</v>
      </c>
      <c r="L1" s="73" t="s">
        <v>119</v>
      </c>
      <c r="M1" s="73" t="s">
        <v>119</v>
      </c>
      <c r="N1" s="73" t="s">
        <v>119</v>
      </c>
      <c r="O1" s="73" t="s">
        <v>119</v>
      </c>
      <c r="P1" s="73" t="s">
        <v>119</v>
      </c>
      <c r="Q1" s="73" t="s">
        <v>119</v>
      </c>
      <c r="R1" s="73" t="s">
        <v>119</v>
      </c>
      <c r="S1" s="73" t="s">
        <v>119</v>
      </c>
      <c r="T1" s="72" t="s">
        <v>120</v>
      </c>
      <c r="U1" s="72" t="s">
        <v>120</v>
      </c>
      <c r="V1" s="72" t="s">
        <v>120</v>
      </c>
      <c r="W1" s="72" t="s">
        <v>120</v>
      </c>
      <c r="X1" s="72" t="s">
        <v>120</v>
      </c>
      <c r="Y1" s="72" t="s">
        <v>120</v>
      </c>
      <c r="Z1" s="72" t="s">
        <v>120</v>
      </c>
      <c r="AA1" s="72" t="s">
        <v>120</v>
      </c>
      <c r="AB1" s="72" t="s">
        <v>120</v>
      </c>
      <c r="AC1" s="72" t="s">
        <v>120</v>
      </c>
      <c r="AD1" s="72" t="s">
        <v>120</v>
      </c>
      <c r="AE1" s="72" t="s">
        <v>120</v>
      </c>
      <c r="AF1" s="80" t="s">
        <v>120</v>
      </c>
      <c r="AG1" s="72" t="s">
        <v>121</v>
      </c>
      <c r="AH1" s="72" t="s">
        <v>121</v>
      </c>
      <c r="AI1" s="72" t="s">
        <v>121</v>
      </c>
      <c r="AJ1" s="72" t="s">
        <v>121</v>
      </c>
      <c r="AK1" s="72" t="s">
        <v>121</v>
      </c>
      <c r="AL1" s="72" t="s">
        <v>121</v>
      </c>
      <c r="AM1" s="72" t="s">
        <v>121</v>
      </c>
      <c r="AN1" s="72" t="s">
        <v>121</v>
      </c>
      <c r="AO1" s="72" t="s">
        <v>121</v>
      </c>
      <c r="AP1" s="72" t="s">
        <v>121</v>
      </c>
      <c r="AQ1" s="72" t="s">
        <v>121</v>
      </c>
      <c r="AR1" s="72" t="s">
        <v>121</v>
      </c>
      <c r="AS1" s="80" t="s">
        <v>121</v>
      </c>
      <c r="AT1" s="72" t="s">
        <v>122</v>
      </c>
      <c r="AU1" s="72" t="s">
        <v>122</v>
      </c>
      <c r="AV1" s="72" t="s">
        <v>122</v>
      </c>
      <c r="AW1" s="72" t="s">
        <v>122</v>
      </c>
      <c r="AX1" s="72" t="s">
        <v>122</v>
      </c>
      <c r="AY1" s="72" t="s">
        <v>122</v>
      </c>
      <c r="AZ1" s="72" t="s">
        <v>122</v>
      </c>
      <c r="BA1" s="72" t="s">
        <v>122</v>
      </c>
      <c r="BB1" s="72" t="s">
        <v>122</v>
      </c>
      <c r="BC1" s="72" t="s">
        <v>122</v>
      </c>
      <c r="BD1" s="72" t="s">
        <v>122</v>
      </c>
      <c r="BE1" s="72" t="s">
        <v>122</v>
      </c>
      <c r="BF1" s="55" t="s">
        <v>107</v>
      </c>
      <c r="BG1" s="79" t="s">
        <v>123</v>
      </c>
      <c r="BH1" s="79" t="s">
        <v>123</v>
      </c>
      <c r="BI1" s="79" t="s">
        <v>123</v>
      </c>
      <c r="BJ1" s="79" t="s">
        <v>123</v>
      </c>
      <c r="BK1" s="79" t="s">
        <v>123</v>
      </c>
      <c r="BL1" s="79" t="s">
        <v>123</v>
      </c>
      <c r="BM1" s="79" t="s">
        <v>123</v>
      </c>
      <c r="BN1" s="79" t="s">
        <v>123</v>
      </c>
      <c r="BO1" s="79" t="s">
        <v>123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124</v>
      </c>
      <c r="BW1" t="s">
        <v>124</v>
      </c>
      <c r="BX1" s="83" t="s">
        <v>124</v>
      </c>
      <c r="BY1" s="71" t="s">
        <v>118</v>
      </c>
      <c r="BZ1" s="71" t="s">
        <v>118</v>
      </c>
      <c r="CA1" s="71" t="s">
        <v>118</v>
      </c>
      <c r="CB1" s="71" t="s">
        <v>118</v>
      </c>
      <c r="CC1" s="71" t="s">
        <v>118</v>
      </c>
      <c r="CD1" s="71" t="s">
        <v>118</v>
      </c>
      <c r="CE1" s="71" t="s">
        <v>118</v>
      </c>
      <c r="CF1" s="71" t="s">
        <v>118</v>
      </c>
      <c r="CG1" s="71" t="s">
        <v>125</v>
      </c>
    </row>
    <row r="2" spans="1:85" ht="97" customHeight="1" thickBot="1" x14ac:dyDescent="0.25">
      <c r="B2" s="1" t="s">
        <v>96</v>
      </c>
      <c r="C2" s="1" t="s">
        <v>108</v>
      </c>
      <c r="D2" s="1" t="s">
        <v>109</v>
      </c>
      <c r="E2" s="23" t="s">
        <v>0</v>
      </c>
      <c r="F2" s="18" t="s">
        <v>1</v>
      </c>
      <c r="G2" s="19" t="s">
        <v>4</v>
      </c>
      <c r="H2" s="19" t="s">
        <v>5</v>
      </c>
      <c r="I2" s="19" t="s">
        <v>8</v>
      </c>
      <c r="J2" s="19" t="s">
        <v>12</v>
      </c>
      <c r="K2" s="19" t="s">
        <v>14</v>
      </c>
      <c r="L2" s="20" t="s">
        <v>10</v>
      </c>
      <c r="M2" s="18" t="s">
        <v>7</v>
      </c>
      <c r="N2" s="18" t="s">
        <v>11</v>
      </c>
      <c r="O2" s="18" t="s">
        <v>60</v>
      </c>
      <c r="P2" s="18" t="s">
        <v>3</v>
      </c>
      <c r="Q2" s="21" t="s">
        <v>2</v>
      </c>
      <c r="R2" s="22" t="s">
        <v>9</v>
      </c>
      <c r="S2" s="17" t="s">
        <v>6</v>
      </c>
      <c r="T2" s="53" t="s">
        <v>101</v>
      </c>
      <c r="U2" s="53" t="s">
        <v>102</v>
      </c>
      <c r="V2" s="53" t="s">
        <v>2</v>
      </c>
      <c r="W2" s="53" t="s">
        <v>61</v>
      </c>
      <c r="X2" s="53" t="s">
        <v>103</v>
      </c>
      <c r="Y2" s="53" t="s">
        <v>1</v>
      </c>
      <c r="Z2" s="53" t="s">
        <v>104</v>
      </c>
      <c r="AA2" s="53" t="s">
        <v>50</v>
      </c>
      <c r="AB2" s="53" t="s">
        <v>62</v>
      </c>
      <c r="AC2" s="53" t="s">
        <v>106</v>
      </c>
      <c r="AD2" s="53" t="s">
        <v>49</v>
      </c>
      <c r="AE2" s="53" t="s">
        <v>105</v>
      </c>
      <c r="AF2" s="81" t="s">
        <v>3</v>
      </c>
      <c r="AG2" s="53" t="s">
        <v>101</v>
      </c>
      <c r="AH2" s="53" t="s">
        <v>102</v>
      </c>
      <c r="AI2" s="53" t="s">
        <v>2</v>
      </c>
      <c r="AJ2" s="53" t="s">
        <v>61</v>
      </c>
      <c r="AK2" s="53" t="s">
        <v>103</v>
      </c>
      <c r="AL2" s="53" t="s">
        <v>1</v>
      </c>
      <c r="AM2" s="53" t="s">
        <v>104</v>
      </c>
      <c r="AN2" s="53" t="s">
        <v>50</v>
      </c>
      <c r="AO2" s="53" t="s">
        <v>62</v>
      </c>
      <c r="AP2" s="53" t="s">
        <v>106</v>
      </c>
      <c r="AQ2" s="53" t="s">
        <v>49</v>
      </c>
      <c r="AR2" s="53" t="s">
        <v>105</v>
      </c>
      <c r="AS2" s="81" t="s">
        <v>3</v>
      </c>
      <c r="AT2" s="53" t="s">
        <v>101</v>
      </c>
      <c r="AU2" s="53" t="s">
        <v>102</v>
      </c>
      <c r="AV2" s="53" t="s">
        <v>2</v>
      </c>
      <c r="AW2" s="53" t="s">
        <v>61</v>
      </c>
      <c r="AX2" s="53" t="s">
        <v>103</v>
      </c>
      <c r="AY2" s="53" t="s">
        <v>104</v>
      </c>
      <c r="AZ2" s="53" t="s">
        <v>50</v>
      </c>
      <c r="BA2" s="53" t="s">
        <v>62</v>
      </c>
      <c r="BB2" s="53" t="s">
        <v>106</v>
      </c>
      <c r="BC2" s="53" t="s">
        <v>49</v>
      </c>
      <c r="BD2" s="53" t="s">
        <v>105</v>
      </c>
      <c r="BE2" s="53" t="s">
        <v>3</v>
      </c>
      <c r="BF2" s="55" t="s">
        <v>107</v>
      </c>
      <c r="BG2" s="56" t="s">
        <v>1</v>
      </c>
      <c r="BH2" s="56" t="s">
        <v>8</v>
      </c>
      <c r="BI2" s="56" t="s">
        <v>60</v>
      </c>
      <c r="BJ2" s="57" t="s">
        <v>63</v>
      </c>
      <c r="BK2" s="56" t="s">
        <v>10</v>
      </c>
      <c r="BL2" s="56" t="s">
        <v>7</v>
      </c>
      <c r="BM2" s="56" t="s">
        <v>3</v>
      </c>
      <c r="BN2" s="58" t="s">
        <v>2</v>
      </c>
      <c r="BO2" s="59" t="s">
        <v>6</v>
      </c>
      <c r="BP2" s="56" t="s">
        <v>1</v>
      </c>
      <c r="BQ2" s="56" t="s">
        <v>8</v>
      </c>
      <c r="BR2" s="56" t="s">
        <v>60</v>
      </c>
      <c r="BS2" s="57" t="s">
        <v>63</v>
      </c>
      <c r="BT2" s="56" t="s">
        <v>10</v>
      </c>
      <c r="BU2" s="56" t="s">
        <v>7</v>
      </c>
      <c r="BV2" s="56" t="s">
        <v>3</v>
      </c>
      <c r="BW2" s="58" t="s">
        <v>2</v>
      </c>
      <c r="BX2" s="85" t="s">
        <v>6</v>
      </c>
      <c r="BY2" s="77" t="s">
        <v>110</v>
      </c>
      <c r="BZ2" s="77" t="s">
        <v>111</v>
      </c>
      <c r="CA2" s="77" t="s">
        <v>112</v>
      </c>
      <c r="CB2" s="78" t="s">
        <v>113</v>
      </c>
      <c r="CC2" s="78" t="s">
        <v>114</v>
      </c>
      <c r="CD2" s="78" t="s">
        <v>115</v>
      </c>
      <c r="CE2" s="78" t="s">
        <v>116</v>
      </c>
      <c r="CF2" s="78" t="s">
        <v>117</v>
      </c>
      <c r="CG2" s="86" t="s">
        <v>125</v>
      </c>
    </row>
    <row r="3" spans="1:85" x14ac:dyDescent="0.2">
      <c r="A3">
        <v>0</v>
      </c>
      <c r="B3" s="1" t="s">
        <v>97</v>
      </c>
      <c r="C3" s="74">
        <v>953.4</v>
      </c>
      <c r="D3" s="74"/>
      <c r="E3" s="15" t="s">
        <v>56</v>
      </c>
      <c r="F3" s="12">
        <v>25</v>
      </c>
      <c r="G3" s="13"/>
      <c r="H3" s="13">
        <v>14</v>
      </c>
      <c r="I3" s="13"/>
      <c r="J3" s="13">
        <v>1</v>
      </c>
      <c r="K3" s="13"/>
      <c r="L3" s="11">
        <v>34</v>
      </c>
      <c r="M3" s="12">
        <v>12</v>
      </c>
      <c r="N3" s="12">
        <v>2</v>
      </c>
      <c r="O3" s="12"/>
      <c r="P3" s="12">
        <v>9.6014368031130743</v>
      </c>
      <c r="Q3" s="24">
        <v>2.398563196886927</v>
      </c>
      <c r="R3" s="28">
        <f>SUM(L3:Q3)</f>
        <v>60</v>
      </c>
      <c r="S3" s="26">
        <f>SUM(F3:Q3)</f>
        <v>100</v>
      </c>
      <c r="T3" s="54">
        <v>53.42</v>
      </c>
      <c r="U3" s="54"/>
      <c r="V3" s="54"/>
      <c r="W3" s="54"/>
      <c r="X3" s="54"/>
      <c r="Y3" s="54">
        <v>2655.74</v>
      </c>
      <c r="Z3" s="54"/>
      <c r="AA3" s="54"/>
      <c r="AB3" s="54"/>
      <c r="AC3" s="54"/>
      <c r="AD3" s="54">
        <v>1143.5999999999999</v>
      </c>
      <c r="AE3" s="54"/>
      <c r="AF3" s="82">
        <v>213.84</v>
      </c>
      <c r="AG3">
        <f t="shared" ref="AG3:AG45" si="0">T3/$Y3</f>
        <v>2.0114920888339976E-2</v>
      </c>
      <c r="AH3">
        <f t="shared" ref="AH3:AH45" si="1">U3/$Y3</f>
        <v>0</v>
      </c>
      <c r="AI3">
        <f t="shared" ref="AI3:AI45" si="2">V3/$Y3</f>
        <v>0</v>
      </c>
      <c r="AJ3">
        <f t="shared" ref="AJ3:AJ45" si="3">W3/$Y3</f>
        <v>0</v>
      </c>
      <c r="AK3">
        <f t="shared" ref="AK3:AK45" si="4">X3/$Y3</f>
        <v>0</v>
      </c>
      <c r="AL3">
        <f t="shared" ref="AL3:AL45" si="5">Y3/$Y3</f>
        <v>1</v>
      </c>
      <c r="AM3">
        <f t="shared" ref="AM3:AM45" si="6">Z3/$Y3</f>
        <v>0</v>
      </c>
      <c r="AN3">
        <f t="shared" ref="AN3:AN45" si="7">AA3/$Y3</f>
        <v>0</v>
      </c>
      <c r="AO3">
        <f t="shared" ref="AO3:AO45" si="8">AB3/$Y3</f>
        <v>0</v>
      </c>
      <c r="AP3">
        <f t="shared" ref="AP3:AP45" si="9">AC3/$Y3</f>
        <v>0</v>
      </c>
      <c r="AQ3">
        <f t="shared" ref="AQ3:AQ45" si="10">AD3/$Y3</f>
        <v>0.43061444267887672</v>
      </c>
      <c r="AR3">
        <f t="shared" ref="AR3:AR45" si="11">AE3/$Y3</f>
        <v>0</v>
      </c>
      <c r="AS3" s="83">
        <f t="shared" ref="AS3:AS45" si="12">AF3/$Y3</f>
        <v>8.0519930414874957E-2</v>
      </c>
      <c r="AT3">
        <f>AG3*$F3</f>
        <v>0.50287302220849939</v>
      </c>
      <c r="AU3">
        <f t="shared" ref="AU3:AX18" si="13">AH3*$F3</f>
        <v>0</v>
      </c>
      <c r="AV3">
        <f t="shared" si="13"/>
        <v>0</v>
      </c>
      <c r="AW3">
        <f t="shared" si="13"/>
        <v>0</v>
      </c>
      <c r="AX3">
        <f t="shared" si="13"/>
        <v>0</v>
      </c>
      <c r="AY3">
        <f t="shared" ref="AY3:BE18" si="14">AM3*$F3</f>
        <v>0</v>
      </c>
      <c r="AZ3">
        <f t="shared" si="14"/>
        <v>0</v>
      </c>
      <c r="BA3">
        <f t="shared" si="14"/>
        <v>0</v>
      </c>
      <c r="BB3">
        <f t="shared" si="14"/>
        <v>0</v>
      </c>
      <c r="BC3">
        <f t="shared" si="14"/>
        <v>10.765361066971918</v>
      </c>
      <c r="BD3">
        <f t="shared" si="14"/>
        <v>0</v>
      </c>
      <c r="BE3">
        <f t="shared" si="14"/>
        <v>2.0129982603718739</v>
      </c>
      <c r="BF3" s="60" t="s">
        <v>64</v>
      </c>
      <c r="BG3" s="61">
        <v>28</v>
      </c>
      <c r="BH3" s="61"/>
      <c r="BI3" s="61"/>
      <c r="BJ3" s="62"/>
      <c r="BK3" s="61"/>
      <c r="BL3" s="61">
        <v>35</v>
      </c>
      <c r="BM3" s="61"/>
      <c r="BN3" s="63">
        <v>37</v>
      </c>
      <c r="BO3" s="64">
        <v>100</v>
      </c>
      <c r="BP3">
        <v>22</v>
      </c>
      <c r="BU3">
        <v>52.5</v>
      </c>
      <c r="BW3">
        <v>25.5</v>
      </c>
      <c r="BX3" s="83">
        <v>100</v>
      </c>
      <c r="BY3" s="14">
        <f>AVERAGE(0.006,0.00749988418530352)</f>
        <v>6.7499420926517596E-3</v>
      </c>
      <c r="BZ3" s="14">
        <v>1.371</v>
      </c>
      <c r="CA3" s="14">
        <v>7.0923695335463235E-2</v>
      </c>
      <c r="CB3">
        <v>0</v>
      </c>
      <c r="CC3">
        <v>5.6</v>
      </c>
      <c r="CD3" s="14">
        <f>SUM(BY3:CB3)/CC3</f>
        <v>0.25869172096930626</v>
      </c>
      <c r="CE3" s="14">
        <f>CB3/SUM(BY3:CB3)</f>
        <v>0</v>
      </c>
      <c r="CF3">
        <v>0.7</v>
      </c>
      <c r="CG3">
        <v>3</v>
      </c>
    </row>
    <row r="4" spans="1:85" x14ac:dyDescent="0.2">
      <c r="A4">
        <v>1</v>
      </c>
      <c r="B4" s="1" t="s">
        <v>97</v>
      </c>
      <c r="C4" s="74">
        <v>993.4</v>
      </c>
      <c r="D4" s="1"/>
      <c r="E4" s="16" t="s">
        <v>55</v>
      </c>
      <c r="F4" s="10">
        <v>24</v>
      </c>
      <c r="G4" s="2"/>
      <c r="H4" s="2">
        <v>11</v>
      </c>
      <c r="I4" s="2"/>
      <c r="J4" s="2">
        <v>1</v>
      </c>
      <c r="K4" s="2"/>
      <c r="L4" s="3">
        <v>41</v>
      </c>
      <c r="M4" s="10">
        <v>16</v>
      </c>
      <c r="N4" s="10">
        <v>3</v>
      </c>
      <c r="O4" s="10"/>
      <c r="P4" s="10">
        <v>3.117678905404075</v>
      </c>
      <c r="Q4" s="25">
        <v>1.8823210945959246</v>
      </c>
      <c r="R4" s="29">
        <f t="shared" ref="R4:R45" si="15">SUM(L4:Q4)</f>
        <v>65</v>
      </c>
      <c r="S4" s="27">
        <f t="shared" ref="S4:S45" si="16">SUM(F4:Q4)</f>
        <v>101</v>
      </c>
      <c r="V4">
        <v>152.97999999999999</v>
      </c>
      <c r="Y4">
        <v>2017.74</v>
      </c>
      <c r="AD4">
        <v>1346.01</v>
      </c>
      <c r="AF4" s="83">
        <v>253.38</v>
      </c>
      <c r="AG4">
        <f t="shared" si="0"/>
        <v>0</v>
      </c>
      <c r="AH4">
        <f t="shared" si="1"/>
        <v>0</v>
      </c>
      <c r="AI4">
        <f t="shared" si="2"/>
        <v>7.581749878577021E-2</v>
      </c>
      <c r="AJ4">
        <f t="shared" si="3"/>
        <v>0</v>
      </c>
      <c r="AK4">
        <f t="shared" si="4"/>
        <v>0</v>
      </c>
      <c r="AL4">
        <f t="shared" si="5"/>
        <v>1</v>
      </c>
      <c r="AM4">
        <f t="shared" si="6"/>
        <v>0</v>
      </c>
      <c r="AN4">
        <f t="shared" si="7"/>
        <v>0</v>
      </c>
      <c r="AO4">
        <f t="shared" si="8"/>
        <v>0</v>
      </c>
      <c r="AP4">
        <f t="shared" si="9"/>
        <v>0</v>
      </c>
      <c r="AQ4">
        <f t="shared" si="10"/>
        <v>0.6670879300603646</v>
      </c>
      <c r="AR4">
        <f t="shared" si="11"/>
        <v>0</v>
      </c>
      <c r="AS4" s="83">
        <f t="shared" si="12"/>
        <v>0.12557613964138095</v>
      </c>
      <c r="AT4">
        <f t="shared" ref="AT4:AX45" si="17">AG4*$F4</f>
        <v>0</v>
      </c>
      <c r="AU4">
        <f t="shared" si="13"/>
        <v>0</v>
      </c>
      <c r="AV4">
        <f t="shared" si="13"/>
        <v>1.819619970858485</v>
      </c>
      <c r="AW4">
        <f t="shared" si="13"/>
        <v>0</v>
      </c>
      <c r="AX4">
        <f t="shared" si="13"/>
        <v>0</v>
      </c>
      <c r="AY4">
        <f t="shared" si="14"/>
        <v>0</v>
      </c>
      <c r="AZ4">
        <f t="shared" si="14"/>
        <v>0</v>
      </c>
      <c r="BA4">
        <f t="shared" si="14"/>
        <v>0</v>
      </c>
      <c r="BB4">
        <f t="shared" si="14"/>
        <v>0</v>
      </c>
      <c r="BC4">
        <f t="shared" si="14"/>
        <v>16.010110321448749</v>
      </c>
      <c r="BD4">
        <f t="shared" si="14"/>
        <v>0</v>
      </c>
      <c r="BE4">
        <f t="shared" si="14"/>
        <v>3.0138273513931431</v>
      </c>
      <c r="BF4" s="65" t="s">
        <v>65</v>
      </c>
      <c r="BG4" s="66">
        <v>12</v>
      </c>
      <c r="BH4" s="66"/>
      <c r="BI4" s="66"/>
      <c r="BJ4" s="67"/>
      <c r="BK4" s="66"/>
      <c r="BL4" s="66">
        <v>71</v>
      </c>
      <c r="BM4" s="66"/>
      <c r="BN4" s="68">
        <v>17</v>
      </c>
      <c r="BO4" s="64">
        <v>100</v>
      </c>
      <c r="BP4">
        <v>13</v>
      </c>
      <c r="BU4">
        <v>70.5</v>
      </c>
      <c r="BW4">
        <v>16</v>
      </c>
      <c r="BX4" s="83">
        <v>99.5</v>
      </c>
      <c r="BY4">
        <v>9.4E-2</v>
      </c>
      <c r="BZ4">
        <v>1.976</v>
      </c>
      <c r="CA4">
        <v>0.34200000000000003</v>
      </c>
      <c r="CB4">
        <v>1.0999999999999999E-2</v>
      </c>
      <c r="CC4">
        <v>6.44</v>
      </c>
      <c r="CD4">
        <v>0.38</v>
      </c>
      <c r="CE4">
        <v>0</v>
      </c>
      <c r="CF4">
        <v>0.8</v>
      </c>
      <c r="CG4">
        <v>3</v>
      </c>
    </row>
    <row r="5" spans="1:85" x14ac:dyDescent="0.2">
      <c r="A5">
        <v>2</v>
      </c>
      <c r="B5" s="1" t="s">
        <v>97</v>
      </c>
      <c r="C5" s="74">
        <v>999.8</v>
      </c>
      <c r="D5" s="1"/>
      <c r="E5" s="16" t="s">
        <v>54</v>
      </c>
      <c r="F5" s="10">
        <v>27</v>
      </c>
      <c r="G5" s="2"/>
      <c r="H5" s="2">
        <v>15</v>
      </c>
      <c r="I5" s="2"/>
      <c r="J5" s="2"/>
      <c r="K5" s="2"/>
      <c r="L5" s="3">
        <v>27</v>
      </c>
      <c r="M5" s="10">
        <v>25</v>
      </c>
      <c r="N5" s="10" t="s">
        <v>13</v>
      </c>
      <c r="O5" s="10"/>
      <c r="P5" s="10">
        <v>0.60227455144906961</v>
      </c>
      <c r="Q5" s="25">
        <v>5.3977254485509309</v>
      </c>
      <c r="R5" s="29">
        <f t="shared" si="15"/>
        <v>58</v>
      </c>
      <c r="S5" s="27">
        <f t="shared" si="16"/>
        <v>100</v>
      </c>
      <c r="W5">
        <v>728.54</v>
      </c>
      <c r="Y5">
        <v>1835.79</v>
      </c>
      <c r="AB5">
        <v>102.21</v>
      </c>
      <c r="AD5">
        <v>1573.36</v>
      </c>
      <c r="AF5" s="83">
        <v>81.290000000000006</v>
      </c>
      <c r="AG5">
        <f t="shared" si="0"/>
        <v>0</v>
      </c>
      <c r="AH5">
        <f t="shared" si="1"/>
        <v>0</v>
      </c>
      <c r="AI5">
        <f t="shared" si="2"/>
        <v>0</v>
      </c>
      <c r="AJ5">
        <f t="shared" si="3"/>
        <v>0.39685367062681459</v>
      </c>
      <c r="AK5">
        <f t="shared" si="4"/>
        <v>0</v>
      </c>
      <c r="AL5">
        <f t="shared" si="5"/>
        <v>1</v>
      </c>
      <c r="AM5">
        <f t="shared" si="6"/>
        <v>0</v>
      </c>
      <c r="AN5">
        <f t="shared" si="7"/>
        <v>0</v>
      </c>
      <c r="AO5">
        <f t="shared" si="8"/>
        <v>5.5676302845096656E-2</v>
      </c>
      <c r="AP5">
        <f t="shared" si="9"/>
        <v>0</v>
      </c>
      <c r="AQ5">
        <f t="shared" si="10"/>
        <v>0.857047919424335</v>
      </c>
      <c r="AR5">
        <f t="shared" si="11"/>
        <v>0</v>
      </c>
      <c r="AS5" s="83">
        <f t="shared" si="12"/>
        <v>4.4280663910360119E-2</v>
      </c>
      <c r="AT5">
        <f t="shared" si="17"/>
        <v>0</v>
      </c>
      <c r="AU5">
        <f t="shared" si="13"/>
        <v>0</v>
      </c>
      <c r="AV5">
        <f t="shared" si="13"/>
        <v>0</v>
      </c>
      <c r="AW5">
        <f t="shared" si="13"/>
        <v>10.715049106923994</v>
      </c>
      <c r="AX5">
        <f t="shared" si="13"/>
        <v>0</v>
      </c>
      <c r="AY5">
        <f t="shared" si="14"/>
        <v>0</v>
      </c>
      <c r="AZ5">
        <f t="shared" si="14"/>
        <v>0</v>
      </c>
      <c r="BA5">
        <f t="shared" si="14"/>
        <v>1.5032601768176097</v>
      </c>
      <c r="BB5">
        <f t="shared" si="14"/>
        <v>0</v>
      </c>
      <c r="BC5">
        <f t="shared" si="14"/>
        <v>23.140293824457046</v>
      </c>
      <c r="BD5">
        <f t="shared" si="14"/>
        <v>0</v>
      </c>
      <c r="BE5">
        <f t="shared" si="14"/>
        <v>1.1955779255797232</v>
      </c>
      <c r="BF5" s="65" t="s">
        <v>66</v>
      </c>
      <c r="BG5" s="66">
        <v>16</v>
      </c>
      <c r="BH5" s="66"/>
      <c r="BI5" s="66"/>
      <c r="BJ5" s="67"/>
      <c r="BK5" s="66"/>
      <c r="BL5" s="66">
        <v>52</v>
      </c>
      <c r="BM5" s="66"/>
      <c r="BN5" s="68">
        <v>32</v>
      </c>
      <c r="BO5" s="64">
        <v>100</v>
      </c>
      <c r="BP5">
        <v>18</v>
      </c>
      <c r="BU5">
        <v>53.5</v>
      </c>
      <c r="BW5">
        <v>29</v>
      </c>
      <c r="BX5" s="83">
        <v>100.5</v>
      </c>
      <c r="BY5">
        <v>0.32600000000000001</v>
      </c>
      <c r="BZ5">
        <v>0.34899999999999998</v>
      </c>
      <c r="CA5">
        <v>0.53400000000000003</v>
      </c>
      <c r="CB5">
        <v>8.5999999999999993E-2</v>
      </c>
      <c r="CC5">
        <v>6.29</v>
      </c>
      <c r="CD5">
        <v>0.21</v>
      </c>
      <c r="CE5">
        <v>7.0000000000000007E-2</v>
      </c>
      <c r="CF5">
        <v>0.78</v>
      </c>
      <c r="CG5">
        <v>2</v>
      </c>
    </row>
    <row r="6" spans="1:85" x14ac:dyDescent="0.2">
      <c r="A6">
        <v>3</v>
      </c>
      <c r="B6" s="1" t="s">
        <v>97</v>
      </c>
      <c r="C6" s="74">
        <v>1079.5</v>
      </c>
      <c r="D6" s="1"/>
      <c r="E6" s="16" t="s">
        <v>57</v>
      </c>
      <c r="F6" s="10">
        <v>30</v>
      </c>
      <c r="G6" s="2"/>
      <c r="H6" s="2">
        <v>7</v>
      </c>
      <c r="I6" s="2"/>
      <c r="J6" s="2">
        <v>1</v>
      </c>
      <c r="K6" s="2"/>
      <c r="L6" s="3">
        <v>27</v>
      </c>
      <c r="M6" s="10">
        <v>29</v>
      </c>
      <c r="N6" s="10"/>
      <c r="O6" s="10"/>
      <c r="P6" s="10">
        <v>2.3789690915060269</v>
      </c>
      <c r="Q6" s="25">
        <v>4.6210309084939727</v>
      </c>
      <c r="R6" s="29">
        <f t="shared" si="15"/>
        <v>63</v>
      </c>
      <c r="S6" s="27">
        <f t="shared" si="16"/>
        <v>101</v>
      </c>
      <c r="V6">
        <v>422.25</v>
      </c>
      <c r="Y6">
        <v>2374.4</v>
      </c>
      <c r="AD6">
        <v>1710.88</v>
      </c>
      <c r="AF6" s="83">
        <v>217.38</v>
      </c>
      <c r="AG6">
        <f t="shared" si="0"/>
        <v>0</v>
      </c>
      <c r="AH6">
        <f t="shared" si="1"/>
        <v>0</v>
      </c>
      <c r="AI6">
        <f t="shared" si="2"/>
        <v>0.17783440026954178</v>
      </c>
      <c r="AJ6">
        <f t="shared" si="3"/>
        <v>0</v>
      </c>
      <c r="AK6">
        <f t="shared" si="4"/>
        <v>0</v>
      </c>
      <c r="AL6">
        <f t="shared" si="5"/>
        <v>1</v>
      </c>
      <c r="AM6">
        <f t="shared" si="6"/>
        <v>0</v>
      </c>
      <c r="AN6">
        <f t="shared" si="7"/>
        <v>0</v>
      </c>
      <c r="AO6">
        <f t="shared" si="8"/>
        <v>0</v>
      </c>
      <c r="AP6">
        <f t="shared" si="9"/>
        <v>0</v>
      </c>
      <c r="AQ6">
        <f t="shared" si="10"/>
        <v>0.72055256064690032</v>
      </c>
      <c r="AR6">
        <f t="shared" si="11"/>
        <v>0</v>
      </c>
      <c r="AS6" s="83">
        <f t="shared" si="12"/>
        <v>9.1551549865229107E-2</v>
      </c>
      <c r="AT6">
        <f t="shared" si="17"/>
        <v>0</v>
      </c>
      <c r="AU6">
        <f t="shared" si="13"/>
        <v>0</v>
      </c>
      <c r="AV6">
        <f t="shared" si="13"/>
        <v>5.3350320080862534</v>
      </c>
      <c r="AW6">
        <f t="shared" si="13"/>
        <v>0</v>
      </c>
      <c r="AX6">
        <f t="shared" si="13"/>
        <v>0</v>
      </c>
      <c r="AY6">
        <f t="shared" si="14"/>
        <v>0</v>
      </c>
      <c r="AZ6">
        <f t="shared" si="14"/>
        <v>0</v>
      </c>
      <c r="BA6">
        <f t="shared" si="14"/>
        <v>0</v>
      </c>
      <c r="BB6">
        <f t="shared" si="14"/>
        <v>0</v>
      </c>
      <c r="BC6">
        <f t="shared" si="14"/>
        <v>21.616576819407008</v>
      </c>
      <c r="BD6">
        <f t="shared" si="14"/>
        <v>0</v>
      </c>
      <c r="BE6">
        <f t="shared" si="14"/>
        <v>2.7465464959568733</v>
      </c>
      <c r="BF6" s="65" t="s">
        <v>67</v>
      </c>
      <c r="BG6" s="66">
        <v>11</v>
      </c>
      <c r="BH6" s="66"/>
      <c r="BI6" s="66"/>
      <c r="BJ6" s="67"/>
      <c r="BK6" s="66"/>
      <c r="BL6" s="66">
        <v>51</v>
      </c>
      <c r="BM6" s="66"/>
      <c r="BN6" s="68">
        <v>39</v>
      </c>
      <c r="BO6" s="64">
        <v>101</v>
      </c>
      <c r="BP6">
        <v>11</v>
      </c>
      <c r="BU6">
        <v>55.5</v>
      </c>
      <c r="BW6">
        <v>34</v>
      </c>
      <c r="BX6" s="83">
        <v>100.5</v>
      </c>
      <c r="BY6" s="14">
        <f>AVERAGE(0.226481857823944,0.176)</f>
        <v>0.20124092891197198</v>
      </c>
      <c r="BZ6" s="14">
        <f>AVERAGE(0.872,0.961855484992957)</f>
        <v>0.91692774249647857</v>
      </c>
      <c r="CA6" s="14">
        <v>0.56291378268045777</v>
      </c>
      <c r="CB6">
        <v>0</v>
      </c>
      <c r="CC6">
        <v>6.36</v>
      </c>
      <c r="CD6" s="14">
        <f>SUM(BY6:CB6)/CC6</f>
        <v>0.26432114058001699</v>
      </c>
      <c r="CE6" s="14">
        <f>CB6/SUM(BY6:CB6)</f>
        <v>0</v>
      </c>
      <c r="CF6">
        <v>0.74</v>
      </c>
      <c r="CG6">
        <v>2</v>
      </c>
    </row>
    <row r="7" spans="1:85" x14ac:dyDescent="0.2">
      <c r="A7">
        <v>4</v>
      </c>
      <c r="B7" s="1" t="s">
        <v>97</v>
      </c>
      <c r="C7" s="74">
        <v>1100.4000000000001</v>
      </c>
      <c r="D7" s="1"/>
      <c r="E7" s="16" t="s">
        <v>53</v>
      </c>
      <c r="F7" s="10">
        <v>29</v>
      </c>
      <c r="G7" s="2"/>
      <c r="H7" s="2">
        <v>5</v>
      </c>
      <c r="I7" s="2"/>
      <c r="J7" s="2"/>
      <c r="K7" s="2">
        <v>1</v>
      </c>
      <c r="L7" s="3">
        <v>40</v>
      </c>
      <c r="M7" s="10">
        <v>20</v>
      </c>
      <c r="N7" s="10" t="s">
        <v>13</v>
      </c>
      <c r="O7" s="10"/>
      <c r="P7" s="10"/>
      <c r="Q7" s="25">
        <v>5</v>
      </c>
      <c r="R7" s="29">
        <f t="shared" si="15"/>
        <v>65</v>
      </c>
      <c r="S7" s="27">
        <f t="shared" si="16"/>
        <v>100</v>
      </c>
      <c r="T7">
        <v>185.25</v>
      </c>
      <c r="W7">
        <v>291.02999999999997</v>
      </c>
      <c r="Y7">
        <v>2381.81</v>
      </c>
      <c r="AD7">
        <v>2058.59</v>
      </c>
      <c r="AG7">
        <f t="shared" si="0"/>
        <v>7.7776984730100224E-2</v>
      </c>
      <c r="AH7">
        <f t="shared" si="1"/>
        <v>0</v>
      </c>
      <c r="AI7">
        <f t="shared" si="2"/>
        <v>0</v>
      </c>
      <c r="AJ7">
        <f t="shared" si="3"/>
        <v>0.12218858767072099</v>
      </c>
      <c r="AK7">
        <f t="shared" si="4"/>
        <v>0</v>
      </c>
      <c r="AL7">
        <f t="shared" si="5"/>
        <v>1</v>
      </c>
      <c r="AM7">
        <f t="shared" si="6"/>
        <v>0</v>
      </c>
      <c r="AN7">
        <f t="shared" si="7"/>
        <v>0</v>
      </c>
      <c r="AO7">
        <f t="shared" si="8"/>
        <v>0</v>
      </c>
      <c r="AP7">
        <f t="shared" si="9"/>
        <v>0</v>
      </c>
      <c r="AQ7">
        <f t="shared" si="10"/>
        <v>0.86429648040775719</v>
      </c>
      <c r="AR7">
        <f t="shared" si="11"/>
        <v>0</v>
      </c>
      <c r="AS7" s="83">
        <f t="shared" si="12"/>
        <v>0</v>
      </c>
      <c r="AT7">
        <f t="shared" si="17"/>
        <v>2.2555325571729066</v>
      </c>
      <c r="AU7">
        <f t="shared" si="13"/>
        <v>0</v>
      </c>
      <c r="AV7">
        <f t="shared" si="13"/>
        <v>0</v>
      </c>
      <c r="AW7">
        <f t="shared" si="13"/>
        <v>3.543469042450909</v>
      </c>
      <c r="AX7">
        <f t="shared" si="13"/>
        <v>0</v>
      </c>
      <c r="AY7">
        <f t="shared" si="14"/>
        <v>0</v>
      </c>
      <c r="AZ7">
        <f t="shared" si="14"/>
        <v>0</v>
      </c>
      <c r="BA7">
        <f t="shared" si="14"/>
        <v>0</v>
      </c>
      <c r="BB7">
        <f t="shared" si="14"/>
        <v>0</v>
      </c>
      <c r="BC7">
        <f t="shared" si="14"/>
        <v>25.064597931824959</v>
      </c>
      <c r="BD7">
        <f t="shared" si="14"/>
        <v>0</v>
      </c>
      <c r="BE7">
        <f t="shared" si="14"/>
        <v>0</v>
      </c>
      <c r="BF7" s="65" t="s">
        <v>68</v>
      </c>
      <c r="BG7" s="66">
        <v>11</v>
      </c>
      <c r="BH7" s="66"/>
      <c r="BI7" s="66"/>
      <c r="BJ7" s="67"/>
      <c r="BK7" s="66"/>
      <c r="BL7" s="66">
        <v>62</v>
      </c>
      <c r="BM7" s="66"/>
      <c r="BN7" s="68">
        <v>27</v>
      </c>
      <c r="BO7" s="64">
        <v>100</v>
      </c>
      <c r="BP7">
        <v>12.5</v>
      </c>
      <c r="BU7">
        <v>64</v>
      </c>
      <c r="BW7">
        <v>23.5</v>
      </c>
      <c r="BX7" s="83">
        <v>100</v>
      </c>
      <c r="BY7" s="14">
        <f>AVERAGE(0.209166415380766,0.168)</f>
        <v>0.188583207690383</v>
      </c>
      <c r="BZ7" s="14">
        <f>AVERAGE(0.083,0.100394731078968)</f>
        <v>9.1697365539484002E-2</v>
      </c>
      <c r="CA7" s="14">
        <v>0.16927219709538696</v>
      </c>
      <c r="CB7">
        <v>0.57799999999999996</v>
      </c>
      <c r="CC7">
        <v>4.93</v>
      </c>
      <c r="CD7" s="14">
        <f>SUM(BY7:CB7)/CC7</f>
        <v>0.20842855381850992</v>
      </c>
      <c r="CE7" s="14">
        <f>CB7/SUM(BY7:CB7)</f>
        <v>0.56250152468280945</v>
      </c>
      <c r="CF7">
        <v>0.56999999999999995</v>
      </c>
      <c r="CG7">
        <v>1</v>
      </c>
    </row>
    <row r="8" spans="1:85" x14ac:dyDescent="0.2">
      <c r="A8">
        <v>5</v>
      </c>
      <c r="B8" s="1" t="s">
        <v>97</v>
      </c>
      <c r="C8" s="74">
        <v>1165</v>
      </c>
      <c r="D8" s="1"/>
      <c r="E8" s="16" t="s">
        <v>52</v>
      </c>
      <c r="F8" s="10">
        <v>19</v>
      </c>
      <c r="G8" s="2"/>
      <c r="H8" s="2">
        <v>11</v>
      </c>
      <c r="I8" s="2"/>
      <c r="J8" s="2"/>
      <c r="K8" s="2"/>
      <c r="L8" s="3">
        <v>49</v>
      </c>
      <c r="M8" s="10">
        <v>16</v>
      </c>
      <c r="N8" s="10"/>
      <c r="O8" s="10"/>
      <c r="P8" s="10"/>
      <c r="Q8" s="25">
        <v>5</v>
      </c>
      <c r="R8" s="29">
        <f t="shared" si="15"/>
        <v>70</v>
      </c>
      <c r="S8" s="27">
        <f t="shared" si="16"/>
        <v>100</v>
      </c>
      <c r="W8">
        <v>720.62</v>
      </c>
      <c r="Y8">
        <v>1899.54</v>
      </c>
      <c r="AD8">
        <v>1642.51</v>
      </c>
      <c r="AG8">
        <f t="shared" si="0"/>
        <v>0</v>
      </c>
      <c r="AH8">
        <f t="shared" si="1"/>
        <v>0</v>
      </c>
      <c r="AI8">
        <f t="shared" si="2"/>
        <v>0</v>
      </c>
      <c r="AJ8">
        <f t="shared" si="3"/>
        <v>0.37936553060214578</v>
      </c>
      <c r="AK8">
        <f t="shared" si="4"/>
        <v>0</v>
      </c>
      <c r="AL8">
        <f t="shared" si="5"/>
        <v>1</v>
      </c>
      <c r="AM8">
        <f t="shared" si="6"/>
        <v>0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0.86468829295513649</v>
      </c>
      <c r="AR8">
        <f t="shared" si="11"/>
        <v>0</v>
      </c>
      <c r="AS8" s="83">
        <f t="shared" si="12"/>
        <v>0</v>
      </c>
      <c r="AT8">
        <f t="shared" si="17"/>
        <v>0</v>
      </c>
      <c r="AU8">
        <f t="shared" si="13"/>
        <v>0</v>
      </c>
      <c r="AV8">
        <f t="shared" si="13"/>
        <v>0</v>
      </c>
      <c r="AW8">
        <f t="shared" si="13"/>
        <v>7.2079450814407702</v>
      </c>
      <c r="AX8">
        <f t="shared" si="13"/>
        <v>0</v>
      </c>
      <c r="AY8">
        <f t="shared" si="14"/>
        <v>0</v>
      </c>
      <c r="AZ8">
        <f t="shared" si="14"/>
        <v>0</v>
      </c>
      <c r="BA8">
        <f t="shared" si="14"/>
        <v>0</v>
      </c>
      <c r="BB8">
        <f t="shared" si="14"/>
        <v>0</v>
      </c>
      <c r="BC8">
        <f t="shared" si="14"/>
        <v>16.429077566147594</v>
      </c>
      <c r="BD8">
        <f t="shared" si="14"/>
        <v>0</v>
      </c>
      <c r="BE8">
        <f t="shared" si="14"/>
        <v>0</v>
      </c>
      <c r="BF8" s="65" t="s">
        <v>69</v>
      </c>
      <c r="BG8" s="66">
        <v>19</v>
      </c>
      <c r="BH8" s="66"/>
      <c r="BI8" s="66"/>
      <c r="BJ8" s="67"/>
      <c r="BK8" s="66"/>
      <c r="BL8" s="66">
        <v>30</v>
      </c>
      <c r="BM8" s="66"/>
      <c r="BN8" s="68">
        <v>51</v>
      </c>
      <c r="BO8" s="64">
        <v>100</v>
      </c>
      <c r="BP8">
        <v>18.5</v>
      </c>
      <c r="BU8">
        <v>37.5</v>
      </c>
      <c r="BW8">
        <v>44</v>
      </c>
      <c r="BX8" s="83">
        <v>100</v>
      </c>
      <c r="BY8">
        <v>0.54700000000000004</v>
      </c>
      <c r="BZ8">
        <v>0.26500000000000001</v>
      </c>
      <c r="CA8">
        <v>0.93500000000000005</v>
      </c>
      <c r="CB8">
        <v>5.0999999999999997E-2</v>
      </c>
      <c r="CC8">
        <v>6.75</v>
      </c>
      <c r="CD8">
        <v>0.27</v>
      </c>
      <c r="CE8">
        <v>0.03</v>
      </c>
      <c r="CF8">
        <v>0.95</v>
      </c>
      <c r="CG8">
        <v>1</v>
      </c>
    </row>
    <row r="9" spans="1:85" x14ac:dyDescent="0.2">
      <c r="A9">
        <v>6</v>
      </c>
      <c r="B9" s="1" t="s">
        <v>97</v>
      </c>
      <c r="C9" s="74">
        <v>1244</v>
      </c>
      <c r="D9" s="1"/>
      <c r="E9" s="16" t="s">
        <v>51</v>
      </c>
      <c r="F9" s="10">
        <v>24</v>
      </c>
      <c r="G9" s="2"/>
      <c r="H9" s="2">
        <v>11</v>
      </c>
      <c r="I9" s="2">
        <v>24</v>
      </c>
      <c r="J9" s="2"/>
      <c r="K9" s="4">
        <v>1</v>
      </c>
      <c r="L9" s="3">
        <v>37</v>
      </c>
      <c r="M9" s="10"/>
      <c r="N9" s="10"/>
      <c r="O9" s="10"/>
      <c r="P9" s="10"/>
      <c r="Q9" s="25">
        <v>4</v>
      </c>
      <c r="R9" s="29">
        <f t="shared" si="15"/>
        <v>41</v>
      </c>
      <c r="S9" s="27">
        <f t="shared" si="16"/>
        <v>101</v>
      </c>
      <c r="T9">
        <v>563.41</v>
      </c>
      <c r="V9">
        <v>60.2</v>
      </c>
      <c r="Y9">
        <v>1934.47</v>
      </c>
      <c r="AA9">
        <v>1793.87</v>
      </c>
      <c r="AB9">
        <v>337.8</v>
      </c>
      <c r="AD9">
        <v>1596.13</v>
      </c>
      <c r="AG9">
        <f t="shared" si="0"/>
        <v>0.29124773193691295</v>
      </c>
      <c r="AH9">
        <f t="shared" si="1"/>
        <v>0</v>
      </c>
      <c r="AI9">
        <f t="shared" si="2"/>
        <v>3.1119634835381268E-2</v>
      </c>
      <c r="AJ9">
        <f t="shared" si="3"/>
        <v>0</v>
      </c>
      <c r="AK9">
        <f t="shared" si="4"/>
        <v>0</v>
      </c>
      <c r="AL9">
        <f t="shared" si="5"/>
        <v>1</v>
      </c>
      <c r="AM9">
        <f t="shared" si="6"/>
        <v>0</v>
      </c>
      <c r="AN9">
        <f t="shared" si="7"/>
        <v>0.92731859372334535</v>
      </c>
      <c r="AO9">
        <f t="shared" si="8"/>
        <v>0.17462147254803642</v>
      </c>
      <c r="AP9">
        <f t="shared" si="9"/>
        <v>0</v>
      </c>
      <c r="AQ9">
        <f t="shared" si="10"/>
        <v>0.82509938122586557</v>
      </c>
      <c r="AR9">
        <f t="shared" si="11"/>
        <v>0</v>
      </c>
      <c r="AS9" s="83">
        <f t="shared" si="12"/>
        <v>0</v>
      </c>
      <c r="AT9">
        <f t="shared" si="17"/>
        <v>6.9899455664859111</v>
      </c>
      <c r="AU9">
        <f t="shared" si="13"/>
        <v>0</v>
      </c>
      <c r="AV9">
        <f t="shared" si="13"/>
        <v>0.7468712360491504</v>
      </c>
      <c r="AW9">
        <f t="shared" si="13"/>
        <v>0</v>
      </c>
      <c r="AX9">
        <f t="shared" si="13"/>
        <v>0</v>
      </c>
      <c r="AY9">
        <f t="shared" si="14"/>
        <v>0</v>
      </c>
      <c r="AZ9">
        <f t="shared" si="14"/>
        <v>22.255646249360289</v>
      </c>
      <c r="BA9">
        <f t="shared" si="14"/>
        <v>4.1909153411528743</v>
      </c>
      <c r="BB9">
        <f t="shared" si="14"/>
        <v>0</v>
      </c>
      <c r="BC9">
        <f t="shared" si="14"/>
        <v>19.802385149420772</v>
      </c>
      <c r="BD9">
        <f t="shared" si="14"/>
        <v>0</v>
      </c>
      <c r="BE9">
        <f t="shared" si="14"/>
        <v>0</v>
      </c>
      <c r="BF9" s="65" t="s">
        <v>70</v>
      </c>
      <c r="BG9" s="66">
        <v>27</v>
      </c>
      <c r="BH9" s="66">
        <v>12</v>
      </c>
      <c r="BI9" s="69"/>
      <c r="BJ9" s="67"/>
      <c r="BK9" s="66"/>
      <c r="BL9" s="66">
        <v>37</v>
      </c>
      <c r="BM9" s="66"/>
      <c r="BN9" s="68">
        <v>24</v>
      </c>
      <c r="BO9" s="64">
        <v>100</v>
      </c>
      <c r="BP9">
        <v>26.5</v>
      </c>
      <c r="BQ9">
        <v>12</v>
      </c>
      <c r="BU9">
        <v>38.5</v>
      </c>
      <c r="BW9">
        <v>23</v>
      </c>
      <c r="BX9" s="83">
        <v>100</v>
      </c>
      <c r="BY9" s="14">
        <f>AVERAGE(0.143,0.171287532869296)</f>
        <v>0.157143766434648</v>
      </c>
      <c r="BZ9" s="14">
        <f>AVERAGE(0.057,0.0588907996968291)</f>
        <v>5.7945399848414555E-2</v>
      </c>
      <c r="CA9" s="14">
        <v>9.494987212683681E-2</v>
      </c>
      <c r="CB9">
        <v>0.497</v>
      </c>
      <c r="CC9">
        <v>2.76</v>
      </c>
      <c r="CD9" s="14">
        <f>SUM(BY9:CB9)/CC9</f>
        <v>0.2924054486992389</v>
      </c>
      <c r="CE9" s="14">
        <f>CB9/SUM(BY9:CB9)</f>
        <v>0.61583142369325028</v>
      </c>
      <c r="CF9">
        <v>0.62</v>
      </c>
      <c r="CG9">
        <v>1</v>
      </c>
    </row>
    <row r="10" spans="1:85" ht="16" thickBot="1" x14ac:dyDescent="0.25">
      <c r="A10">
        <v>7</v>
      </c>
      <c r="B10" s="1" t="s">
        <v>97</v>
      </c>
      <c r="C10" s="74">
        <v>1376.4</v>
      </c>
      <c r="D10" s="1"/>
      <c r="E10" s="30" t="s">
        <v>48</v>
      </c>
      <c r="F10" s="6">
        <v>27</v>
      </c>
      <c r="G10" s="31"/>
      <c r="H10" s="31">
        <v>6</v>
      </c>
      <c r="I10" s="31"/>
      <c r="J10" s="31"/>
      <c r="K10" s="31"/>
      <c r="L10" s="32">
        <v>54</v>
      </c>
      <c r="M10" s="6">
        <v>9</v>
      </c>
      <c r="N10" s="6" t="s">
        <v>13</v>
      </c>
      <c r="O10" s="6"/>
      <c r="P10" s="6"/>
      <c r="Q10" s="5">
        <v>3</v>
      </c>
      <c r="R10" s="33">
        <f t="shared" si="15"/>
        <v>66</v>
      </c>
      <c r="S10" s="34">
        <f t="shared" si="16"/>
        <v>99</v>
      </c>
      <c r="T10">
        <v>177.86</v>
      </c>
      <c r="V10">
        <v>861.72</v>
      </c>
      <c r="Y10">
        <v>2400.86</v>
      </c>
      <c r="AC10">
        <v>101</v>
      </c>
      <c r="AD10">
        <v>1134.32</v>
      </c>
      <c r="AG10">
        <f t="shared" si="0"/>
        <v>7.40817873595295E-2</v>
      </c>
      <c r="AH10">
        <f t="shared" si="1"/>
        <v>0</v>
      </c>
      <c r="AI10">
        <f t="shared" si="2"/>
        <v>0.35892138650316968</v>
      </c>
      <c r="AJ10">
        <f t="shared" si="3"/>
        <v>0</v>
      </c>
      <c r="AK10">
        <f t="shared" si="4"/>
        <v>0</v>
      </c>
      <c r="AL10">
        <f t="shared" si="5"/>
        <v>1</v>
      </c>
      <c r="AM10">
        <f t="shared" si="6"/>
        <v>0</v>
      </c>
      <c r="AN10">
        <f t="shared" si="7"/>
        <v>0</v>
      </c>
      <c r="AO10">
        <f t="shared" si="8"/>
        <v>0</v>
      </c>
      <c r="AP10">
        <f t="shared" si="9"/>
        <v>4.2068258873903516E-2</v>
      </c>
      <c r="AQ10">
        <f t="shared" si="10"/>
        <v>0.47246403372124984</v>
      </c>
      <c r="AR10">
        <f t="shared" si="11"/>
        <v>0</v>
      </c>
      <c r="AS10" s="83">
        <f t="shared" si="12"/>
        <v>0</v>
      </c>
      <c r="AT10">
        <f t="shared" si="17"/>
        <v>2.0002082587072967</v>
      </c>
      <c r="AU10">
        <f t="shared" si="13"/>
        <v>0</v>
      </c>
      <c r="AV10">
        <f t="shared" si="13"/>
        <v>9.6908774355855822</v>
      </c>
      <c r="AW10">
        <f t="shared" si="13"/>
        <v>0</v>
      </c>
      <c r="AX10">
        <f t="shared" si="13"/>
        <v>0</v>
      </c>
      <c r="AY10">
        <f t="shared" si="14"/>
        <v>0</v>
      </c>
      <c r="AZ10">
        <f t="shared" si="14"/>
        <v>0</v>
      </c>
      <c r="BA10">
        <f t="shared" si="14"/>
        <v>0</v>
      </c>
      <c r="BB10">
        <f t="shared" si="14"/>
        <v>1.135842989595395</v>
      </c>
      <c r="BC10">
        <f t="shared" si="14"/>
        <v>12.756528910473746</v>
      </c>
      <c r="BD10">
        <f t="shared" si="14"/>
        <v>0</v>
      </c>
      <c r="BE10">
        <f t="shared" si="14"/>
        <v>0</v>
      </c>
      <c r="BF10" s="65" t="s">
        <v>71</v>
      </c>
      <c r="BG10" s="66">
        <v>24</v>
      </c>
      <c r="BH10" s="66"/>
      <c r="BI10" s="66"/>
      <c r="BJ10" s="67"/>
      <c r="BK10" s="66"/>
      <c r="BL10" s="66">
        <v>23</v>
      </c>
      <c r="BM10" s="66"/>
      <c r="BN10" s="68">
        <v>53</v>
      </c>
      <c r="BO10" s="64">
        <v>100</v>
      </c>
      <c r="BP10">
        <v>21.5</v>
      </c>
      <c r="BU10">
        <v>30</v>
      </c>
      <c r="BW10">
        <v>48.5</v>
      </c>
      <c r="BX10" s="83">
        <v>100</v>
      </c>
      <c r="BY10">
        <v>0.33400000000000002</v>
      </c>
      <c r="BZ10">
        <v>0.151</v>
      </c>
      <c r="CA10">
        <v>0.32700000000000001</v>
      </c>
      <c r="CB10">
        <v>0.29299999999999998</v>
      </c>
      <c r="CC10">
        <v>6.07</v>
      </c>
      <c r="CD10">
        <v>0.18</v>
      </c>
      <c r="CE10">
        <v>0.26</v>
      </c>
      <c r="CF10">
        <v>0.88</v>
      </c>
      <c r="CG10">
        <v>1</v>
      </c>
    </row>
    <row r="11" spans="1:85" x14ac:dyDescent="0.2">
      <c r="A11">
        <v>8</v>
      </c>
      <c r="B11" s="73" t="s">
        <v>98</v>
      </c>
      <c r="C11" s="75">
        <v>128.4</v>
      </c>
      <c r="D11" s="74">
        <f t="shared" ref="D11:D20" si="18">(917-C11)*0.3048</f>
        <v>240.36528000000001</v>
      </c>
      <c r="E11" s="15" t="s">
        <v>47</v>
      </c>
      <c r="F11" s="12">
        <v>30</v>
      </c>
      <c r="G11" s="13">
        <v>6</v>
      </c>
      <c r="H11" s="13">
        <v>6</v>
      </c>
      <c r="I11" s="13"/>
      <c r="J11" s="13">
        <v>1</v>
      </c>
      <c r="K11" s="13"/>
      <c r="L11" s="11">
        <v>36</v>
      </c>
      <c r="M11" s="12">
        <v>13</v>
      </c>
      <c r="N11" s="12" t="s">
        <v>13</v>
      </c>
      <c r="O11" s="12"/>
      <c r="P11" s="12">
        <v>4.9901303614755106</v>
      </c>
      <c r="Q11" s="24">
        <v>2.009869638524489</v>
      </c>
      <c r="R11" s="28">
        <f t="shared" si="15"/>
        <v>56</v>
      </c>
      <c r="S11" s="26">
        <f t="shared" si="16"/>
        <v>99</v>
      </c>
      <c r="T11">
        <v>69.819999999999993</v>
      </c>
      <c r="Y11">
        <v>1790.13</v>
      </c>
      <c r="AD11">
        <v>828.27</v>
      </c>
      <c r="AF11" s="83">
        <v>173.35</v>
      </c>
      <c r="AG11">
        <f t="shared" si="0"/>
        <v>3.9002753989933685E-2</v>
      </c>
      <c r="AH11">
        <f t="shared" si="1"/>
        <v>0</v>
      </c>
      <c r="AI11">
        <f t="shared" si="2"/>
        <v>0</v>
      </c>
      <c r="AJ11">
        <f t="shared" si="3"/>
        <v>0</v>
      </c>
      <c r="AK11">
        <f t="shared" si="4"/>
        <v>0</v>
      </c>
      <c r="AL11">
        <f t="shared" si="5"/>
        <v>1</v>
      </c>
      <c r="AM11">
        <f t="shared" si="6"/>
        <v>0</v>
      </c>
      <c r="AN11">
        <f t="shared" si="7"/>
        <v>0</v>
      </c>
      <c r="AO11">
        <f t="shared" si="8"/>
        <v>0</v>
      </c>
      <c r="AP11">
        <f t="shared" si="9"/>
        <v>0</v>
      </c>
      <c r="AQ11">
        <f t="shared" si="10"/>
        <v>0.46268706741968457</v>
      </c>
      <c r="AR11">
        <f t="shared" si="11"/>
        <v>0</v>
      </c>
      <c r="AS11" s="83">
        <f t="shared" si="12"/>
        <v>9.6836542597464978E-2</v>
      </c>
      <c r="AT11">
        <f t="shared" si="17"/>
        <v>1.1700826196980105</v>
      </c>
      <c r="AU11">
        <f t="shared" si="13"/>
        <v>0</v>
      </c>
      <c r="AV11">
        <f t="shared" si="13"/>
        <v>0</v>
      </c>
      <c r="AW11">
        <f t="shared" si="13"/>
        <v>0</v>
      </c>
      <c r="AX11">
        <f t="shared" si="13"/>
        <v>0</v>
      </c>
      <c r="AY11">
        <f t="shared" si="14"/>
        <v>0</v>
      </c>
      <c r="AZ11">
        <f t="shared" si="14"/>
        <v>0</v>
      </c>
      <c r="BA11">
        <f t="shared" si="14"/>
        <v>0</v>
      </c>
      <c r="BB11">
        <f t="shared" si="14"/>
        <v>0</v>
      </c>
      <c r="BC11">
        <f t="shared" si="14"/>
        <v>13.880612022590537</v>
      </c>
      <c r="BD11">
        <f t="shared" si="14"/>
        <v>0</v>
      </c>
      <c r="BE11">
        <f t="shared" si="14"/>
        <v>2.9050962779239495</v>
      </c>
      <c r="BF11" s="65" t="s">
        <v>80</v>
      </c>
      <c r="BG11" s="66">
        <v>14</v>
      </c>
      <c r="BH11" s="66"/>
      <c r="BI11" s="66"/>
      <c r="BJ11" s="67"/>
      <c r="BK11" s="66"/>
      <c r="BL11" s="66">
        <v>68</v>
      </c>
      <c r="BM11" s="66"/>
      <c r="BN11" s="68">
        <v>18</v>
      </c>
      <c r="BO11" s="64">
        <v>100</v>
      </c>
      <c r="BP11">
        <v>14</v>
      </c>
      <c r="BU11">
        <v>70.5</v>
      </c>
      <c r="BW11">
        <v>15.5</v>
      </c>
      <c r="BX11" s="83">
        <v>100</v>
      </c>
      <c r="CG11">
        <v>3</v>
      </c>
    </row>
    <row r="12" spans="1:85" x14ac:dyDescent="0.2">
      <c r="A12">
        <v>9</v>
      </c>
      <c r="B12" s="73" t="s">
        <v>98</v>
      </c>
      <c r="C12" s="75">
        <v>250.5</v>
      </c>
      <c r="D12" s="74">
        <f t="shared" si="18"/>
        <v>203.14920000000001</v>
      </c>
      <c r="E12" s="16" t="s">
        <v>46</v>
      </c>
      <c r="F12" s="10">
        <v>32</v>
      </c>
      <c r="G12" s="2"/>
      <c r="H12" s="2">
        <v>7</v>
      </c>
      <c r="I12" s="2"/>
      <c r="J12" s="2">
        <v>1</v>
      </c>
      <c r="K12" s="2"/>
      <c r="L12" s="3">
        <v>35</v>
      </c>
      <c r="M12" s="10">
        <v>11</v>
      </c>
      <c r="N12" s="10">
        <v>4</v>
      </c>
      <c r="O12" s="10"/>
      <c r="P12" s="10">
        <v>7.3510699826489301</v>
      </c>
      <c r="Q12" s="25">
        <v>2.6489300173510699</v>
      </c>
      <c r="R12" s="29">
        <f t="shared" si="15"/>
        <v>60</v>
      </c>
      <c r="S12" s="27">
        <f t="shared" si="16"/>
        <v>100</v>
      </c>
      <c r="T12">
        <v>50.38</v>
      </c>
      <c r="Y12">
        <v>1442.32</v>
      </c>
      <c r="AD12">
        <v>479.63</v>
      </c>
      <c r="AF12" s="83">
        <v>139.81</v>
      </c>
      <c r="AG12">
        <f t="shared" si="0"/>
        <v>3.4929835265405738E-2</v>
      </c>
      <c r="AH12">
        <f t="shared" si="1"/>
        <v>0</v>
      </c>
      <c r="AI12">
        <f t="shared" si="2"/>
        <v>0</v>
      </c>
      <c r="AJ12">
        <f t="shared" si="3"/>
        <v>0</v>
      </c>
      <c r="AK12">
        <f t="shared" si="4"/>
        <v>0</v>
      </c>
      <c r="AL12">
        <f t="shared" si="5"/>
        <v>1</v>
      </c>
      <c r="AM12">
        <f t="shared" si="6"/>
        <v>0</v>
      </c>
      <c r="AN12">
        <f t="shared" si="7"/>
        <v>0</v>
      </c>
      <c r="AO12">
        <f t="shared" si="8"/>
        <v>0</v>
      </c>
      <c r="AP12">
        <f t="shared" si="9"/>
        <v>0</v>
      </c>
      <c r="AQ12">
        <f t="shared" si="10"/>
        <v>0.33254062898663267</v>
      </c>
      <c r="AR12">
        <f t="shared" si="11"/>
        <v>0</v>
      </c>
      <c r="AS12" s="83">
        <f t="shared" si="12"/>
        <v>9.6934106162294087E-2</v>
      </c>
      <c r="AT12">
        <f t="shared" si="17"/>
        <v>1.1177547284929836</v>
      </c>
      <c r="AU12">
        <f t="shared" si="13"/>
        <v>0</v>
      </c>
      <c r="AV12">
        <f t="shared" si="13"/>
        <v>0</v>
      </c>
      <c r="AW12">
        <f t="shared" si="13"/>
        <v>0</v>
      </c>
      <c r="AX12">
        <f t="shared" si="13"/>
        <v>0</v>
      </c>
      <c r="AY12">
        <f t="shared" si="14"/>
        <v>0</v>
      </c>
      <c r="AZ12">
        <f t="shared" si="14"/>
        <v>0</v>
      </c>
      <c r="BA12">
        <f t="shared" si="14"/>
        <v>0</v>
      </c>
      <c r="BB12">
        <f t="shared" si="14"/>
        <v>0</v>
      </c>
      <c r="BC12">
        <f t="shared" si="14"/>
        <v>10.641300127572245</v>
      </c>
      <c r="BD12">
        <f t="shared" si="14"/>
        <v>0</v>
      </c>
      <c r="BE12">
        <f t="shared" si="14"/>
        <v>3.1018913971934108</v>
      </c>
      <c r="BF12" s="65" t="s">
        <v>81</v>
      </c>
      <c r="BG12" s="66">
        <v>18</v>
      </c>
      <c r="BH12" s="66"/>
      <c r="BI12" s="66"/>
      <c r="BJ12" s="67"/>
      <c r="BK12" s="66"/>
      <c r="BL12" s="66">
        <v>57</v>
      </c>
      <c r="BM12" s="66"/>
      <c r="BN12" s="68">
        <v>25</v>
      </c>
      <c r="BO12" s="64">
        <v>100</v>
      </c>
      <c r="BP12">
        <v>17</v>
      </c>
      <c r="BU12">
        <v>63.5</v>
      </c>
      <c r="BW12">
        <v>19.5</v>
      </c>
      <c r="BX12" s="83">
        <v>100</v>
      </c>
      <c r="CG12">
        <v>3</v>
      </c>
    </row>
    <row r="13" spans="1:85" x14ac:dyDescent="0.2">
      <c r="A13">
        <v>10</v>
      </c>
      <c r="B13" s="73" t="s">
        <v>98</v>
      </c>
      <c r="C13" s="75">
        <v>295.8</v>
      </c>
      <c r="D13" s="74">
        <f t="shared" si="18"/>
        <v>189.34176000000002</v>
      </c>
      <c r="E13" s="16" t="s">
        <v>45</v>
      </c>
      <c r="F13" s="10">
        <v>24</v>
      </c>
      <c r="G13" s="2"/>
      <c r="H13" s="2">
        <v>5</v>
      </c>
      <c r="I13" s="2"/>
      <c r="J13" s="2"/>
      <c r="K13" s="2"/>
      <c r="L13" s="3">
        <v>55</v>
      </c>
      <c r="M13" s="10">
        <v>12</v>
      </c>
      <c r="N13" s="10"/>
      <c r="O13" s="10"/>
      <c r="P13" s="10"/>
      <c r="Q13" s="25">
        <v>4</v>
      </c>
      <c r="R13" s="29">
        <f t="shared" si="15"/>
        <v>71</v>
      </c>
      <c r="S13" s="27">
        <f t="shared" si="16"/>
        <v>100</v>
      </c>
      <c r="V13">
        <v>575.29</v>
      </c>
      <c r="Y13">
        <v>1267.3399999999999</v>
      </c>
      <c r="AD13">
        <f>967.14 + 411.51</f>
        <v>1378.65</v>
      </c>
      <c r="AG13">
        <f t="shared" si="0"/>
        <v>0</v>
      </c>
      <c r="AH13">
        <f t="shared" si="1"/>
        <v>0</v>
      </c>
      <c r="AI13">
        <f t="shared" si="2"/>
        <v>0.4539350134928275</v>
      </c>
      <c r="AJ13">
        <f t="shared" si="3"/>
        <v>0</v>
      </c>
      <c r="AK13">
        <f t="shared" si="4"/>
        <v>0</v>
      </c>
      <c r="AL13">
        <f t="shared" si="5"/>
        <v>1</v>
      </c>
      <c r="AM13">
        <f t="shared" si="6"/>
        <v>0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1.0878296274085881</v>
      </c>
      <c r="AR13">
        <f t="shared" si="11"/>
        <v>0</v>
      </c>
      <c r="AS13" s="83">
        <f t="shared" si="12"/>
        <v>0</v>
      </c>
      <c r="AT13">
        <f t="shared" si="17"/>
        <v>0</v>
      </c>
      <c r="AU13">
        <f t="shared" si="13"/>
        <v>0</v>
      </c>
      <c r="AV13">
        <f t="shared" si="13"/>
        <v>10.89444032382786</v>
      </c>
      <c r="AW13">
        <f t="shared" si="13"/>
        <v>0</v>
      </c>
      <c r="AX13">
        <f t="shared" si="13"/>
        <v>0</v>
      </c>
      <c r="AY13">
        <f t="shared" si="14"/>
        <v>0</v>
      </c>
      <c r="AZ13">
        <f t="shared" si="14"/>
        <v>0</v>
      </c>
      <c r="BA13">
        <f t="shared" si="14"/>
        <v>0</v>
      </c>
      <c r="BB13">
        <f t="shared" si="14"/>
        <v>0</v>
      </c>
      <c r="BC13">
        <f t="shared" si="14"/>
        <v>26.107911057806113</v>
      </c>
      <c r="BD13">
        <f t="shared" si="14"/>
        <v>0</v>
      </c>
      <c r="BE13">
        <f t="shared" si="14"/>
        <v>0</v>
      </c>
      <c r="BF13" s="65" t="s">
        <v>82</v>
      </c>
      <c r="BG13" s="66">
        <v>16</v>
      </c>
      <c r="BH13" s="66"/>
      <c r="BI13" s="66"/>
      <c r="BJ13" s="67"/>
      <c r="BK13" s="66"/>
      <c r="BL13" s="66">
        <v>57</v>
      </c>
      <c r="BM13" s="66"/>
      <c r="BN13" s="68">
        <v>27</v>
      </c>
      <c r="BO13" s="64">
        <v>100</v>
      </c>
      <c r="BP13">
        <v>16.5</v>
      </c>
      <c r="BU13">
        <v>60</v>
      </c>
      <c r="BW13">
        <v>24</v>
      </c>
      <c r="BX13" s="83">
        <v>100.5</v>
      </c>
      <c r="CG13">
        <v>2</v>
      </c>
    </row>
    <row r="14" spans="1:85" x14ac:dyDescent="0.2">
      <c r="A14">
        <v>11</v>
      </c>
      <c r="B14" s="73" t="s">
        <v>98</v>
      </c>
      <c r="C14" s="75">
        <v>362.9</v>
      </c>
      <c r="D14" s="74">
        <f t="shared" si="18"/>
        <v>168.88968000000003</v>
      </c>
      <c r="E14" s="16" t="s">
        <v>44</v>
      </c>
      <c r="F14" s="10">
        <v>22</v>
      </c>
      <c r="G14" s="2">
        <v>5</v>
      </c>
      <c r="H14" s="2">
        <v>14</v>
      </c>
      <c r="I14" s="2"/>
      <c r="J14" s="2"/>
      <c r="K14" s="2"/>
      <c r="L14" s="3">
        <v>34</v>
      </c>
      <c r="M14" s="10">
        <v>21</v>
      </c>
      <c r="N14" s="10"/>
      <c r="O14" s="10"/>
      <c r="P14" s="10">
        <v>1</v>
      </c>
      <c r="Q14" s="25">
        <v>4</v>
      </c>
      <c r="R14" s="29">
        <f t="shared" si="15"/>
        <v>60</v>
      </c>
      <c r="S14" s="27">
        <f t="shared" si="16"/>
        <v>101</v>
      </c>
      <c r="W14">
        <v>220.74</v>
      </c>
      <c r="Y14">
        <v>1365.33</v>
      </c>
      <c r="AD14">
        <v>939.59</v>
      </c>
      <c r="AF14" s="83">
        <v>58.19</v>
      </c>
      <c r="AG14">
        <f t="shared" si="0"/>
        <v>0</v>
      </c>
      <c r="AH14">
        <f t="shared" si="1"/>
        <v>0</v>
      </c>
      <c r="AI14">
        <f t="shared" si="2"/>
        <v>0</v>
      </c>
      <c r="AJ14">
        <f t="shared" si="3"/>
        <v>0.16167519940234232</v>
      </c>
      <c r="AK14">
        <f t="shared" si="4"/>
        <v>0</v>
      </c>
      <c r="AL14">
        <f t="shared" si="5"/>
        <v>1</v>
      </c>
      <c r="AM14">
        <f t="shared" si="6"/>
        <v>0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0.68817794965319745</v>
      </c>
      <c r="AR14">
        <f t="shared" si="11"/>
        <v>0</v>
      </c>
      <c r="AS14" s="83">
        <f t="shared" si="12"/>
        <v>4.2619732958332421E-2</v>
      </c>
      <c r="AT14">
        <f t="shared" si="17"/>
        <v>0</v>
      </c>
      <c r="AU14">
        <f t="shared" si="13"/>
        <v>0</v>
      </c>
      <c r="AV14">
        <f t="shared" si="13"/>
        <v>0</v>
      </c>
      <c r="AW14">
        <f t="shared" si="13"/>
        <v>3.5568543868515308</v>
      </c>
      <c r="AX14">
        <f t="shared" si="13"/>
        <v>0</v>
      </c>
      <c r="AY14">
        <f t="shared" si="14"/>
        <v>0</v>
      </c>
      <c r="AZ14">
        <f t="shared" si="14"/>
        <v>0</v>
      </c>
      <c r="BA14">
        <f t="shared" si="14"/>
        <v>0</v>
      </c>
      <c r="BB14">
        <f t="shared" si="14"/>
        <v>0</v>
      </c>
      <c r="BC14">
        <f t="shared" si="14"/>
        <v>15.139914892370344</v>
      </c>
      <c r="BD14">
        <f t="shared" si="14"/>
        <v>0</v>
      </c>
      <c r="BE14">
        <f t="shared" si="14"/>
        <v>0.93763412508331323</v>
      </c>
      <c r="BF14" s="65" t="s">
        <v>84</v>
      </c>
      <c r="BG14" s="66">
        <v>15</v>
      </c>
      <c r="BH14" s="66"/>
      <c r="BI14" s="66"/>
      <c r="BJ14" s="67"/>
      <c r="BK14" s="66"/>
      <c r="BL14" s="66">
        <v>63</v>
      </c>
      <c r="BM14" s="66"/>
      <c r="BN14" s="68">
        <v>22</v>
      </c>
      <c r="BO14" s="64">
        <v>100</v>
      </c>
      <c r="BP14">
        <v>16.5</v>
      </c>
      <c r="BU14">
        <v>62</v>
      </c>
      <c r="BW14">
        <v>21.5</v>
      </c>
      <c r="BX14" s="83">
        <v>100</v>
      </c>
      <c r="CG14">
        <v>2</v>
      </c>
    </row>
    <row r="15" spans="1:85" x14ac:dyDescent="0.2">
      <c r="A15">
        <v>12</v>
      </c>
      <c r="B15" s="73" t="s">
        <v>98</v>
      </c>
      <c r="C15" s="75">
        <v>450.9</v>
      </c>
      <c r="D15" s="74">
        <f t="shared" si="18"/>
        <v>142.06728000000001</v>
      </c>
      <c r="E15" s="16" t="s">
        <v>43</v>
      </c>
      <c r="F15" s="10">
        <v>20</v>
      </c>
      <c r="G15" s="2">
        <v>7</v>
      </c>
      <c r="H15" s="2">
        <v>17</v>
      </c>
      <c r="I15" s="2"/>
      <c r="J15" s="2"/>
      <c r="K15" s="2"/>
      <c r="L15" s="3">
        <v>33</v>
      </c>
      <c r="M15" s="10">
        <v>18</v>
      </c>
      <c r="N15" s="10"/>
      <c r="O15" s="10"/>
      <c r="P15" s="10"/>
      <c r="Q15" s="25">
        <v>5</v>
      </c>
      <c r="R15" s="29">
        <f t="shared" si="15"/>
        <v>56</v>
      </c>
      <c r="S15" s="27">
        <f t="shared" si="16"/>
        <v>100</v>
      </c>
      <c r="W15">
        <v>262</v>
      </c>
      <c r="Y15">
        <v>1884.16</v>
      </c>
      <c r="AD15">
        <v>1472.32</v>
      </c>
      <c r="AG15">
        <f t="shared" si="0"/>
        <v>0</v>
      </c>
      <c r="AH15">
        <f t="shared" si="1"/>
        <v>0</v>
      </c>
      <c r="AI15">
        <f t="shared" si="2"/>
        <v>0</v>
      </c>
      <c r="AJ15">
        <f t="shared" si="3"/>
        <v>0.13905400815217392</v>
      </c>
      <c r="AK15">
        <f t="shared" si="4"/>
        <v>0</v>
      </c>
      <c r="AL15">
        <f t="shared" si="5"/>
        <v>1</v>
      </c>
      <c r="AM15">
        <f t="shared" si="6"/>
        <v>0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0.78141983695652162</v>
      </c>
      <c r="AR15">
        <f t="shared" si="11"/>
        <v>0</v>
      </c>
      <c r="AS15" s="83">
        <f t="shared" si="12"/>
        <v>0</v>
      </c>
      <c r="AT15">
        <f t="shared" si="17"/>
        <v>0</v>
      </c>
      <c r="AU15">
        <f t="shared" si="13"/>
        <v>0</v>
      </c>
      <c r="AV15">
        <f t="shared" si="13"/>
        <v>0</v>
      </c>
      <c r="AW15">
        <f t="shared" si="13"/>
        <v>2.7810801630434785</v>
      </c>
      <c r="AX15">
        <f t="shared" si="13"/>
        <v>0</v>
      </c>
      <c r="AY15">
        <f t="shared" si="14"/>
        <v>0</v>
      </c>
      <c r="AZ15">
        <f t="shared" si="14"/>
        <v>0</v>
      </c>
      <c r="BA15">
        <f t="shared" si="14"/>
        <v>0</v>
      </c>
      <c r="BB15">
        <f t="shared" si="14"/>
        <v>0</v>
      </c>
      <c r="BC15">
        <f t="shared" si="14"/>
        <v>15.628396739130432</v>
      </c>
      <c r="BD15">
        <f t="shared" si="14"/>
        <v>0</v>
      </c>
      <c r="BE15">
        <f t="shared" si="14"/>
        <v>0</v>
      </c>
      <c r="BF15" s="65" t="s">
        <v>85</v>
      </c>
      <c r="BG15" s="66">
        <v>24</v>
      </c>
      <c r="BH15" s="66"/>
      <c r="BI15" s="66"/>
      <c r="BJ15" s="67"/>
      <c r="BK15" s="66"/>
      <c r="BL15" s="66">
        <v>48</v>
      </c>
      <c r="BM15" s="66"/>
      <c r="BN15" s="68">
        <v>29</v>
      </c>
      <c r="BO15" s="64">
        <v>101</v>
      </c>
      <c r="BP15">
        <v>25.5</v>
      </c>
      <c r="BU15">
        <v>49.5</v>
      </c>
      <c r="BW15">
        <v>25.5</v>
      </c>
      <c r="BX15" s="83">
        <v>100.5</v>
      </c>
      <c r="CG15">
        <v>2</v>
      </c>
    </row>
    <row r="16" spans="1:85" x14ac:dyDescent="0.2">
      <c r="A16">
        <v>13</v>
      </c>
      <c r="B16" s="73" t="s">
        <v>98</v>
      </c>
      <c r="C16" s="75">
        <v>627</v>
      </c>
      <c r="D16" s="74">
        <f t="shared" si="18"/>
        <v>88.39200000000001</v>
      </c>
      <c r="E16" s="16" t="s">
        <v>42</v>
      </c>
      <c r="F16" s="10">
        <v>40</v>
      </c>
      <c r="G16" s="2">
        <v>6</v>
      </c>
      <c r="H16" s="2">
        <v>25</v>
      </c>
      <c r="I16" s="2"/>
      <c r="J16" s="2"/>
      <c r="K16" s="2"/>
      <c r="L16" s="3">
        <v>21</v>
      </c>
      <c r="M16" s="10"/>
      <c r="N16" s="10"/>
      <c r="O16" s="10"/>
      <c r="P16" s="10"/>
      <c r="Q16" s="25">
        <v>7</v>
      </c>
      <c r="R16" s="29">
        <f t="shared" si="15"/>
        <v>28</v>
      </c>
      <c r="S16" s="27">
        <f t="shared" si="16"/>
        <v>99</v>
      </c>
      <c r="T16">
        <v>96.88</v>
      </c>
      <c r="V16">
        <v>715.92</v>
      </c>
      <c r="Y16">
        <v>2947.73</v>
      </c>
      <c r="AD16">
        <v>1309.97</v>
      </c>
      <c r="AG16">
        <f t="shared" si="0"/>
        <v>3.2865968049991007E-2</v>
      </c>
      <c r="AH16">
        <f t="shared" si="1"/>
        <v>0</v>
      </c>
      <c r="AI16">
        <f t="shared" si="2"/>
        <v>0.24287163342639928</v>
      </c>
      <c r="AJ16">
        <f t="shared" si="3"/>
        <v>0</v>
      </c>
      <c r="AK16">
        <f t="shared" si="4"/>
        <v>0</v>
      </c>
      <c r="AL16">
        <f t="shared" si="5"/>
        <v>1</v>
      </c>
      <c r="AM16">
        <f t="shared" si="6"/>
        <v>0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0.44439958883615527</v>
      </c>
      <c r="AR16">
        <f t="shared" si="11"/>
        <v>0</v>
      </c>
      <c r="AS16" s="83">
        <f t="shared" si="12"/>
        <v>0</v>
      </c>
      <c r="AT16">
        <f t="shared" si="17"/>
        <v>1.3146387219996403</v>
      </c>
      <c r="AU16">
        <f t="shared" si="13"/>
        <v>0</v>
      </c>
      <c r="AV16">
        <f t="shared" si="13"/>
        <v>9.7148653370559721</v>
      </c>
      <c r="AW16">
        <f t="shared" si="13"/>
        <v>0</v>
      </c>
      <c r="AX16">
        <f t="shared" si="13"/>
        <v>0</v>
      </c>
      <c r="AY16">
        <f t="shared" si="14"/>
        <v>0</v>
      </c>
      <c r="AZ16">
        <f t="shared" si="14"/>
        <v>0</v>
      </c>
      <c r="BA16">
        <f t="shared" si="14"/>
        <v>0</v>
      </c>
      <c r="BB16">
        <f t="shared" si="14"/>
        <v>0</v>
      </c>
      <c r="BC16">
        <f t="shared" si="14"/>
        <v>17.77598355344621</v>
      </c>
      <c r="BD16">
        <f t="shared" si="14"/>
        <v>0</v>
      </c>
      <c r="BE16">
        <f t="shared" si="14"/>
        <v>0</v>
      </c>
      <c r="BF16" s="65" t="s">
        <v>86</v>
      </c>
      <c r="BG16" s="66">
        <v>27</v>
      </c>
      <c r="BH16" s="66"/>
      <c r="BI16" s="66"/>
      <c r="BJ16" s="67"/>
      <c r="BK16" s="66"/>
      <c r="BL16" s="66">
        <v>59</v>
      </c>
      <c r="BM16" s="66"/>
      <c r="BN16" s="68">
        <v>14</v>
      </c>
      <c r="BO16" s="64">
        <v>100</v>
      </c>
      <c r="BP16">
        <v>29.5</v>
      </c>
      <c r="BU16">
        <v>57</v>
      </c>
      <c r="BW16">
        <v>14</v>
      </c>
      <c r="BX16" s="83">
        <v>100.5</v>
      </c>
      <c r="CG16">
        <v>1</v>
      </c>
    </row>
    <row r="17" spans="1:85" x14ac:dyDescent="0.2">
      <c r="A17">
        <v>14</v>
      </c>
      <c r="B17" s="73" t="s">
        <v>98</v>
      </c>
      <c r="C17" s="75">
        <v>718</v>
      </c>
      <c r="D17" s="74">
        <f t="shared" si="18"/>
        <v>60.655200000000001</v>
      </c>
      <c r="E17" s="16" t="s">
        <v>41</v>
      </c>
      <c r="F17" s="10">
        <v>30</v>
      </c>
      <c r="G17" s="2">
        <v>7</v>
      </c>
      <c r="H17" s="2">
        <v>7</v>
      </c>
      <c r="I17" s="2"/>
      <c r="J17" s="2"/>
      <c r="K17" s="2">
        <v>3</v>
      </c>
      <c r="L17" s="3">
        <v>44</v>
      </c>
      <c r="M17" s="10">
        <v>4</v>
      </c>
      <c r="N17" s="10"/>
      <c r="O17" s="10"/>
      <c r="P17" s="10"/>
      <c r="Q17" s="25">
        <v>4</v>
      </c>
      <c r="R17" s="29">
        <f t="shared" si="15"/>
        <v>52</v>
      </c>
      <c r="S17" s="27">
        <f t="shared" si="16"/>
        <v>99</v>
      </c>
      <c r="T17" s="9">
        <v>56.41</v>
      </c>
      <c r="U17" s="9">
        <v>295.89</v>
      </c>
      <c r="V17" s="9">
        <v>171.42</v>
      </c>
      <c r="Y17" s="9">
        <v>2213.21</v>
      </c>
      <c r="Z17" s="9"/>
      <c r="AC17" s="9">
        <v>114.09</v>
      </c>
      <c r="AD17" s="9">
        <v>1476.38</v>
      </c>
      <c r="AE17" s="9"/>
      <c r="AG17">
        <f t="shared" si="0"/>
        <v>2.5487866040728172E-2</v>
      </c>
      <c r="AH17">
        <f t="shared" si="1"/>
        <v>0.13369269070716289</v>
      </c>
      <c r="AI17">
        <f t="shared" si="2"/>
        <v>7.7453111092033733E-2</v>
      </c>
      <c r="AJ17">
        <f t="shared" si="3"/>
        <v>0</v>
      </c>
      <c r="AK17">
        <f t="shared" si="4"/>
        <v>0</v>
      </c>
      <c r="AL17">
        <f t="shared" si="5"/>
        <v>1</v>
      </c>
      <c r="AM17">
        <f t="shared" si="6"/>
        <v>0</v>
      </c>
      <c r="AN17">
        <f t="shared" si="7"/>
        <v>0</v>
      </c>
      <c r="AO17">
        <f t="shared" si="8"/>
        <v>0</v>
      </c>
      <c r="AP17">
        <f t="shared" si="9"/>
        <v>5.1549559237487629E-2</v>
      </c>
      <c r="AQ17">
        <f t="shared" si="10"/>
        <v>0.66707632804840034</v>
      </c>
      <c r="AR17">
        <f t="shared" si="11"/>
        <v>0</v>
      </c>
      <c r="AS17" s="83">
        <f t="shared" si="12"/>
        <v>0</v>
      </c>
      <c r="AT17">
        <f t="shared" si="17"/>
        <v>0.76463598122184517</v>
      </c>
      <c r="AU17">
        <f t="shared" si="13"/>
        <v>4.0107807212148865</v>
      </c>
      <c r="AV17">
        <f t="shared" si="13"/>
        <v>2.3235933327610119</v>
      </c>
      <c r="AW17">
        <f t="shared" si="13"/>
        <v>0</v>
      </c>
      <c r="AX17">
        <f t="shared" si="13"/>
        <v>0</v>
      </c>
      <c r="AY17">
        <f t="shared" si="14"/>
        <v>0</v>
      </c>
      <c r="AZ17">
        <f t="shared" si="14"/>
        <v>0</v>
      </c>
      <c r="BA17">
        <f t="shared" si="14"/>
        <v>0</v>
      </c>
      <c r="BB17">
        <f t="shared" si="14"/>
        <v>1.5464867771246289</v>
      </c>
      <c r="BC17">
        <f t="shared" si="14"/>
        <v>20.012289841452009</v>
      </c>
      <c r="BD17">
        <f t="shared" si="14"/>
        <v>0</v>
      </c>
      <c r="BE17">
        <f t="shared" si="14"/>
        <v>0</v>
      </c>
      <c r="BF17" s="65" t="s">
        <v>87</v>
      </c>
      <c r="BG17" s="66">
        <v>24</v>
      </c>
      <c r="BH17" s="66"/>
      <c r="BI17" s="66"/>
      <c r="BJ17" s="67"/>
      <c r="BK17" s="66"/>
      <c r="BL17" s="66">
        <v>57</v>
      </c>
      <c r="BM17" s="66"/>
      <c r="BN17" s="68">
        <v>18</v>
      </c>
      <c r="BO17" s="64">
        <v>99</v>
      </c>
      <c r="BP17">
        <v>26</v>
      </c>
      <c r="BU17">
        <v>52.5</v>
      </c>
      <c r="BW17">
        <v>21</v>
      </c>
      <c r="BX17" s="83">
        <v>99.5</v>
      </c>
      <c r="CG17">
        <v>1</v>
      </c>
    </row>
    <row r="18" spans="1:85" x14ac:dyDescent="0.2">
      <c r="A18">
        <v>15</v>
      </c>
      <c r="B18" s="73" t="s">
        <v>98</v>
      </c>
      <c r="C18" s="75">
        <v>752.6</v>
      </c>
      <c r="D18" s="74">
        <f t="shared" si="18"/>
        <v>50.109119999999997</v>
      </c>
      <c r="E18" s="16" t="s">
        <v>58</v>
      </c>
      <c r="F18" s="10">
        <v>39</v>
      </c>
      <c r="G18" s="2">
        <v>9</v>
      </c>
      <c r="H18" s="2">
        <v>27</v>
      </c>
      <c r="I18" s="2"/>
      <c r="J18" s="2"/>
      <c r="K18" s="2">
        <v>2</v>
      </c>
      <c r="L18" s="3">
        <v>7</v>
      </c>
      <c r="M18" s="10">
        <v>9</v>
      </c>
      <c r="N18" s="10"/>
      <c r="O18" s="10"/>
      <c r="P18" s="10"/>
      <c r="Q18" s="25">
        <v>7</v>
      </c>
      <c r="R18" s="29">
        <f t="shared" si="15"/>
        <v>23</v>
      </c>
      <c r="S18" s="27">
        <f t="shared" si="16"/>
        <v>100</v>
      </c>
      <c r="T18">
        <v>96.87</v>
      </c>
      <c r="U18">
        <v>207.06</v>
      </c>
      <c r="X18">
        <v>430.2</v>
      </c>
      <c r="Y18">
        <v>3000.5</v>
      </c>
      <c r="AC18">
        <v>220.34</v>
      </c>
      <c r="AD18">
        <v>1809.01</v>
      </c>
      <c r="AG18">
        <f t="shared" si="0"/>
        <v>3.2284619230128313E-2</v>
      </c>
      <c r="AH18">
        <f t="shared" si="1"/>
        <v>6.9008498583569403E-2</v>
      </c>
      <c r="AI18">
        <f t="shared" si="2"/>
        <v>0</v>
      </c>
      <c r="AJ18">
        <f t="shared" si="3"/>
        <v>0</v>
      </c>
      <c r="AK18">
        <f t="shared" si="4"/>
        <v>0.14337610398266956</v>
      </c>
      <c r="AL18">
        <f t="shared" si="5"/>
        <v>1</v>
      </c>
      <c r="AM18">
        <f t="shared" si="6"/>
        <v>0</v>
      </c>
      <c r="AN18">
        <f t="shared" si="7"/>
        <v>0</v>
      </c>
      <c r="AO18">
        <f t="shared" si="8"/>
        <v>0</v>
      </c>
      <c r="AP18">
        <f t="shared" si="9"/>
        <v>7.3434427595400767E-2</v>
      </c>
      <c r="AQ18">
        <f t="shared" si="10"/>
        <v>0.60290284952507911</v>
      </c>
      <c r="AR18">
        <f t="shared" si="11"/>
        <v>0</v>
      </c>
      <c r="AS18" s="83">
        <f t="shared" si="12"/>
        <v>0</v>
      </c>
      <c r="AT18">
        <f t="shared" si="17"/>
        <v>1.2591001499750043</v>
      </c>
      <c r="AU18">
        <f t="shared" si="13"/>
        <v>2.6913314447592067</v>
      </c>
      <c r="AV18">
        <f t="shared" si="13"/>
        <v>0</v>
      </c>
      <c r="AW18">
        <f t="shared" si="13"/>
        <v>0</v>
      </c>
      <c r="AX18">
        <f t="shared" si="13"/>
        <v>5.5916680553241127</v>
      </c>
      <c r="AY18">
        <f t="shared" si="14"/>
        <v>0</v>
      </c>
      <c r="AZ18">
        <f t="shared" si="14"/>
        <v>0</v>
      </c>
      <c r="BA18">
        <f t="shared" si="14"/>
        <v>0</v>
      </c>
      <c r="BB18">
        <f t="shared" si="14"/>
        <v>2.8639426762206299</v>
      </c>
      <c r="BC18">
        <f t="shared" si="14"/>
        <v>23.513211131478084</v>
      </c>
      <c r="BD18">
        <f t="shared" si="14"/>
        <v>0</v>
      </c>
      <c r="BE18">
        <f t="shared" si="14"/>
        <v>0</v>
      </c>
      <c r="BF18" s="65" t="s">
        <v>88</v>
      </c>
      <c r="BG18" s="66">
        <v>19</v>
      </c>
      <c r="BH18" s="66"/>
      <c r="BI18" s="66"/>
      <c r="BJ18" s="67"/>
      <c r="BK18" s="66"/>
      <c r="BL18" s="66">
        <v>64</v>
      </c>
      <c r="BM18" s="66"/>
      <c r="BN18" s="68">
        <v>17</v>
      </c>
      <c r="BO18" s="64">
        <v>100</v>
      </c>
      <c r="BP18">
        <v>21</v>
      </c>
      <c r="BU18">
        <v>64</v>
      </c>
      <c r="BW18">
        <v>15</v>
      </c>
      <c r="BX18" s="83">
        <v>100</v>
      </c>
      <c r="CG18">
        <v>1</v>
      </c>
    </row>
    <row r="19" spans="1:85" x14ac:dyDescent="0.2">
      <c r="A19">
        <v>16</v>
      </c>
      <c r="B19" s="73" t="s">
        <v>98</v>
      </c>
      <c r="C19" s="74">
        <v>865.25</v>
      </c>
      <c r="D19" s="74">
        <f t="shared" si="18"/>
        <v>15.773400000000001</v>
      </c>
      <c r="E19" s="16" t="s">
        <v>40</v>
      </c>
      <c r="F19" s="10">
        <v>35</v>
      </c>
      <c r="G19" s="2">
        <v>8</v>
      </c>
      <c r="H19" s="2">
        <v>20</v>
      </c>
      <c r="I19" s="2"/>
      <c r="J19" s="2"/>
      <c r="K19" s="2"/>
      <c r="L19" s="3">
        <v>32</v>
      </c>
      <c r="M19" s="10"/>
      <c r="N19" s="10"/>
      <c r="O19" s="10"/>
      <c r="P19" s="10">
        <v>3.6200707911660599</v>
      </c>
      <c r="Q19" s="25">
        <v>1.3799292088339401</v>
      </c>
      <c r="R19" s="29">
        <f t="shared" si="15"/>
        <v>37</v>
      </c>
      <c r="S19" s="27">
        <f t="shared" si="16"/>
        <v>100</v>
      </c>
      <c r="T19">
        <v>110.72</v>
      </c>
      <c r="V19">
        <v>289.86</v>
      </c>
      <c r="Y19">
        <v>2629.4</v>
      </c>
      <c r="AD19">
        <v>934.68</v>
      </c>
      <c r="AF19" s="83">
        <v>290.45999999999998</v>
      </c>
      <c r="AG19">
        <f t="shared" si="0"/>
        <v>4.2108465809690424E-2</v>
      </c>
      <c r="AH19">
        <f t="shared" si="1"/>
        <v>0</v>
      </c>
      <c r="AI19">
        <f t="shared" si="2"/>
        <v>0.11023807712786188</v>
      </c>
      <c r="AJ19">
        <f t="shared" si="3"/>
        <v>0</v>
      </c>
      <c r="AK19">
        <f t="shared" si="4"/>
        <v>0</v>
      </c>
      <c r="AL19">
        <f t="shared" si="5"/>
        <v>1</v>
      </c>
      <c r="AM19">
        <f t="shared" si="6"/>
        <v>0</v>
      </c>
      <c r="AN19">
        <f t="shared" si="7"/>
        <v>0</v>
      </c>
      <c r="AO19">
        <f t="shared" si="8"/>
        <v>0</v>
      </c>
      <c r="AP19">
        <f t="shared" si="9"/>
        <v>0</v>
      </c>
      <c r="AQ19">
        <f t="shared" si="10"/>
        <v>0.35547273142161706</v>
      </c>
      <c r="AR19">
        <f t="shared" si="11"/>
        <v>0</v>
      </c>
      <c r="AS19" s="83">
        <f t="shared" si="12"/>
        <v>0.11046626606830455</v>
      </c>
      <c r="AT19">
        <f t="shared" si="17"/>
        <v>1.4737963033391648</v>
      </c>
      <c r="AU19">
        <f t="shared" si="17"/>
        <v>0</v>
      </c>
      <c r="AV19">
        <f t="shared" si="17"/>
        <v>3.8583326994751657</v>
      </c>
      <c r="AW19">
        <f t="shared" si="17"/>
        <v>0</v>
      </c>
      <c r="AX19">
        <f t="shared" si="17"/>
        <v>0</v>
      </c>
      <c r="AY19">
        <f t="shared" ref="AY19:BE45" si="19">AM19*$F19</f>
        <v>0</v>
      </c>
      <c r="AZ19">
        <f t="shared" si="19"/>
        <v>0</v>
      </c>
      <c r="BA19">
        <f t="shared" si="19"/>
        <v>0</v>
      </c>
      <c r="BB19">
        <f t="shared" si="19"/>
        <v>0</v>
      </c>
      <c r="BC19">
        <f t="shared" si="19"/>
        <v>12.441545599756598</v>
      </c>
      <c r="BD19">
        <f t="shared" si="19"/>
        <v>0</v>
      </c>
      <c r="BE19">
        <f t="shared" si="19"/>
        <v>3.8663193123906594</v>
      </c>
      <c r="BF19" s="65" t="s">
        <v>89</v>
      </c>
      <c r="BG19" s="66">
        <v>16</v>
      </c>
      <c r="BH19" s="66"/>
      <c r="BI19" s="66"/>
      <c r="BJ19" s="67"/>
      <c r="BK19" s="66"/>
      <c r="BL19" s="66">
        <v>22</v>
      </c>
      <c r="BM19" s="66"/>
      <c r="BN19" s="68">
        <v>62</v>
      </c>
      <c r="BO19" s="64">
        <v>100</v>
      </c>
      <c r="BP19">
        <v>18.5</v>
      </c>
      <c r="BU19">
        <v>22</v>
      </c>
      <c r="BW19">
        <v>59.5</v>
      </c>
      <c r="BX19" s="83">
        <v>100</v>
      </c>
      <c r="CG19">
        <v>2</v>
      </c>
    </row>
    <row r="20" spans="1:85" ht="16" thickBot="1" x14ac:dyDescent="0.25">
      <c r="A20">
        <v>17</v>
      </c>
      <c r="B20" s="73" t="s">
        <v>98</v>
      </c>
      <c r="C20" s="75">
        <v>445.3</v>
      </c>
      <c r="D20" s="74">
        <f t="shared" si="18"/>
        <v>143.77415999999999</v>
      </c>
      <c r="E20" s="30" t="s">
        <v>59</v>
      </c>
      <c r="F20" s="6">
        <v>56</v>
      </c>
      <c r="G20" s="31">
        <v>8</v>
      </c>
      <c r="H20" s="31">
        <v>9</v>
      </c>
      <c r="I20" s="31"/>
      <c r="J20" s="31"/>
      <c r="K20" s="31"/>
      <c r="L20" s="32">
        <v>19</v>
      </c>
      <c r="M20" s="6"/>
      <c r="N20" s="6"/>
      <c r="O20" s="6"/>
      <c r="P20" s="6">
        <v>4.2983740061077942</v>
      </c>
      <c r="Q20" s="5">
        <v>2.7016259938922058</v>
      </c>
      <c r="R20" s="33">
        <f t="shared" si="15"/>
        <v>26</v>
      </c>
      <c r="S20" s="34">
        <f t="shared" si="16"/>
        <v>99</v>
      </c>
      <c r="T20">
        <v>140.28</v>
      </c>
      <c r="V20">
        <v>225.3</v>
      </c>
      <c r="Y20">
        <v>3763.31</v>
      </c>
      <c r="AD20">
        <v>830.33</v>
      </c>
      <c r="AF20" s="83">
        <v>223.19</v>
      </c>
      <c r="AG20">
        <f t="shared" si="0"/>
        <v>3.7275696129205407E-2</v>
      </c>
      <c r="AH20">
        <f t="shared" si="1"/>
        <v>0</v>
      </c>
      <c r="AI20">
        <f t="shared" si="2"/>
        <v>5.9867510250284993E-2</v>
      </c>
      <c r="AJ20">
        <f t="shared" si="3"/>
        <v>0</v>
      </c>
      <c r="AK20">
        <f t="shared" si="4"/>
        <v>0</v>
      </c>
      <c r="AL20">
        <f t="shared" si="5"/>
        <v>1</v>
      </c>
      <c r="AM20">
        <f t="shared" si="6"/>
        <v>0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0.22063821476306764</v>
      </c>
      <c r="AR20">
        <f t="shared" si="11"/>
        <v>0</v>
      </c>
      <c r="AS20" s="83">
        <f t="shared" si="12"/>
        <v>5.9306833611900166E-2</v>
      </c>
      <c r="AT20">
        <f t="shared" si="17"/>
        <v>2.0874389832355029</v>
      </c>
      <c r="AU20">
        <f t="shared" si="17"/>
        <v>0</v>
      </c>
      <c r="AV20">
        <f t="shared" si="17"/>
        <v>3.3525805740159598</v>
      </c>
      <c r="AW20">
        <f t="shared" si="17"/>
        <v>0</v>
      </c>
      <c r="AX20">
        <f t="shared" si="17"/>
        <v>0</v>
      </c>
      <c r="AY20">
        <f t="shared" si="19"/>
        <v>0</v>
      </c>
      <c r="AZ20">
        <f t="shared" si="19"/>
        <v>0</v>
      </c>
      <c r="BA20">
        <f t="shared" si="19"/>
        <v>0</v>
      </c>
      <c r="BB20">
        <f t="shared" si="19"/>
        <v>0</v>
      </c>
      <c r="BC20">
        <f t="shared" si="19"/>
        <v>12.355740026731787</v>
      </c>
      <c r="BD20">
        <f t="shared" si="19"/>
        <v>0</v>
      </c>
      <c r="BE20">
        <f t="shared" si="19"/>
        <v>3.3211826822664094</v>
      </c>
      <c r="BF20" s="65" t="s">
        <v>83</v>
      </c>
      <c r="BG20" s="66">
        <v>9</v>
      </c>
      <c r="BH20" s="66"/>
      <c r="BI20" s="66"/>
      <c r="BJ20" s="67"/>
      <c r="BK20" s="66"/>
      <c r="BL20" s="66">
        <v>53</v>
      </c>
      <c r="BM20" s="66"/>
      <c r="BN20" s="68">
        <v>38</v>
      </c>
      <c r="BO20" s="64">
        <v>100</v>
      </c>
      <c r="BP20">
        <v>9</v>
      </c>
      <c r="BU20">
        <v>51</v>
      </c>
      <c r="BW20">
        <v>39.5</v>
      </c>
      <c r="BX20" s="83">
        <v>99.5</v>
      </c>
      <c r="CG20">
        <v>2</v>
      </c>
    </row>
    <row r="21" spans="1:85" x14ac:dyDescent="0.2">
      <c r="A21">
        <v>18</v>
      </c>
      <c r="B21" s="73" t="s">
        <v>99</v>
      </c>
      <c r="D21" s="76">
        <v>105.9</v>
      </c>
      <c r="E21" s="15" t="s">
        <v>39</v>
      </c>
      <c r="F21" s="12">
        <v>21</v>
      </c>
      <c r="G21" s="13">
        <v>32</v>
      </c>
      <c r="H21" s="13">
        <v>6</v>
      </c>
      <c r="I21" s="13"/>
      <c r="J21" s="13">
        <v>1</v>
      </c>
      <c r="K21" s="13"/>
      <c r="L21" s="11">
        <v>28</v>
      </c>
      <c r="M21" s="12"/>
      <c r="N21" s="12"/>
      <c r="O21" s="12">
        <v>4</v>
      </c>
      <c r="P21" s="13">
        <v>5.434450789622109</v>
      </c>
      <c r="Q21" s="24">
        <v>1.5655492103778905</v>
      </c>
      <c r="R21" s="28">
        <f t="shared" si="15"/>
        <v>39</v>
      </c>
      <c r="S21" s="26">
        <f t="shared" si="16"/>
        <v>99</v>
      </c>
      <c r="T21" s="9">
        <v>126.89</v>
      </c>
      <c r="Y21" s="9">
        <v>1691.38</v>
      </c>
      <c r="Z21" s="9"/>
      <c r="AD21" s="9">
        <v>284.17</v>
      </c>
      <c r="AE21" s="9">
        <v>120.81</v>
      </c>
      <c r="AF21" s="84">
        <v>440.47</v>
      </c>
      <c r="AG21">
        <f t="shared" si="0"/>
        <v>7.5021580011588165E-2</v>
      </c>
      <c r="AH21">
        <f t="shared" si="1"/>
        <v>0</v>
      </c>
      <c r="AI21">
        <f t="shared" si="2"/>
        <v>0</v>
      </c>
      <c r="AJ21">
        <f t="shared" si="3"/>
        <v>0</v>
      </c>
      <c r="AK21">
        <f t="shared" si="4"/>
        <v>0</v>
      </c>
      <c r="AL21">
        <f t="shared" si="5"/>
        <v>1</v>
      </c>
      <c r="AM21">
        <f t="shared" si="6"/>
        <v>0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0.1680107367948066</v>
      </c>
      <c r="AR21">
        <f t="shared" si="11"/>
        <v>7.1426882190873717E-2</v>
      </c>
      <c r="AS21" s="83">
        <f t="shared" si="12"/>
        <v>0.26042048504771254</v>
      </c>
      <c r="AT21">
        <f t="shared" si="17"/>
        <v>1.5754531802433516</v>
      </c>
      <c r="AU21">
        <f t="shared" si="17"/>
        <v>0</v>
      </c>
      <c r="AV21">
        <f t="shared" si="17"/>
        <v>0</v>
      </c>
      <c r="AW21">
        <f t="shared" si="17"/>
        <v>0</v>
      </c>
      <c r="AX21">
        <f t="shared" si="17"/>
        <v>0</v>
      </c>
      <c r="AY21">
        <f t="shared" si="19"/>
        <v>0</v>
      </c>
      <c r="AZ21">
        <f t="shared" si="19"/>
        <v>0</v>
      </c>
      <c r="BA21">
        <f t="shared" si="19"/>
        <v>0</v>
      </c>
      <c r="BB21">
        <f t="shared" si="19"/>
        <v>0</v>
      </c>
      <c r="BC21">
        <f t="shared" si="19"/>
        <v>3.5282254726909388</v>
      </c>
      <c r="BD21">
        <f t="shared" si="19"/>
        <v>1.4999645260083481</v>
      </c>
      <c r="BE21">
        <f t="shared" si="19"/>
        <v>5.4688301860019628</v>
      </c>
      <c r="BF21" s="65"/>
      <c r="BG21" s="66"/>
      <c r="BH21" s="66"/>
      <c r="BI21" s="66"/>
      <c r="BJ21" s="67"/>
      <c r="BK21" s="66"/>
      <c r="BL21" s="66"/>
      <c r="BM21" s="66"/>
      <c r="BN21" s="68"/>
      <c r="BO21" s="64"/>
      <c r="CG21">
        <v>3</v>
      </c>
    </row>
    <row r="22" spans="1:85" x14ac:dyDescent="0.2">
      <c r="A22">
        <v>19</v>
      </c>
      <c r="B22" s="73" t="s">
        <v>99</v>
      </c>
      <c r="D22" s="76">
        <v>105.35</v>
      </c>
      <c r="E22" s="35" t="s">
        <v>38</v>
      </c>
      <c r="F22" s="10">
        <v>37</v>
      </c>
      <c r="G22" s="2">
        <v>10</v>
      </c>
      <c r="H22" s="2">
        <v>18</v>
      </c>
      <c r="I22" s="2"/>
      <c r="J22" s="2">
        <v>2</v>
      </c>
      <c r="K22" s="2"/>
      <c r="L22" s="3">
        <v>23</v>
      </c>
      <c r="M22" s="10"/>
      <c r="N22" s="10"/>
      <c r="O22" s="10">
        <v>4</v>
      </c>
      <c r="P22" s="2">
        <v>4.0524585136470499</v>
      </c>
      <c r="Q22" s="25">
        <v>1.947541486352949</v>
      </c>
      <c r="R22" s="29">
        <f t="shared" si="15"/>
        <v>33</v>
      </c>
      <c r="S22" s="27">
        <f t="shared" si="16"/>
        <v>100</v>
      </c>
      <c r="T22" s="9">
        <v>381.03</v>
      </c>
      <c r="V22" s="9">
        <v>121.27</v>
      </c>
      <c r="Y22" s="9">
        <v>2597.64</v>
      </c>
      <c r="AD22" s="9">
        <v>69.569999999999993</v>
      </c>
      <c r="AE22" s="9">
        <v>256.79000000000002</v>
      </c>
      <c r="AF22" s="84">
        <v>792.85</v>
      </c>
      <c r="AG22">
        <f t="shared" si="0"/>
        <v>0.1466831431607151</v>
      </c>
      <c r="AH22">
        <f t="shared" si="1"/>
        <v>0</v>
      </c>
      <c r="AI22">
        <f t="shared" si="2"/>
        <v>4.6684683019971973E-2</v>
      </c>
      <c r="AJ22">
        <f t="shared" si="3"/>
        <v>0</v>
      </c>
      <c r="AK22">
        <f t="shared" si="4"/>
        <v>0</v>
      </c>
      <c r="AL22">
        <f t="shared" si="5"/>
        <v>1</v>
      </c>
      <c r="AM22">
        <f t="shared" si="6"/>
        <v>0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2.6782002125005772E-2</v>
      </c>
      <c r="AR22">
        <f t="shared" si="11"/>
        <v>9.8855114642521683E-2</v>
      </c>
      <c r="AS22" s="83">
        <f t="shared" si="12"/>
        <v>0.30521935295114028</v>
      </c>
      <c r="AT22">
        <f t="shared" si="17"/>
        <v>5.4272762969464585</v>
      </c>
      <c r="AU22">
        <f t="shared" si="17"/>
        <v>0</v>
      </c>
      <c r="AV22">
        <f t="shared" si="17"/>
        <v>1.7273332717389631</v>
      </c>
      <c r="AW22">
        <f t="shared" si="17"/>
        <v>0</v>
      </c>
      <c r="AX22">
        <f t="shared" si="17"/>
        <v>0</v>
      </c>
      <c r="AY22">
        <f t="shared" si="19"/>
        <v>0</v>
      </c>
      <c r="AZ22">
        <f t="shared" si="19"/>
        <v>0</v>
      </c>
      <c r="BA22">
        <f t="shared" si="19"/>
        <v>0</v>
      </c>
      <c r="BB22">
        <f t="shared" si="19"/>
        <v>0</v>
      </c>
      <c r="BC22">
        <f t="shared" si="19"/>
        <v>0.99093407862521354</v>
      </c>
      <c r="BD22">
        <f t="shared" si="19"/>
        <v>3.6576392417733024</v>
      </c>
      <c r="BE22">
        <f t="shared" si="19"/>
        <v>11.29311605919219</v>
      </c>
      <c r="BF22" s="65"/>
      <c r="BG22" s="66"/>
      <c r="BH22" s="66"/>
      <c r="BI22" s="66"/>
      <c r="BJ22" s="67"/>
      <c r="BK22" s="66"/>
      <c r="BL22" s="66"/>
      <c r="BM22" s="66"/>
      <c r="BN22" s="68"/>
      <c r="BO22" s="64"/>
      <c r="CG22">
        <v>3</v>
      </c>
    </row>
    <row r="23" spans="1:85" x14ac:dyDescent="0.2">
      <c r="A23">
        <v>20</v>
      </c>
      <c r="B23" s="73" t="s">
        <v>99</v>
      </c>
      <c r="D23" s="76">
        <v>98.16</v>
      </c>
      <c r="E23" s="35" t="s">
        <v>37</v>
      </c>
      <c r="F23" s="10">
        <v>43</v>
      </c>
      <c r="G23" s="2">
        <v>16</v>
      </c>
      <c r="H23" s="2">
        <v>11</v>
      </c>
      <c r="I23" s="2"/>
      <c r="J23" s="2"/>
      <c r="K23" s="2"/>
      <c r="L23" s="3">
        <v>18</v>
      </c>
      <c r="M23" s="10"/>
      <c r="N23" s="10"/>
      <c r="O23" s="10">
        <v>4</v>
      </c>
      <c r="P23" s="2">
        <v>2.9781833669863711</v>
      </c>
      <c r="Q23" s="25">
        <v>6.0218166330136302</v>
      </c>
      <c r="R23" s="29">
        <f t="shared" si="15"/>
        <v>31</v>
      </c>
      <c r="S23" s="27">
        <f t="shared" si="16"/>
        <v>101</v>
      </c>
      <c r="V23" s="9">
        <v>424.15</v>
      </c>
      <c r="Y23" s="9">
        <v>2064.64</v>
      </c>
      <c r="AD23" s="9">
        <v>240.42</v>
      </c>
      <c r="AE23" s="9">
        <v>167.89</v>
      </c>
      <c r="AF23" s="84">
        <v>209.77</v>
      </c>
      <c r="AG23">
        <f t="shared" si="0"/>
        <v>0</v>
      </c>
      <c r="AH23">
        <f t="shared" si="1"/>
        <v>0</v>
      </c>
      <c r="AI23">
        <f t="shared" si="2"/>
        <v>0.20543533013019219</v>
      </c>
      <c r="AJ23">
        <f t="shared" si="3"/>
        <v>0</v>
      </c>
      <c r="AK23">
        <f t="shared" si="4"/>
        <v>0</v>
      </c>
      <c r="AL23">
        <f t="shared" si="5"/>
        <v>1</v>
      </c>
      <c r="AM23">
        <f t="shared" si="6"/>
        <v>0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0.11644645071295723</v>
      </c>
      <c r="AR23">
        <f t="shared" si="11"/>
        <v>8.1316839739615621E-2</v>
      </c>
      <c r="AS23" s="83">
        <f t="shared" si="12"/>
        <v>0.10160124767513951</v>
      </c>
      <c r="AT23">
        <f t="shared" si="17"/>
        <v>0</v>
      </c>
      <c r="AU23">
        <f t="shared" si="17"/>
        <v>0</v>
      </c>
      <c r="AV23">
        <f t="shared" si="17"/>
        <v>8.833719195598265</v>
      </c>
      <c r="AW23">
        <f t="shared" si="17"/>
        <v>0</v>
      </c>
      <c r="AX23">
        <f t="shared" si="17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5.0071973806571606</v>
      </c>
      <c r="BD23">
        <f t="shared" si="19"/>
        <v>3.4966241088034717</v>
      </c>
      <c r="BE23">
        <f t="shared" si="19"/>
        <v>4.3688536500309985</v>
      </c>
      <c r="BF23" s="65"/>
      <c r="BG23" s="66"/>
      <c r="BH23" s="66"/>
      <c r="BI23" s="66"/>
      <c r="BJ23" s="67"/>
      <c r="BK23" s="66"/>
      <c r="BL23" s="66"/>
      <c r="BM23" s="66"/>
      <c r="BN23" s="68"/>
      <c r="BO23" s="64"/>
      <c r="CG23">
        <v>2</v>
      </c>
    </row>
    <row r="24" spans="1:85" x14ac:dyDescent="0.2">
      <c r="A24">
        <v>21</v>
      </c>
      <c r="B24" s="73" t="s">
        <v>99</v>
      </c>
      <c r="D24" s="76">
        <v>94.73</v>
      </c>
      <c r="E24" s="35" t="s">
        <v>36</v>
      </c>
      <c r="F24" s="10">
        <v>25</v>
      </c>
      <c r="G24" s="2">
        <v>41</v>
      </c>
      <c r="H24" s="2">
        <v>6</v>
      </c>
      <c r="I24" s="2"/>
      <c r="J24" s="2"/>
      <c r="K24" s="2"/>
      <c r="L24" s="3">
        <v>20</v>
      </c>
      <c r="M24" s="10"/>
      <c r="N24" s="10"/>
      <c r="O24" s="10">
        <v>2</v>
      </c>
      <c r="P24" s="2">
        <v>1.6986509931664484</v>
      </c>
      <c r="Q24" s="25">
        <v>3.3013490068335516</v>
      </c>
      <c r="R24" s="29">
        <f t="shared" si="15"/>
        <v>27</v>
      </c>
      <c r="S24" s="27">
        <f t="shared" si="16"/>
        <v>99</v>
      </c>
      <c r="V24" s="9">
        <v>372.96</v>
      </c>
      <c r="Y24" s="9">
        <v>1488.89</v>
      </c>
      <c r="AC24" s="9">
        <v>198.03</v>
      </c>
      <c r="AD24" s="9">
        <v>503.87</v>
      </c>
      <c r="AF24" s="84">
        <v>191.9</v>
      </c>
      <c r="AG24">
        <f t="shared" si="0"/>
        <v>0</v>
      </c>
      <c r="AH24">
        <f t="shared" si="1"/>
        <v>0</v>
      </c>
      <c r="AI24">
        <f t="shared" si="2"/>
        <v>0.2504953354512422</v>
      </c>
      <c r="AJ24">
        <f t="shared" si="3"/>
        <v>0</v>
      </c>
      <c r="AK24">
        <f t="shared" si="4"/>
        <v>0</v>
      </c>
      <c r="AL24">
        <f t="shared" si="5"/>
        <v>1</v>
      </c>
      <c r="AM24">
        <f t="shared" si="6"/>
        <v>0</v>
      </c>
      <c r="AN24">
        <f t="shared" si="7"/>
        <v>0</v>
      </c>
      <c r="AO24">
        <f t="shared" si="8"/>
        <v>0</v>
      </c>
      <c r="AP24">
        <f t="shared" si="9"/>
        <v>0.13300512462304132</v>
      </c>
      <c r="AQ24">
        <f t="shared" si="10"/>
        <v>0.33841989670156963</v>
      </c>
      <c r="AR24">
        <f t="shared" si="11"/>
        <v>0</v>
      </c>
      <c r="AS24" s="83">
        <f t="shared" si="12"/>
        <v>0.12888796351644513</v>
      </c>
      <c r="AT24">
        <f t="shared" si="17"/>
        <v>0</v>
      </c>
      <c r="AU24">
        <f t="shared" si="17"/>
        <v>0</v>
      </c>
      <c r="AV24">
        <f t="shared" si="17"/>
        <v>6.262383386281055</v>
      </c>
      <c r="AW24">
        <f t="shared" si="17"/>
        <v>0</v>
      </c>
      <c r="AX24">
        <f t="shared" si="17"/>
        <v>0</v>
      </c>
      <c r="AY24">
        <f t="shared" si="19"/>
        <v>0</v>
      </c>
      <c r="AZ24">
        <f t="shared" si="19"/>
        <v>0</v>
      </c>
      <c r="BA24">
        <f t="shared" si="19"/>
        <v>0</v>
      </c>
      <c r="BB24">
        <f t="shared" si="19"/>
        <v>3.325128115576033</v>
      </c>
      <c r="BC24">
        <f t="shared" si="19"/>
        <v>8.4604974175392407</v>
      </c>
      <c r="BD24">
        <f t="shared" si="19"/>
        <v>0</v>
      </c>
      <c r="BE24">
        <f t="shared" si="19"/>
        <v>3.2221990879111284</v>
      </c>
      <c r="BF24" s="65"/>
      <c r="BG24" s="66"/>
      <c r="BH24" s="66"/>
      <c r="BI24" s="66"/>
      <c r="BJ24" s="67"/>
      <c r="BK24" s="66"/>
      <c r="BL24" s="66"/>
      <c r="BM24" s="66"/>
      <c r="BN24" s="68"/>
      <c r="BO24" s="64"/>
      <c r="CG24">
        <v>2</v>
      </c>
    </row>
    <row r="25" spans="1:85" x14ac:dyDescent="0.2">
      <c r="A25">
        <v>22</v>
      </c>
      <c r="B25" s="73" t="s">
        <v>99</v>
      </c>
      <c r="D25" s="76">
        <v>114.9</v>
      </c>
      <c r="E25" s="35" t="s">
        <v>35</v>
      </c>
      <c r="F25" s="10">
        <v>37</v>
      </c>
      <c r="G25" s="2">
        <v>10</v>
      </c>
      <c r="H25" s="2">
        <v>34</v>
      </c>
      <c r="I25" s="2"/>
      <c r="J25" s="2">
        <v>3</v>
      </c>
      <c r="K25" s="2"/>
      <c r="L25" s="3"/>
      <c r="M25" s="10"/>
      <c r="N25" s="10"/>
      <c r="O25" s="10">
        <v>6</v>
      </c>
      <c r="P25" s="2">
        <v>9.0689308335674212</v>
      </c>
      <c r="Q25" s="25">
        <v>0.93106916643257776</v>
      </c>
      <c r="R25" s="29">
        <f t="shared" si="15"/>
        <v>15.999999999999998</v>
      </c>
      <c r="S25" s="27">
        <f t="shared" si="16"/>
        <v>100</v>
      </c>
      <c r="V25" s="9">
        <v>102.75</v>
      </c>
      <c r="Y25" s="9">
        <v>1746.19</v>
      </c>
      <c r="AD25" s="9">
        <v>360.07</v>
      </c>
      <c r="AF25" s="84">
        <v>1000.82</v>
      </c>
      <c r="AG25">
        <f t="shared" si="0"/>
        <v>0</v>
      </c>
      <c r="AH25">
        <f t="shared" si="1"/>
        <v>0</v>
      </c>
      <c r="AI25">
        <f t="shared" si="2"/>
        <v>5.8842394012106357E-2</v>
      </c>
      <c r="AJ25">
        <f t="shared" si="3"/>
        <v>0</v>
      </c>
      <c r="AK25">
        <f t="shared" si="4"/>
        <v>0</v>
      </c>
      <c r="AL25">
        <f t="shared" si="5"/>
        <v>1</v>
      </c>
      <c r="AM25">
        <f t="shared" si="6"/>
        <v>0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0.20620321958091617</v>
      </c>
      <c r="AR25">
        <f t="shared" si="11"/>
        <v>0</v>
      </c>
      <c r="AS25" s="83">
        <f t="shared" si="12"/>
        <v>0.57314496131577897</v>
      </c>
      <c r="AT25">
        <f t="shared" si="17"/>
        <v>0</v>
      </c>
      <c r="AU25">
        <f t="shared" si="17"/>
        <v>0</v>
      </c>
      <c r="AV25">
        <f t="shared" si="17"/>
        <v>2.1771685784479353</v>
      </c>
      <c r="AW25">
        <f t="shared" si="17"/>
        <v>0</v>
      </c>
      <c r="AX25">
        <f t="shared" si="17"/>
        <v>0</v>
      </c>
      <c r="AY25">
        <f t="shared" si="19"/>
        <v>0</v>
      </c>
      <c r="AZ25">
        <f t="shared" si="19"/>
        <v>0</v>
      </c>
      <c r="BA25">
        <f t="shared" si="19"/>
        <v>0</v>
      </c>
      <c r="BB25">
        <f t="shared" si="19"/>
        <v>0</v>
      </c>
      <c r="BC25">
        <f t="shared" si="19"/>
        <v>7.629519124493898</v>
      </c>
      <c r="BD25">
        <f t="shared" si="19"/>
        <v>0</v>
      </c>
      <c r="BE25">
        <f t="shared" si="19"/>
        <v>21.206363568683823</v>
      </c>
      <c r="BF25" s="65"/>
      <c r="BG25" s="66"/>
      <c r="BH25" s="66"/>
      <c r="BI25" s="66"/>
      <c r="BJ25" s="67"/>
      <c r="BK25" s="66"/>
      <c r="BL25" s="66"/>
      <c r="BM25" s="66"/>
      <c r="BN25" s="68"/>
      <c r="BO25" s="64"/>
      <c r="CG25">
        <v>3</v>
      </c>
    </row>
    <row r="26" spans="1:85" x14ac:dyDescent="0.2">
      <c r="A26">
        <v>23</v>
      </c>
      <c r="B26" s="73" t="s">
        <v>99</v>
      </c>
      <c r="D26" s="76">
        <v>115.52</v>
      </c>
      <c r="E26" s="35" t="s">
        <v>34</v>
      </c>
      <c r="F26" s="10">
        <v>26</v>
      </c>
      <c r="G26" s="2">
        <v>6</v>
      </c>
      <c r="H26" s="2">
        <v>21</v>
      </c>
      <c r="I26" s="2"/>
      <c r="J26" s="2">
        <v>1</v>
      </c>
      <c r="K26" s="2"/>
      <c r="L26" s="3">
        <v>33</v>
      </c>
      <c r="M26" s="10"/>
      <c r="N26" s="10"/>
      <c r="O26" s="10">
        <v>7</v>
      </c>
      <c r="P26" s="2">
        <v>4.5469511007208254</v>
      </c>
      <c r="Q26" s="25">
        <v>0.45304889927917391</v>
      </c>
      <c r="R26" s="29">
        <f t="shared" si="15"/>
        <v>45</v>
      </c>
      <c r="S26" s="27">
        <f t="shared" si="16"/>
        <v>99</v>
      </c>
      <c r="V26" s="9">
        <v>46.51</v>
      </c>
      <c r="Y26" s="9">
        <v>1391.88</v>
      </c>
      <c r="AD26" s="9">
        <v>115.22</v>
      </c>
      <c r="AE26" s="9">
        <v>227.43</v>
      </c>
      <c r="AF26" s="84">
        <v>466.79</v>
      </c>
      <c r="AG26">
        <f t="shared" si="0"/>
        <v>0</v>
      </c>
      <c r="AH26">
        <f t="shared" si="1"/>
        <v>0</v>
      </c>
      <c r="AI26">
        <f t="shared" si="2"/>
        <v>3.341523694571371E-2</v>
      </c>
      <c r="AJ26">
        <f t="shared" si="3"/>
        <v>0</v>
      </c>
      <c r="AK26">
        <f t="shared" si="4"/>
        <v>0</v>
      </c>
      <c r="AL26">
        <f t="shared" si="5"/>
        <v>1</v>
      </c>
      <c r="AM26">
        <f t="shared" si="6"/>
        <v>0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8.2780124723395687E-2</v>
      </c>
      <c r="AR26">
        <f t="shared" si="11"/>
        <v>0.16339770669885334</v>
      </c>
      <c r="AS26" s="83">
        <f t="shared" si="12"/>
        <v>0.33536655458803921</v>
      </c>
      <c r="AT26">
        <f t="shared" si="17"/>
        <v>0</v>
      </c>
      <c r="AU26">
        <f t="shared" si="17"/>
        <v>0</v>
      </c>
      <c r="AV26">
        <f t="shared" si="17"/>
        <v>0.86879616058855647</v>
      </c>
      <c r="AW26">
        <f t="shared" si="17"/>
        <v>0</v>
      </c>
      <c r="AX26">
        <f t="shared" si="17"/>
        <v>0</v>
      </c>
      <c r="AY26">
        <f t="shared" si="19"/>
        <v>0</v>
      </c>
      <c r="AZ26">
        <f t="shared" si="19"/>
        <v>0</v>
      </c>
      <c r="BA26">
        <f t="shared" si="19"/>
        <v>0</v>
      </c>
      <c r="BB26">
        <f t="shared" si="19"/>
        <v>0</v>
      </c>
      <c r="BC26">
        <f t="shared" si="19"/>
        <v>2.1522832428082879</v>
      </c>
      <c r="BD26">
        <f t="shared" si="19"/>
        <v>4.2483403741701871</v>
      </c>
      <c r="BE26">
        <f t="shared" si="19"/>
        <v>8.7195304192890202</v>
      </c>
      <c r="BF26" s="70"/>
      <c r="BG26" s="66"/>
      <c r="BH26" s="66"/>
      <c r="BI26" s="66"/>
      <c r="BJ26" s="67"/>
      <c r="BK26" s="66"/>
      <c r="BL26" s="66"/>
      <c r="BM26" s="66"/>
      <c r="BN26" s="68"/>
      <c r="BO26" s="64"/>
      <c r="CG26">
        <v>3</v>
      </c>
    </row>
    <row r="27" spans="1:85" x14ac:dyDescent="0.2">
      <c r="A27">
        <v>24</v>
      </c>
      <c r="B27" s="73" t="s">
        <v>99</v>
      </c>
      <c r="D27" s="76">
        <v>116.05</v>
      </c>
      <c r="E27" s="35" t="s">
        <v>33</v>
      </c>
      <c r="F27" s="10">
        <v>19</v>
      </c>
      <c r="G27" s="2">
        <v>5</v>
      </c>
      <c r="H27" s="2">
        <v>16</v>
      </c>
      <c r="I27" s="2"/>
      <c r="J27" s="2">
        <v>1</v>
      </c>
      <c r="K27" s="2"/>
      <c r="L27" s="3">
        <v>53</v>
      </c>
      <c r="M27" s="10"/>
      <c r="N27" s="10"/>
      <c r="O27" s="10">
        <v>2</v>
      </c>
      <c r="P27" s="2">
        <v>1.5564522838838504</v>
      </c>
      <c r="Q27" s="25">
        <v>1.4435477161161496</v>
      </c>
      <c r="R27" s="29">
        <f t="shared" si="15"/>
        <v>58</v>
      </c>
      <c r="S27" s="27">
        <f t="shared" si="16"/>
        <v>99</v>
      </c>
      <c r="T27" s="9">
        <v>347</v>
      </c>
      <c r="V27" s="9">
        <v>41.81</v>
      </c>
      <c r="W27" s="9"/>
      <c r="Y27" s="9">
        <v>2128.0700000000002</v>
      </c>
      <c r="AD27" s="9">
        <v>162.84</v>
      </c>
      <c r="AE27" s="9">
        <v>783.68</v>
      </c>
      <c r="AF27" s="84">
        <v>374.14</v>
      </c>
      <c r="AG27">
        <f t="shared" si="0"/>
        <v>0.16305854600647535</v>
      </c>
      <c r="AH27">
        <f t="shared" si="1"/>
        <v>0</v>
      </c>
      <c r="AI27">
        <f t="shared" si="2"/>
        <v>1.964691011103958E-2</v>
      </c>
      <c r="AJ27">
        <f t="shared" si="3"/>
        <v>0</v>
      </c>
      <c r="AK27">
        <f t="shared" si="4"/>
        <v>0</v>
      </c>
      <c r="AL27">
        <f t="shared" si="5"/>
        <v>1</v>
      </c>
      <c r="AM27">
        <f t="shared" si="6"/>
        <v>0</v>
      </c>
      <c r="AN27">
        <f t="shared" si="7"/>
        <v>0</v>
      </c>
      <c r="AO27">
        <f t="shared" si="8"/>
        <v>0</v>
      </c>
      <c r="AP27">
        <f t="shared" si="9"/>
        <v>0</v>
      </c>
      <c r="AQ27">
        <f t="shared" si="10"/>
        <v>7.6520039284422026E-2</v>
      </c>
      <c r="AR27">
        <f t="shared" si="11"/>
        <v>0.36825856292321207</v>
      </c>
      <c r="AS27" s="83">
        <f t="shared" si="12"/>
        <v>0.17581188588721233</v>
      </c>
      <c r="AT27">
        <f t="shared" si="17"/>
        <v>3.0981123741230316</v>
      </c>
      <c r="AU27">
        <f t="shared" si="17"/>
        <v>0</v>
      </c>
      <c r="AV27">
        <f t="shared" si="17"/>
        <v>0.37329129210975204</v>
      </c>
      <c r="AW27">
        <f t="shared" si="17"/>
        <v>0</v>
      </c>
      <c r="AX27">
        <f t="shared" si="17"/>
        <v>0</v>
      </c>
      <c r="AY27">
        <f t="shared" si="19"/>
        <v>0</v>
      </c>
      <c r="AZ27">
        <f t="shared" si="19"/>
        <v>0</v>
      </c>
      <c r="BA27">
        <f t="shared" si="19"/>
        <v>0</v>
      </c>
      <c r="BB27">
        <f t="shared" si="19"/>
        <v>0</v>
      </c>
      <c r="BC27">
        <f t="shared" si="19"/>
        <v>1.4538807464040184</v>
      </c>
      <c r="BD27">
        <f t="shared" si="19"/>
        <v>6.9969126955410292</v>
      </c>
      <c r="BE27">
        <f t="shared" si="19"/>
        <v>3.3404258318570341</v>
      </c>
      <c r="CG27">
        <v>3</v>
      </c>
    </row>
    <row r="28" spans="1:85" x14ac:dyDescent="0.2">
      <c r="A28">
        <v>25</v>
      </c>
      <c r="B28" s="73" t="s">
        <v>99</v>
      </c>
      <c r="D28" s="76">
        <v>117.83</v>
      </c>
      <c r="E28" s="16" t="s">
        <v>32</v>
      </c>
      <c r="F28" s="10">
        <v>34</v>
      </c>
      <c r="G28" s="2">
        <v>14</v>
      </c>
      <c r="H28" s="2">
        <v>34</v>
      </c>
      <c r="I28" s="2"/>
      <c r="J28" s="2">
        <v>3</v>
      </c>
      <c r="K28" s="2"/>
      <c r="L28" s="3"/>
      <c r="M28" s="10"/>
      <c r="N28" s="10"/>
      <c r="O28" s="10">
        <v>4</v>
      </c>
      <c r="P28" s="2">
        <v>9.713486378412588</v>
      </c>
      <c r="Q28" s="25">
        <v>1.2865136215874111</v>
      </c>
      <c r="R28" s="29">
        <f t="shared" si="15"/>
        <v>15</v>
      </c>
      <c r="S28" s="27">
        <f t="shared" si="16"/>
        <v>100</v>
      </c>
      <c r="T28" s="9">
        <v>162.62</v>
      </c>
      <c r="V28" s="9">
        <v>933.81</v>
      </c>
      <c r="Y28" s="9">
        <v>2531.33</v>
      </c>
      <c r="AC28" s="9">
        <v>460.38</v>
      </c>
      <c r="AD28" s="9"/>
      <c r="AE28" s="9">
        <v>529.08000000000004</v>
      </c>
      <c r="AF28" s="84">
        <v>1227.82</v>
      </c>
      <c r="AG28">
        <f t="shared" si="0"/>
        <v>6.4242907878467051E-2</v>
      </c>
      <c r="AH28">
        <f t="shared" si="1"/>
        <v>0</v>
      </c>
      <c r="AI28">
        <f t="shared" si="2"/>
        <v>0.36890093350136094</v>
      </c>
      <c r="AJ28">
        <f t="shared" si="3"/>
        <v>0</v>
      </c>
      <c r="AK28">
        <f t="shared" si="4"/>
        <v>0</v>
      </c>
      <c r="AL28">
        <f t="shared" si="5"/>
        <v>1</v>
      </c>
      <c r="AM28">
        <f t="shared" si="6"/>
        <v>0</v>
      </c>
      <c r="AN28">
        <f t="shared" si="7"/>
        <v>0</v>
      </c>
      <c r="AO28">
        <f t="shared" si="8"/>
        <v>0</v>
      </c>
      <c r="AP28">
        <f t="shared" si="9"/>
        <v>0.18187277044083544</v>
      </c>
      <c r="AQ28">
        <f t="shared" si="10"/>
        <v>0</v>
      </c>
      <c r="AR28">
        <f t="shared" si="11"/>
        <v>0.20901265342724973</v>
      </c>
      <c r="AS28" s="83">
        <f t="shared" si="12"/>
        <v>0.48504936140289884</v>
      </c>
      <c r="AT28">
        <f t="shared" si="17"/>
        <v>2.1842588678678796</v>
      </c>
      <c r="AU28">
        <f t="shared" si="17"/>
        <v>0</v>
      </c>
      <c r="AV28">
        <f t="shared" si="17"/>
        <v>12.542631739046271</v>
      </c>
      <c r="AW28">
        <f t="shared" si="17"/>
        <v>0</v>
      </c>
      <c r="AX28">
        <f t="shared" si="17"/>
        <v>0</v>
      </c>
      <c r="AY28">
        <f t="shared" si="19"/>
        <v>0</v>
      </c>
      <c r="AZ28">
        <f t="shared" si="19"/>
        <v>0</v>
      </c>
      <c r="BA28">
        <f t="shared" si="19"/>
        <v>0</v>
      </c>
      <c r="BB28">
        <f t="shared" si="19"/>
        <v>6.1836741949884049</v>
      </c>
      <c r="BC28">
        <f t="shared" si="19"/>
        <v>0</v>
      </c>
      <c r="BD28">
        <f t="shared" si="19"/>
        <v>7.1064302165264905</v>
      </c>
      <c r="BE28">
        <f t="shared" si="19"/>
        <v>16.491678287698562</v>
      </c>
      <c r="BF28" s="65" t="s">
        <v>91</v>
      </c>
      <c r="BG28" s="66">
        <v>3</v>
      </c>
      <c r="BH28" s="66"/>
      <c r="BI28" s="66">
        <v>7</v>
      </c>
      <c r="BJ28" s="67"/>
      <c r="BK28" s="66"/>
      <c r="BL28" s="66">
        <v>21</v>
      </c>
      <c r="BM28" s="66"/>
      <c r="BN28" s="68">
        <v>69</v>
      </c>
      <c r="BO28" s="64">
        <v>100</v>
      </c>
      <c r="BP28">
        <v>3</v>
      </c>
      <c r="BR28">
        <v>8</v>
      </c>
      <c r="BU28">
        <v>23.5</v>
      </c>
      <c r="BW28">
        <v>65.5</v>
      </c>
      <c r="BX28" s="83">
        <v>100</v>
      </c>
      <c r="CG28">
        <v>2</v>
      </c>
    </row>
    <row r="29" spans="1:85" x14ac:dyDescent="0.2">
      <c r="A29">
        <v>26</v>
      </c>
      <c r="B29" s="73" t="s">
        <v>99</v>
      </c>
      <c r="D29" s="76">
        <v>129.88999999999999</v>
      </c>
      <c r="E29" s="16" t="s">
        <v>31</v>
      </c>
      <c r="F29" s="10">
        <v>28</v>
      </c>
      <c r="G29" s="2">
        <v>6</v>
      </c>
      <c r="H29" s="2">
        <v>7</v>
      </c>
      <c r="I29" s="2"/>
      <c r="J29" s="2"/>
      <c r="K29" s="2"/>
      <c r="L29" s="3">
        <v>48</v>
      </c>
      <c r="M29" s="10"/>
      <c r="N29" s="10"/>
      <c r="O29" s="10">
        <v>2</v>
      </c>
      <c r="P29" s="2">
        <v>4.6560846560846558</v>
      </c>
      <c r="Q29" s="25">
        <v>3.3439153439153442</v>
      </c>
      <c r="R29" s="29">
        <f t="shared" si="15"/>
        <v>58</v>
      </c>
      <c r="S29" s="27">
        <f t="shared" si="16"/>
        <v>99</v>
      </c>
      <c r="T29" s="9">
        <v>200.66</v>
      </c>
      <c r="V29" s="9">
        <v>1268.46</v>
      </c>
      <c r="Y29" s="9">
        <v>1687.48</v>
      </c>
      <c r="AD29" s="9">
        <v>1061.46</v>
      </c>
      <c r="AE29" s="9">
        <v>105.41</v>
      </c>
      <c r="AF29" s="84">
        <v>279.39999999999998</v>
      </c>
      <c r="AG29">
        <f t="shared" si="0"/>
        <v>0.11891103894564677</v>
      </c>
      <c r="AH29">
        <f t="shared" si="1"/>
        <v>0</v>
      </c>
      <c r="AI29">
        <f t="shared" si="2"/>
        <v>0.75168890890558704</v>
      </c>
      <c r="AJ29">
        <f t="shared" si="3"/>
        <v>0</v>
      </c>
      <c r="AK29">
        <f t="shared" si="4"/>
        <v>0</v>
      </c>
      <c r="AL29">
        <f t="shared" si="5"/>
        <v>1</v>
      </c>
      <c r="AM29">
        <f t="shared" si="6"/>
        <v>0</v>
      </c>
      <c r="AN29">
        <f t="shared" si="7"/>
        <v>0</v>
      </c>
      <c r="AO29">
        <f t="shared" si="8"/>
        <v>0</v>
      </c>
      <c r="AP29">
        <f t="shared" si="9"/>
        <v>0</v>
      </c>
      <c r="AQ29">
        <f t="shared" si="10"/>
        <v>0.62902078839452913</v>
      </c>
      <c r="AR29">
        <f t="shared" si="11"/>
        <v>6.246592552208026E-2</v>
      </c>
      <c r="AS29" s="83">
        <f t="shared" si="12"/>
        <v>0.16557233270912838</v>
      </c>
      <c r="AT29">
        <f t="shared" si="17"/>
        <v>3.3295090904781093</v>
      </c>
      <c r="AU29">
        <f t="shared" si="17"/>
        <v>0</v>
      </c>
      <c r="AV29">
        <f t="shared" si="17"/>
        <v>21.047289449356438</v>
      </c>
      <c r="AW29">
        <f t="shared" si="17"/>
        <v>0</v>
      </c>
      <c r="AX29">
        <f t="shared" si="17"/>
        <v>0</v>
      </c>
      <c r="AY29">
        <f t="shared" si="19"/>
        <v>0</v>
      </c>
      <c r="AZ29">
        <f t="shared" si="19"/>
        <v>0</v>
      </c>
      <c r="BA29">
        <f t="shared" si="19"/>
        <v>0</v>
      </c>
      <c r="BB29">
        <f t="shared" si="19"/>
        <v>0</v>
      </c>
      <c r="BC29">
        <f t="shared" si="19"/>
        <v>17.612582075046816</v>
      </c>
      <c r="BD29">
        <f t="shared" si="19"/>
        <v>1.7490459146182473</v>
      </c>
      <c r="BE29">
        <f t="shared" si="19"/>
        <v>4.6360253158555951</v>
      </c>
      <c r="CG29">
        <v>2</v>
      </c>
    </row>
    <row r="30" spans="1:85" x14ac:dyDescent="0.2">
      <c r="A30">
        <v>27</v>
      </c>
      <c r="B30" s="73" t="s">
        <v>99</v>
      </c>
      <c r="D30" s="76">
        <v>148.19999999999999</v>
      </c>
      <c r="E30" s="16" t="s">
        <v>30</v>
      </c>
      <c r="F30" s="10">
        <v>25</v>
      </c>
      <c r="G30" s="2">
        <v>8</v>
      </c>
      <c r="H30" s="2">
        <v>14</v>
      </c>
      <c r="I30" s="2"/>
      <c r="J30" s="2">
        <v>2</v>
      </c>
      <c r="K30" s="2"/>
      <c r="L30" s="3">
        <v>36</v>
      </c>
      <c r="M30" s="10"/>
      <c r="N30" s="10"/>
      <c r="O30" s="10">
        <v>2</v>
      </c>
      <c r="P30" s="2">
        <v>8.8772351962028448</v>
      </c>
      <c r="Q30" s="25">
        <v>3.1227648037971556</v>
      </c>
      <c r="R30" s="29">
        <f t="shared" si="15"/>
        <v>50</v>
      </c>
      <c r="S30" s="27">
        <f t="shared" si="16"/>
        <v>99</v>
      </c>
      <c r="V30" s="9">
        <v>157.9</v>
      </c>
      <c r="Y30" s="9">
        <v>1739.6</v>
      </c>
      <c r="AC30" s="9">
        <v>78.06</v>
      </c>
      <c r="AD30" s="9">
        <v>569.19000000000005</v>
      </c>
      <c r="AE30" s="9"/>
      <c r="AF30" s="84">
        <v>448.87</v>
      </c>
      <c r="AG30">
        <f t="shared" si="0"/>
        <v>0</v>
      </c>
      <c r="AH30">
        <f t="shared" si="1"/>
        <v>0</v>
      </c>
      <c r="AI30">
        <f t="shared" si="2"/>
        <v>9.0767992641986678E-2</v>
      </c>
      <c r="AJ30">
        <f t="shared" si="3"/>
        <v>0</v>
      </c>
      <c r="AK30">
        <f t="shared" si="4"/>
        <v>0</v>
      </c>
      <c r="AL30">
        <f t="shared" si="5"/>
        <v>1</v>
      </c>
      <c r="AM30">
        <f t="shared" si="6"/>
        <v>0</v>
      </c>
      <c r="AN30">
        <f t="shared" si="7"/>
        <v>0</v>
      </c>
      <c r="AO30">
        <f t="shared" si="8"/>
        <v>0</v>
      </c>
      <c r="AP30">
        <f t="shared" si="9"/>
        <v>4.4872384456196832E-2</v>
      </c>
      <c r="AQ30">
        <f t="shared" si="10"/>
        <v>0.32719590710508167</v>
      </c>
      <c r="AR30">
        <f t="shared" si="11"/>
        <v>0</v>
      </c>
      <c r="AS30" s="83">
        <f t="shared" si="12"/>
        <v>0.25803058174292942</v>
      </c>
      <c r="AT30">
        <f t="shared" si="17"/>
        <v>0</v>
      </c>
      <c r="AU30">
        <f t="shared" si="17"/>
        <v>0</v>
      </c>
      <c r="AV30">
        <f t="shared" si="17"/>
        <v>2.2691998160496669</v>
      </c>
      <c r="AW30">
        <f t="shared" si="17"/>
        <v>0</v>
      </c>
      <c r="AX30">
        <f t="shared" si="17"/>
        <v>0</v>
      </c>
      <c r="AY30">
        <f t="shared" si="19"/>
        <v>0</v>
      </c>
      <c r="AZ30">
        <f t="shared" si="19"/>
        <v>0</v>
      </c>
      <c r="BA30">
        <f t="shared" si="19"/>
        <v>0</v>
      </c>
      <c r="BB30">
        <f t="shared" si="19"/>
        <v>1.1218096114049207</v>
      </c>
      <c r="BC30">
        <f t="shared" si="19"/>
        <v>8.1798976776270411</v>
      </c>
      <c r="BD30">
        <f t="shared" si="19"/>
        <v>0</v>
      </c>
      <c r="BE30">
        <f t="shared" si="19"/>
        <v>6.4507645435732357</v>
      </c>
      <c r="CG30">
        <v>2</v>
      </c>
    </row>
    <row r="31" spans="1:85" x14ac:dyDescent="0.2">
      <c r="A31">
        <v>28</v>
      </c>
      <c r="B31" s="73" t="s">
        <v>99</v>
      </c>
      <c r="D31" s="76">
        <v>153.32</v>
      </c>
      <c r="E31" s="16" t="s">
        <v>29</v>
      </c>
      <c r="F31" s="10">
        <v>20</v>
      </c>
      <c r="G31" s="2"/>
      <c r="H31" s="2">
        <v>27</v>
      </c>
      <c r="I31" s="2"/>
      <c r="J31" s="2">
        <v>1</v>
      </c>
      <c r="K31" s="2"/>
      <c r="L31" s="3">
        <v>42</v>
      </c>
      <c r="M31" s="10"/>
      <c r="N31" s="10"/>
      <c r="O31" s="10">
        <v>3</v>
      </c>
      <c r="P31" s="2">
        <v>3.3474214278618746</v>
      </c>
      <c r="Q31" s="25">
        <v>3.6525785721381245</v>
      </c>
      <c r="R31" s="29">
        <f t="shared" si="15"/>
        <v>52</v>
      </c>
      <c r="S31" s="27">
        <f t="shared" si="16"/>
        <v>100</v>
      </c>
      <c r="T31" s="9">
        <v>682.86</v>
      </c>
      <c r="V31" s="9">
        <v>1560.44</v>
      </c>
      <c r="Y31" s="9">
        <v>2349.2800000000002</v>
      </c>
      <c r="AC31" s="9">
        <v>573.61</v>
      </c>
      <c r="AF31" s="84">
        <v>625.80999999999995</v>
      </c>
      <c r="AG31">
        <f t="shared" si="0"/>
        <v>0.29066777906422392</v>
      </c>
      <c r="AH31">
        <f t="shared" si="1"/>
        <v>0</v>
      </c>
      <c r="AI31">
        <f t="shared" si="2"/>
        <v>0.66422052714023017</v>
      </c>
      <c r="AJ31">
        <f t="shared" si="3"/>
        <v>0</v>
      </c>
      <c r="AK31">
        <f t="shared" si="4"/>
        <v>0</v>
      </c>
      <c r="AL31">
        <f t="shared" si="5"/>
        <v>1</v>
      </c>
      <c r="AM31">
        <f t="shared" si="6"/>
        <v>0</v>
      </c>
      <c r="AN31">
        <f t="shared" si="7"/>
        <v>0</v>
      </c>
      <c r="AO31">
        <f t="shared" si="8"/>
        <v>0</v>
      </c>
      <c r="AP31">
        <f t="shared" si="9"/>
        <v>0.24416416944766053</v>
      </c>
      <c r="AQ31">
        <f t="shared" si="10"/>
        <v>0</v>
      </c>
      <c r="AR31">
        <f t="shared" si="11"/>
        <v>0</v>
      </c>
      <c r="AS31" s="83">
        <f t="shared" si="12"/>
        <v>0.26638374310427021</v>
      </c>
      <c r="AT31">
        <f t="shared" si="17"/>
        <v>5.8133555812844779</v>
      </c>
      <c r="AU31">
        <f t="shared" si="17"/>
        <v>0</v>
      </c>
      <c r="AV31">
        <f t="shared" si="17"/>
        <v>13.284410542804604</v>
      </c>
      <c r="AW31">
        <f t="shared" si="17"/>
        <v>0</v>
      </c>
      <c r="AX31">
        <f t="shared" si="17"/>
        <v>0</v>
      </c>
      <c r="AY31">
        <f t="shared" si="19"/>
        <v>0</v>
      </c>
      <c r="AZ31">
        <f t="shared" si="19"/>
        <v>0</v>
      </c>
      <c r="BA31">
        <f t="shared" si="19"/>
        <v>0</v>
      </c>
      <c r="BB31">
        <f t="shared" si="19"/>
        <v>4.8832833889532106</v>
      </c>
      <c r="BC31">
        <f t="shared" si="19"/>
        <v>0</v>
      </c>
      <c r="BD31">
        <f t="shared" si="19"/>
        <v>0</v>
      </c>
      <c r="BE31">
        <f t="shared" si="19"/>
        <v>5.327674862085404</v>
      </c>
      <c r="BF31" s="65" t="s">
        <v>90</v>
      </c>
      <c r="BG31" s="66">
        <v>15</v>
      </c>
      <c r="BH31" s="66"/>
      <c r="BI31" s="66">
        <v>14</v>
      </c>
      <c r="BJ31" s="67">
        <v>4</v>
      </c>
      <c r="BK31" s="66"/>
      <c r="BL31" s="66"/>
      <c r="BM31" s="66"/>
      <c r="BN31" s="68">
        <v>67</v>
      </c>
      <c r="BO31" s="64">
        <v>100</v>
      </c>
      <c r="BP31">
        <v>13.5</v>
      </c>
      <c r="BR31">
        <v>12</v>
      </c>
      <c r="BS31">
        <v>3</v>
      </c>
      <c r="BW31">
        <v>71.5</v>
      </c>
      <c r="BX31" s="83">
        <v>100</v>
      </c>
      <c r="CG31">
        <v>2</v>
      </c>
    </row>
    <row r="32" spans="1:85" x14ac:dyDescent="0.2">
      <c r="A32">
        <v>29</v>
      </c>
      <c r="B32" s="73" t="s">
        <v>99</v>
      </c>
      <c r="D32" s="76">
        <v>157.4</v>
      </c>
      <c r="E32" s="16" t="s">
        <v>28</v>
      </c>
      <c r="F32" s="10">
        <v>21</v>
      </c>
      <c r="G32" s="2">
        <v>3</v>
      </c>
      <c r="H32" s="2">
        <v>17</v>
      </c>
      <c r="I32" s="2"/>
      <c r="J32" s="2">
        <v>2</v>
      </c>
      <c r="K32" s="2"/>
      <c r="L32" s="3">
        <v>50</v>
      </c>
      <c r="M32" s="10"/>
      <c r="N32" s="10"/>
      <c r="O32" s="10">
        <v>3</v>
      </c>
      <c r="P32" s="2">
        <v>2.6853560161335408</v>
      </c>
      <c r="Q32" s="25">
        <v>1.314643983866459</v>
      </c>
      <c r="R32" s="29">
        <f t="shared" si="15"/>
        <v>57</v>
      </c>
      <c r="S32" s="27">
        <f t="shared" si="16"/>
        <v>100</v>
      </c>
      <c r="T32" s="9">
        <v>246.9</v>
      </c>
      <c r="Y32" s="9">
        <v>2090.19</v>
      </c>
      <c r="AD32" s="9">
        <v>547.11</v>
      </c>
      <c r="AE32" s="9">
        <v>14.49</v>
      </c>
      <c r="AF32" s="84">
        <v>504.33</v>
      </c>
      <c r="AG32">
        <f t="shared" si="0"/>
        <v>0.11812323281615547</v>
      </c>
      <c r="AH32">
        <f t="shared" si="1"/>
        <v>0</v>
      </c>
      <c r="AI32">
        <f t="shared" si="2"/>
        <v>0</v>
      </c>
      <c r="AJ32">
        <f t="shared" si="3"/>
        <v>0</v>
      </c>
      <c r="AK32">
        <f t="shared" si="4"/>
        <v>0</v>
      </c>
      <c r="AL32">
        <f t="shared" si="5"/>
        <v>1</v>
      </c>
      <c r="AM32">
        <f t="shared" si="6"/>
        <v>0</v>
      </c>
      <c r="AN32">
        <f t="shared" si="7"/>
        <v>0</v>
      </c>
      <c r="AO32">
        <f t="shared" si="8"/>
        <v>0</v>
      </c>
      <c r="AP32">
        <f t="shared" si="9"/>
        <v>0</v>
      </c>
      <c r="AQ32">
        <f t="shared" si="10"/>
        <v>0.26175132404231194</v>
      </c>
      <c r="AR32">
        <f t="shared" si="11"/>
        <v>6.9323841373272284E-3</v>
      </c>
      <c r="AS32" s="83">
        <f t="shared" si="12"/>
        <v>0.24128428516067915</v>
      </c>
      <c r="AT32">
        <f t="shared" si="17"/>
        <v>2.4805878891392648</v>
      </c>
      <c r="AU32">
        <f t="shared" si="17"/>
        <v>0</v>
      </c>
      <c r="AV32">
        <f t="shared" si="17"/>
        <v>0</v>
      </c>
      <c r="AW32">
        <f t="shared" si="17"/>
        <v>0</v>
      </c>
      <c r="AX32">
        <f t="shared" si="17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19"/>
        <v>5.4967778048885503</v>
      </c>
      <c r="BD32">
        <f t="shared" si="19"/>
        <v>0.14558006688387179</v>
      </c>
      <c r="BE32">
        <f t="shared" si="19"/>
        <v>5.0669699883742618</v>
      </c>
      <c r="BF32" s="65"/>
      <c r="BG32" s="66"/>
      <c r="BH32" s="66"/>
      <c r="BI32" s="66"/>
      <c r="BJ32" s="67"/>
      <c r="BK32" s="66"/>
      <c r="BL32" s="66"/>
      <c r="BM32" s="66"/>
      <c r="BN32" s="68"/>
      <c r="BO32" s="64"/>
      <c r="CG32">
        <v>3</v>
      </c>
    </row>
    <row r="33" spans="1:85" ht="16" thickBot="1" x14ac:dyDescent="0.25">
      <c r="A33">
        <v>30</v>
      </c>
      <c r="B33" s="73" t="s">
        <v>99</v>
      </c>
      <c r="D33" s="76">
        <v>158.69999999999999</v>
      </c>
      <c r="E33" s="40" t="s">
        <v>27</v>
      </c>
      <c r="F33" s="41">
        <v>34</v>
      </c>
      <c r="G33" s="42">
        <v>9</v>
      </c>
      <c r="H33" s="42">
        <v>14</v>
      </c>
      <c r="I33" s="42"/>
      <c r="J33" s="42">
        <v>3</v>
      </c>
      <c r="K33" s="42"/>
      <c r="L33" s="43">
        <v>23</v>
      </c>
      <c r="M33" s="41"/>
      <c r="N33" s="41"/>
      <c r="O33" s="41">
        <v>7</v>
      </c>
      <c r="P33" s="42">
        <v>7.918349743071559</v>
      </c>
      <c r="Q33" s="50">
        <v>1.0816502569284421</v>
      </c>
      <c r="R33" s="51">
        <f t="shared" si="15"/>
        <v>39</v>
      </c>
      <c r="S33" s="52">
        <f t="shared" si="16"/>
        <v>99</v>
      </c>
      <c r="T33" s="9">
        <v>97.53</v>
      </c>
      <c r="Y33" s="9">
        <v>2001.9</v>
      </c>
      <c r="AD33" s="9">
        <v>252.83</v>
      </c>
      <c r="AF33" s="84">
        <v>713.98</v>
      </c>
      <c r="AG33">
        <f t="shared" si="0"/>
        <v>4.8718717218642286E-2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0</v>
      </c>
      <c r="AL33">
        <f t="shared" si="5"/>
        <v>1</v>
      </c>
      <c r="AM33">
        <f t="shared" si="6"/>
        <v>0</v>
      </c>
      <c r="AN33">
        <f t="shared" si="7"/>
        <v>0</v>
      </c>
      <c r="AO33">
        <f t="shared" si="8"/>
        <v>0</v>
      </c>
      <c r="AP33">
        <f t="shared" si="9"/>
        <v>0</v>
      </c>
      <c r="AQ33">
        <f t="shared" si="10"/>
        <v>0.12629501973125531</v>
      </c>
      <c r="AR33">
        <f t="shared" si="11"/>
        <v>0</v>
      </c>
      <c r="AS33" s="83">
        <f t="shared" si="12"/>
        <v>0.3566511813776912</v>
      </c>
      <c r="AT33">
        <f t="shared" si="17"/>
        <v>1.6564363854338378</v>
      </c>
      <c r="AU33">
        <f t="shared" si="17"/>
        <v>0</v>
      </c>
      <c r="AV33">
        <f t="shared" si="17"/>
        <v>0</v>
      </c>
      <c r="AW33">
        <f t="shared" si="17"/>
        <v>0</v>
      </c>
      <c r="AX33">
        <f t="shared" si="17"/>
        <v>0</v>
      </c>
      <c r="AY33">
        <f t="shared" si="19"/>
        <v>0</v>
      </c>
      <c r="AZ33">
        <f t="shared" si="19"/>
        <v>0</v>
      </c>
      <c r="BA33">
        <f t="shared" si="19"/>
        <v>0</v>
      </c>
      <c r="BB33">
        <f t="shared" si="19"/>
        <v>0</v>
      </c>
      <c r="BC33">
        <f t="shared" si="19"/>
        <v>4.2940306708626803</v>
      </c>
      <c r="BD33">
        <f t="shared" si="19"/>
        <v>0</v>
      </c>
      <c r="BE33">
        <f t="shared" si="19"/>
        <v>12.1261401668415</v>
      </c>
      <c r="BF33" s="65"/>
      <c r="BG33" s="66"/>
      <c r="BH33" s="66"/>
      <c r="BI33" s="66"/>
      <c r="BJ33" s="67"/>
      <c r="BK33" s="66"/>
      <c r="BL33" s="66"/>
      <c r="BM33" s="66"/>
      <c r="BN33" s="68"/>
      <c r="BO33" s="64"/>
      <c r="CG33">
        <v>3</v>
      </c>
    </row>
    <row r="34" spans="1:85" x14ac:dyDescent="0.2">
      <c r="A34">
        <v>31</v>
      </c>
      <c r="B34" s="73" t="s">
        <v>99</v>
      </c>
      <c r="D34" s="76">
        <v>43.8</v>
      </c>
      <c r="E34" s="35" t="s">
        <v>26</v>
      </c>
      <c r="F34" s="8">
        <v>28</v>
      </c>
      <c r="G34" s="36">
        <v>13</v>
      </c>
      <c r="H34" s="36">
        <v>9</v>
      </c>
      <c r="I34" s="36"/>
      <c r="J34" s="36">
        <v>2</v>
      </c>
      <c r="K34" s="36"/>
      <c r="L34" s="37">
        <v>44</v>
      </c>
      <c r="M34" s="8"/>
      <c r="N34" s="8"/>
      <c r="O34" s="8"/>
      <c r="P34" s="8">
        <v>3.7252326165928427</v>
      </c>
      <c r="Q34" s="7">
        <v>1.2747673834071573</v>
      </c>
      <c r="R34" s="38">
        <f t="shared" si="15"/>
        <v>49</v>
      </c>
      <c r="S34" s="39">
        <f t="shared" si="16"/>
        <v>101</v>
      </c>
      <c r="T34" s="9">
        <v>268.8</v>
      </c>
      <c r="V34" s="9">
        <v>571.49</v>
      </c>
      <c r="Y34" s="9">
        <v>3078.91</v>
      </c>
      <c r="AD34" s="9">
        <v>1358.76</v>
      </c>
      <c r="AF34" s="84">
        <v>785.51</v>
      </c>
      <c r="AG34">
        <f t="shared" si="0"/>
        <v>8.730362368500541E-2</v>
      </c>
      <c r="AH34">
        <f t="shared" si="1"/>
        <v>0</v>
      </c>
      <c r="AI34">
        <f t="shared" si="2"/>
        <v>0.18561438950797524</v>
      </c>
      <c r="AJ34">
        <f t="shared" si="3"/>
        <v>0</v>
      </c>
      <c r="AK34">
        <f t="shared" si="4"/>
        <v>0</v>
      </c>
      <c r="AL34">
        <f t="shared" si="5"/>
        <v>1</v>
      </c>
      <c r="AM34">
        <f t="shared" si="6"/>
        <v>0</v>
      </c>
      <c r="AN34">
        <f t="shared" si="7"/>
        <v>0</v>
      </c>
      <c r="AO34">
        <f t="shared" si="8"/>
        <v>0</v>
      </c>
      <c r="AP34">
        <f t="shared" si="9"/>
        <v>0</v>
      </c>
      <c r="AQ34">
        <f t="shared" si="10"/>
        <v>0.44131202276130188</v>
      </c>
      <c r="AR34">
        <f t="shared" si="11"/>
        <v>0</v>
      </c>
      <c r="AS34" s="83">
        <f t="shared" si="12"/>
        <v>0.25512600238396055</v>
      </c>
      <c r="AT34">
        <f t="shared" si="17"/>
        <v>2.4445014631801514</v>
      </c>
      <c r="AU34">
        <f t="shared" si="17"/>
        <v>0</v>
      </c>
      <c r="AV34">
        <f t="shared" si="17"/>
        <v>5.1972029062233069</v>
      </c>
      <c r="AW34">
        <f t="shared" si="17"/>
        <v>0</v>
      </c>
      <c r="AX34">
        <f t="shared" si="17"/>
        <v>0</v>
      </c>
      <c r="AY34">
        <f t="shared" si="19"/>
        <v>0</v>
      </c>
      <c r="AZ34">
        <f t="shared" si="19"/>
        <v>0</v>
      </c>
      <c r="BA34">
        <f t="shared" si="19"/>
        <v>0</v>
      </c>
      <c r="BB34">
        <f t="shared" si="19"/>
        <v>0</v>
      </c>
      <c r="BC34">
        <f t="shared" si="19"/>
        <v>12.356736637316452</v>
      </c>
      <c r="BD34">
        <f t="shared" si="19"/>
        <v>0</v>
      </c>
      <c r="BE34">
        <f t="shared" si="19"/>
        <v>7.1435280667508954</v>
      </c>
      <c r="BF34" s="70" t="s">
        <v>95</v>
      </c>
      <c r="BG34" s="66">
        <v>22</v>
      </c>
      <c r="BH34" s="66"/>
      <c r="BI34" s="66"/>
      <c r="BJ34" s="67"/>
      <c r="BK34" s="66">
        <v>35</v>
      </c>
      <c r="BL34" s="66"/>
      <c r="BM34" s="66"/>
      <c r="BN34" s="68">
        <v>43</v>
      </c>
      <c r="BO34" s="64">
        <v>100</v>
      </c>
      <c r="BP34">
        <v>19.5</v>
      </c>
      <c r="BT34">
        <v>30.5</v>
      </c>
      <c r="BW34">
        <v>49.5</v>
      </c>
      <c r="BX34" s="83">
        <v>99.5</v>
      </c>
      <c r="CG34">
        <v>2</v>
      </c>
    </row>
    <row r="35" spans="1:85" x14ac:dyDescent="0.2">
      <c r="A35">
        <v>32</v>
      </c>
      <c r="B35" s="73" t="s">
        <v>99</v>
      </c>
      <c r="D35" s="76">
        <v>56.9</v>
      </c>
      <c r="E35" s="35" t="s">
        <v>25</v>
      </c>
      <c r="F35" s="10">
        <v>32</v>
      </c>
      <c r="G35" s="2">
        <v>14</v>
      </c>
      <c r="H35" s="2">
        <v>22</v>
      </c>
      <c r="I35" s="2"/>
      <c r="J35" s="2"/>
      <c r="K35" s="2"/>
      <c r="L35" s="3">
        <v>21</v>
      </c>
      <c r="M35" s="10"/>
      <c r="N35" s="10"/>
      <c r="O35" s="10"/>
      <c r="P35" s="10">
        <v>5.6677202857761424</v>
      </c>
      <c r="Q35" s="25">
        <v>6.3322797142238585</v>
      </c>
      <c r="R35" s="29">
        <f t="shared" si="15"/>
        <v>33</v>
      </c>
      <c r="S35" s="27">
        <f t="shared" si="16"/>
        <v>101</v>
      </c>
      <c r="T35" s="9">
        <v>365.61</v>
      </c>
      <c r="V35" s="9">
        <v>872.34</v>
      </c>
      <c r="Y35" s="9">
        <v>3102.63</v>
      </c>
      <c r="AD35" s="9">
        <v>1897.67</v>
      </c>
      <c r="AE35" s="9"/>
      <c r="AF35" s="84">
        <v>327.24</v>
      </c>
      <c r="AG35">
        <f t="shared" si="0"/>
        <v>0.11783873681360651</v>
      </c>
      <c r="AH35">
        <f t="shared" si="1"/>
        <v>0</v>
      </c>
      <c r="AI35">
        <f t="shared" si="2"/>
        <v>0.28116146623993193</v>
      </c>
      <c r="AJ35">
        <f t="shared" si="3"/>
        <v>0</v>
      </c>
      <c r="AK35">
        <f t="shared" si="4"/>
        <v>0</v>
      </c>
      <c r="AL35">
        <f t="shared" si="5"/>
        <v>1</v>
      </c>
      <c r="AM35">
        <f t="shared" si="6"/>
        <v>0</v>
      </c>
      <c r="AN35">
        <f t="shared" si="7"/>
        <v>0</v>
      </c>
      <c r="AO35">
        <f t="shared" si="8"/>
        <v>0</v>
      </c>
      <c r="AP35">
        <f t="shared" si="9"/>
        <v>0</v>
      </c>
      <c r="AQ35">
        <f t="shared" si="10"/>
        <v>0.61163271160273702</v>
      </c>
      <c r="AR35">
        <f t="shared" si="11"/>
        <v>0</v>
      </c>
      <c r="AS35" s="83">
        <f t="shared" si="12"/>
        <v>0.10547180940041191</v>
      </c>
      <c r="AT35">
        <f t="shared" si="17"/>
        <v>3.7708395780354085</v>
      </c>
      <c r="AU35">
        <f t="shared" si="17"/>
        <v>0</v>
      </c>
      <c r="AV35">
        <f t="shared" si="17"/>
        <v>8.9971669196778219</v>
      </c>
      <c r="AW35">
        <f t="shared" si="17"/>
        <v>0</v>
      </c>
      <c r="AX35">
        <f t="shared" si="17"/>
        <v>0</v>
      </c>
      <c r="AY35">
        <f t="shared" si="19"/>
        <v>0</v>
      </c>
      <c r="AZ35">
        <f t="shared" si="19"/>
        <v>0</v>
      </c>
      <c r="BA35">
        <f t="shared" si="19"/>
        <v>0</v>
      </c>
      <c r="BB35">
        <f t="shared" si="19"/>
        <v>0</v>
      </c>
      <c r="BC35">
        <f t="shared" si="19"/>
        <v>19.572246771287585</v>
      </c>
      <c r="BD35">
        <f t="shared" si="19"/>
        <v>0</v>
      </c>
      <c r="BE35">
        <f t="shared" si="19"/>
        <v>3.3750979008131812</v>
      </c>
      <c r="BF35" s="65" t="s">
        <v>94</v>
      </c>
      <c r="BG35" s="66">
        <v>16</v>
      </c>
      <c r="BH35" s="66"/>
      <c r="BI35" s="66"/>
      <c r="BJ35" s="67"/>
      <c r="BK35" s="66"/>
      <c r="BL35" s="66">
        <v>49</v>
      </c>
      <c r="BM35" s="66"/>
      <c r="BN35" s="68">
        <v>34</v>
      </c>
      <c r="BO35" s="64">
        <v>99</v>
      </c>
      <c r="BP35">
        <v>17</v>
      </c>
      <c r="BU35">
        <v>45</v>
      </c>
      <c r="BW35">
        <v>37.5</v>
      </c>
      <c r="BX35" s="83">
        <v>99.5</v>
      </c>
      <c r="CG35">
        <v>2</v>
      </c>
    </row>
    <row r="36" spans="1:85" x14ac:dyDescent="0.2">
      <c r="A36">
        <v>33</v>
      </c>
      <c r="B36" s="73" t="s">
        <v>99</v>
      </c>
      <c r="D36" s="76">
        <v>78.099999999999994</v>
      </c>
      <c r="E36" s="35" t="s">
        <v>24</v>
      </c>
      <c r="F36" s="10">
        <v>20</v>
      </c>
      <c r="G36" s="2">
        <v>11</v>
      </c>
      <c r="H36" s="2">
        <v>21</v>
      </c>
      <c r="I36" s="2"/>
      <c r="J36" s="2"/>
      <c r="K36" s="2"/>
      <c r="L36" s="3">
        <v>43</v>
      </c>
      <c r="M36" s="10"/>
      <c r="N36" s="10"/>
      <c r="O36" s="10"/>
      <c r="P36" s="10">
        <v>2.9859317282753923</v>
      </c>
      <c r="Q36" s="25">
        <v>3.0140682717246072</v>
      </c>
      <c r="R36" s="29">
        <f t="shared" si="15"/>
        <v>49</v>
      </c>
      <c r="S36" s="27">
        <f t="shared" si="16"/>
        <v>101</v>
      </c>
      <c r="T36" s="9">
        <v>191.75</v>
      </c>
      <c r="V36" s="9">
        <v>1472.03</v>
      </c>
      <c r="Y36" s="9">
        <v>2015.87</v>
      </c>
      <c r="AD36" s="9">
        <v>1320.22</v>
      </c>
      <c r="AF36" s="84">
        <v>189.96</v>
      </c>
      <c r="AG36">
        <f t="shared" si="0"/>
        <v>9.5120221046E-2</v>
      </c>
      <c r="AH36">
        <f t="shared" si="1"/>
        <v>0</v>
      </c>
      <c r="AI36">
        <f t="shared" si="2"/>
        <v>0.7302206987553761</v>
      </c>
      <c r="AJ36">
        <f t="shared" si="3"/>
        <v>0</v>
      </c>
      <c r="AK36">
        <f t="shared" si="4"/>
        <v>0</v>
      </c>
      <c r="AL36">
        <f t="shared" si="5"/>
        <v>1</v>
      </c>
      <c r="AM36">
        <f t="shared" si="6"/>
        <v>0</v>
      </c>
      <c r="AN36">
        <f t="shared" si="7"/>
        <v>0</v>
      </c>
      <c r="AO36">
        <f t="shared" si="8"/>
        <v>0</v>
      </c>
      <c r="AP36">
        <f t="shared" si="9"/>
        <v>0</v>
      </c>
      <c r="AQ36">
        <f t="shared" si="10"/>
        <v>0.65491326325606314</v>
      </c>
      <c r="AR36">
        <f t="shared" si="11"/>
        <v>0</v>
      </c>
      <c r="AS36" s="83">
        <f t="shared" si="12"/>
        <v>9.4232266961659247E-2</v>
      </c>
      <c r="AT36">
        <f t="shared" si="17"/>
        <v>1.90240442092</v>
      </c>
      <c r="AU36">
        <f t="shared" si="17"/>
        <v>0</v>
      </c>
      <c r="AV36">
        <f t="shared" si="17"/>
        <v>14.604413975107523</v>
      </c>
      <c r="AW36">
        <f t="shared" si="17"/>
        <v>0</v>
      </c>
      <c r="AX36">
        <f t="shared" si="17"/>
        <v>0</v>
      </c>
      <c r="AY36">
        <f t="shared" si="19"/>
        <v>0</v>
      </c>
      <c r="AZ36">
        <f t="shared" si="19"/>
        <v>0</v>
      </c>
      <c r="BA36">
        <f t="shared" si="19"/>
        <v>0</v>
      </c>
      <c r="BB36">
        <f t="shared" si="19"/>
        <v>0</v>
      </c>
      <c r="BC36">
        <f t="shared" si="19"/>
        <v>13.098265265121263</v>
      </c>
      <c r="BD36">
        <f t="shared" si="19"/>
        <v>0</v>
      </c>
      <c r="BE36">
        <f t="shared" si="19"/>
        <v>1.884645339233185</v>
      </c>
      <c r="BF36" s="65" t="s">
        <v>93</v>
      </c>
      <c r="BG36" s="66">
        <v>24</v>
      </c>
      <c r="BH36" s="66"/>
      <c r="BI36" s="66"/>
      <c r="BJ36" s="67"/>
      <c r="BK36" s="66"/>
      <c r="BL36" s="66">
        <v>35</v>
      </c>
      <c r="BM36" s="66"/>
      <c r="BN36" s="68">
        <v>41</v>
      </c>
      <c r="BO36" s="64">
        <v>100</v>
      </c>
      <c r="BP36">
        <v>24.5</v>
      </c>
      <c r="BU36">
        <v>37</v>
      </c>
      <c r="BW36">
        <v>38.5</v>
      </c>
      <c r="BX36" s="83">
        <v>100</v>
      </c>
      <c r="CG36">
        <v>2</v>
      </c>
    </row>
    <row r="37" spans="1:85" ht="16" thickBot="1" x14ac:dyDescent="0.25">
      <c r="A37">
        <v>34</v>
      </c>
      <c r="B37" s="73" t="s">
        <v>99</v>
      </c>
      <c r="D37" s="76">
        <v>89.9</v>
      </c>
      <c r="E37" s="35" t="s">
        <v>23</v>
      </c>
      <c r="F37" s="10">
        <v>36</v>
      </c>
      <c r="G37" s="2">
        <v>9</v>
      </c>
      <c r="H37" s="2">
        <v>26</v>
      </c>
      <c r="I37" s="2"/>
      <c r="J37" s="2"/>
      <c r="K37" s="2"/>
      <c r="L37" s="3">
        <v>21</v>
      </c>
      <c r="M37" s="10"/>
      <c r="N37" s="10"/>
      <c r="O37" s="10"/>
      <c r="P37" s="10">
        <v>2.4506135728684093</v>
      </c>
      <c r="Q37" s="25">
        <v>5.5493864271315916</v>
      </c>
      <c r="R37" s="29">
        <f t="shared" si="15"/>
        <v>29</v>
      </c>
      <c r="S37" s="27">
        <f t="shared" si="16"/>
        <v>100</v>
      </c>
      <c r="T37" s="9">
        <v>196.15</v>
      </c>
      <c r="V37" s="9">
        <v>1232.76</v>
      </c>
      <c r="Y37" s="9">
        <v>2009.4</v>
      </c>
      <c r="AD37" s="9">
        <v>1294.1199999999999</v>
      </c>
      <c r="AF37" s="84">
        <v>86.62</v>
      </c>
      <c r="AG37">
        <f t="shared" si="0"/>
        <v>9.7616203841942861E-2</v>
      </c>
      <c r="AH37">
        <f t="shared" si="1"/>
        <v>0</v>
      </c>
      <c r="AI37">
        <f t="shared" si="2"/>
        <v>0.61349656613914594</v>
      </c>
      <c r="AJ37">
        <f t="shared" si="3"/>
        <v>0</v>
      </c>
      <c r="AK37">
        <f t="shared" si="4"/>
        <v>0</v>
      </c>
      <c r="AL37">
        <f t="shared" si="5"/>
        <v>1</v>
      </c>
      <c r="AM37">
        <f t="shared" si="6"/>
        <v>0</v>
      </c>
      <c r="AN37">
        <f t="shared" si="7"/>
        <v>0</v>
      </c>
      <c r="AO37">
        <f t="shared" si="8"/>
        <v>0</v>
      </c>
      <c r="AP37">
        <f t="shared" si="9"/>
        <v>0</v>
      </c>
      <c r="AQ37">
        <f t="shared" si="10"/>
        <v>0.64403304468995715</v>
      </c>
      <c r="AR37">
        <f t="shared" si="11"/>
        <v>0</v>
      </c>
      <c r="AS37" s="83">
        <f t="shared" si="12"/>
        <v>4.3107395242360902E-2</v>
      </c>
      <c r="AT37">
        <f t="shared" si="17"/>
        <v>3.5141833383099428</v>
      </c>
      <c r="AU37">
        <f t="shared" si="17"/>
        <v>0</v>
      </c>
      <c r="AV37">
        <f t="shared" si="17"/>
        <v>22.085876381009253</v>
      </c>
      <c r="AW37">
        <f t="shared" si="17"/>
        <v>0</v>
      </c>
      <c r="AX37">
        <f t="shared" si="17"/>
        <v>0</v>
      </c>
      <c r="AY37">
        <f t="shared" si="19"/>
        <v>0</v>
      </c>
      <c r="AZ37">
        <f t="shared" si="19"/>
        <v>0</v>
      </c>
      <c r="BA37">
        <f t="shared" si="19"/>
        <v>0</v>
      </c>
      <c r="BB37">
        <f t="shared" si="19"/>
        <v>0</v>
      </c>
      <c r="BC37">
        <f t="shared" si="19"/>
        <v>23.185189608838456</v>
      </c>
      <c r="BD37">
        <f t="shared" si="19"/>
        <v>0</v>
      </c>
      <c r="BE37">
        <f t="shared" si="19"/>
        <v>1.5518662287249925</v>
      </c>
      <c r="BF37" s="65" t="s">
        <v>92</v>
      </c>
      <c r="BG37" s="66">
        <v>28</v>
      </c>
      <c r="BH37" s="66"/>
      <c r="BI37" s="66"/>
      <c r="BJ37" s="67"/>
      <c r="BK37" s="66"/>
      <c r="BL37" s="66">
        <v>37</v>
      </c>
      <c r="BM37" s="66"/>
      <c r="BN37" s="68">
        <v>35</v>
      </c>
      <c r="BO37" s="64">
        <v>100</v>
      </c>
      <c r="BP37">
        <v>26</v>
      </c>
      <c r="BU37">
        <v>41</v>
      </c>
      <c r="BW37">
        <v>33</v>
      </c>
      <c r="BX37" s="83">
        <v>100</v>
      </c>
      <c r="CG37">
        <v>2</v>
      </c>
    </row>
    <row r="38" spans="1:85" x14ac:dyDescent="0.2">
      <c r="A38">
        <v>35</v>
      </c>
      <c r="B38" s="73" t="s">
        <v>100</v>
      </c>
      <c r="C38" s="74">
        <v>1138.7</v>
      </c>
      <c r="E38" s="15" t="s">
        <v>15</v>
      </c>
      <c r="F38" s="11">
        <v>38</v>
      </c>
      <c r="G38" s="13">
        <v>9</v>
      </c>
      <c r="H38" s="13">
        <v>7</v>
      </c>
      <c r="I38" s="13"/>
      <c r="J38" s="13">
        <v>2</v>
      </c>
      <c r="K38" s="48"/>
      <c r="L38" s="12">
        <v>32</v>
      </c>
      <c r="M38" s="12">
        <v>7</v>
      </c>
      <c r="N38" s="12"/>
      <c r="O38" s="12"/>
      <c r="P38" s="12">
        <v>4.0177620568994374</v>
      </c>
      <c r="Q38" s="24">
        <v>0.98223794310056278</v>
      </c>
      <c r="R38" s="28">
        <f t="shared" si="15"/>
        <v>44</v>
      </c>
      <c r="S38" s="26">
        <f t="shared" si="16"/>
        <v>100</v>
      </c>
      <c r="T38">
        <v>51.65</v>
      </c>
      <c r="V38">
        <v>63.78</v>
      </c>
      <c r="Y38">
        <v>1963.08</v>
      </c>
      <c r="AC38">
        <v>64.63</v>
      </c>
      <c r="AD38">
        <v>828.51</v>
      </c>
      <c r="AF38" s="83">
        <v>211.27</v>
      </c>
      <c r="AG38">
        <f t="shared" si="0"/>
        <v>2.6310695437781445E-2</v>
      </c>
      <c r="AH38">
        <f t="shared" si="1"/>
        <v>0</v>
      </c>
      <c r="AI38">
        <f t="shared" si="2"/>
        <v>3.2489760987835445E-2</v>
      </c>
      <c r="AJ38">
        <f t="shared" si="3"/>
        <v>0</v>
      </c>
      <c r="AK38">
        <f t="shared" si="4"/>
        <v>0</v>
      </c>
      <c r="AL38">
        <f t="shared" si="5"/>
        <v>1</v>
      </c>
      <c r="AM38">
        <f t="shared" si="6"/>
        <v>0</v>
      </c>
      <c r="AN38">
        <f t="shared" si="7"/>
        <v>0</v>
      </c>
      <c r="AO38">
        <f t="shared" si="8"/>
        <v>0</v>
      </c>
      <c r="AP38">
        <f t="shared" si="9"/>
        <v>3.292275403957047E-2</v>
      </c>
      <c r="AQ38">
        <f t="shared" si="10"/>
        <v>0.42204596857998655</v>
      </c>
      <c r="AR38">
        <f t="shared" si="11"/>
        <v>0</v>
      </c>
      <c r="AS38" s="83">
        <f t="shared" si="12"/>
        <v>0.10762169651771707</v>
      </c>
      <c r="AT38">
        <f t="shared" si="17"/>
        <v>0.99980642663569497</v>
      </c>
      <c r="AU38">
        <f t="shared" si="17"/>
        <v>0</v>
      </c>
      <c r="AV38">
        <f t="shared" si="17"/>
        <v>1.2346109175377469</v>
      </c>
      <c r="AW38">
        <f t="shared" si="17"/>
        <v>0</v>
      </c>
      <c r="AX38">
        <f t="shared" si="17"/>
        <v>0</v>
      </c>
      <c r="AY38">
        <f t="shared" si="19"/>
        <v>0</v>
      </c>
      <c r="AZ38">
        <f t="shared" si="19"/>
        <v>0</v>
      </c>
      <c r="BA38">
        <f t="shared" si="19"/>
        <v>0</v>
      </c>
      <c r="BB38">
        <f t="shared" si="19"/>
        <v>1.2510646535036778</v>
      </c>
      <c r="BC38">
        <f t="shared" si="19"/>
        <v>16.03774680603949</v>
      </c>
      <c r="BD38">
        <f t="shared" si="19"/>
        <v>0</v>
      </c>
      <c r="BE38">
        <f t="shared" si="19"/>
        <v>4.0896244676732483</v>
      </c>
      <c r="BF38" s="65" t="s">
        <v>72</v>
      </c>
      <c r="BG38" s="66" t="s">
        <v>13</v>
      </c>
      <c r="BH38" s="66"/>
      <c r="BI38" s="66"/>
      <c r="BJ38" s="67"/>
      <c r="BK38" s="66"/>
      <c r="BL38" s="66">
        <v>77</v>
      </c>
      <c r="BM38" s="66"/>
      <c r="BN38" s="68">
        <v>23</v>
      </c>
      <c r="BO38" s="64">
        <v>100</v>
      </c>
      <c r="BP38">
        <v>7</v>
      </c>
      <c r="BU38">
        <v>75.5</v>
      </c>
      <c r="BW38">
        <v>21</v>
      </c>
      <c r="BX38" s="83">
        <v>100</v>
      </c>
      <c r="BY38" s="14">
        <f>AVERAGE(0.008,0.00965514046801619)</f>
        <v>8.827570234008094E-3</v>
      </c>
      <c r="BZ38" s="14">
        <v>1.885</v>
      </c>
      <c r="CA38" s="14">
        <v>0.25471788987854244</v>
      </c>
      <c r="CB38">
        <v>0</v>
      </c>
      <c r="CC38">
        <v>6.28</v>
      </c>
      <c r="CD38" s="14">
        <f>SUM(BY38:CB38)/CC38</f>
        <v>0.34212507326632968</v>
      </c>
      <c r="CE38" s="14">
        <f>CB38/SUM(BY38:CB38)</f>
        <v>0</v>
      </c>
      <c r="CF38">
        <v>0.72</v>
      </c>
      <c r="CG38">
        <v>3</v>
      </c>
    </row>
    <row r="39" spans="1:85" x14ac:dyDescent="0.2">
      <c r="A39">
        <v>36</v>
      </c>
      <c r="B39" s="73" t="s">
        <v>100</v>
      </c>
      <c r="C39" s="74">
        <v>1214.9000000000001</v>
      </c>
      <c r="E39" s="16" t="s">
        <v>16</v>
      </c>
      <c r="F39" s="3">
        <v>28</v>
      </c>
      <c r="G39" s="2"/>
      <c r="H39" s="2">
        <v>18</v>
      </c>
      <c r="I39" s="2"/>
      <c r="J39" s="2">
        <v>2</v>
      </c>
      <c r="K39" s="45"/>
      <c r="L39" s="10">
        <v>37</v>
      </c>
      <c r="M39" s="10">
        <v>5</v>
      </c>
      <c r="N39" s="10"/>
      <c r="O39" s="10"/>
      <c r="P39" s="10">
        <v>7</v>
      </c>
      <c r="Q39" s="25">
        <v>3</v>
      </c>
      <c r="R39" s="29">
        <f t="shared" si="15"/>
        <v>52</v>
      </c>
      <c r="S39" s="27">
        <f t="shared" si="16"/>
        <v>100</v>
      </c>
      <c r="Y39">
        <v>1375.18</v>
      </c>
      <c r="AD39">
        <v>817.79</v>
      </c>
      <c r="AF39" s="83">
        <v>276.29000000000002</v>
      </c>
      <c r="AG39">
        <f t="shared" si="0"/>
        <v>0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  <c r="AL39">
        <f t="shared" si="5"/>
        <v>1</v>
      </c>
      <c r="AM39">
        <f t="shared" si="6"/>
        <v>0</v>
      </c>
      <c r="AN39">
        <f t="shared" si="7"/>
        <v>0</v>
      </c>
      <c r="AO39">
        <f t="shared" si="8"/>
        <v>0</v>
      </c>
      <c r="AP39">
        <f t="shared" si="9"/>
        <v>0</v>
      </c>
      <c r="AQ39">
        <f t="shared" si="10"/>
        <v>0.59467851481260625</v>
      </c>
      <c r="AR39">
        <f t="shared" si="11"/>
        <v>0</v>
      </c>
      <c r="AS39" s="83">
        <f t="shared" si="12"/>
        <v>0.20091188062653617</v>
      </c>
      <c r="AT39">
        <f t="shared" si="17"/>
        <v>0</v>
      </c>
      <c r="AU39">
        <f t="shared" si="17"/>
        <v>0</v>
      </c>
      <c r="AV39">
        <f t="shared" si="17"/>
        <v>0</v>
      </c>
      <c r="AW39">
        <f t="shared" si="17"/>
        <v>0</v>
      </c>
      <c r="AX39">
        <f t="shared" si="17"/>
        <v>0</v>
      </c>
      <c r="AY39">
        <f t="shared" si="19"/>
        <v>0</v>
      </c>
      <c r="AZ39">
        <f t="shared" si="19"/>
        <v>0</v>
      </c>
      <c r="BA39">
        <f t="shared" si="19"/>
        <v>0</v>
      </c>
      <c r="BB39">
        <f t="shared" si="19"/>
        <v>0</v>
      </c>
      <c r="BC39">
        <f t="shared" si="19"/>
        <v>16.650998414752976</v>
      </c>
      <c r="BD39">
        <f t="shared" si="19"/>
        <v>0</v>
      </c>
      <c r="BE39">
        <f t="shared" si="19"/>
        <v>5.6255326575430127</v>
      </c>
      <c r="BF39" s="65" t="s">
        <v>73</v>
      </c>
      <c r="BG39" s="66">
        <v>13</v>
      </c>
      <c r="BH39" s="66"/>
      <c r="BI39" s="66"/>
      <c r="BJ39" s="67"/>
      <c r="BK39" s="66"/>
      <c r="BL39" s="66">
        <v>79</v>
      </c>
      <c r="BM39" s="66"/>
      <c r="BN39" s="68">
        <v>8</v>
      </c>
      <c r="BO39" s="64">
        <v>100</v>
      </c>
      <c r="BP39">
        <v>13</v>
      </c>
      <c r="BU39">
        <v>86</v>
      </c>
      <c r="BW39">
        <v>7.5</v>
      </c>
      <c r="BX39" s="83">
        <v>100</v>
      </c>
      <c r="BY39" s="14">
        <f>AVERAGE(0.012,0.013497514457506)</f>
        <v>1.2748757228753E-2</v>
      </c>
      <c r="BZ39" s="14">
        <v>1.9610000000000001</v>
      </c>
      <c r="CA39" s="14">
        <v>0.43527590813343914</v>
      </c>
      <c r="CB39">
        <v>0</v>
      </c>
      <c r="CC39">
        <v>6.85</v>
      </c>
      <c r="CD39" s="14">
        <f>SUM(BY39:CB39)/CC39</f>
        <v>0.35168243289959011</v>
      </c>
      <c r="CE39" s="14">
        <f>CB39/SUM(BY39:CB39)</f>
        <v>0</v>
      </c>
      <c r="CF39">
        <v>0.8</v>
      </c>
      <c r="CG39">
        <v>3</v>
      </c>
    </row>
    <row r="40" spans="1:85" x14ac:dyDescent="0.2">
      <c r="A40">
        <v>37</v>
      </c>
      <c r="B40" s="73" t="s">
        <v>100</v>
      </c>
      <c r="C40" s="74">
        <v>1292.3</v>
      </c>
      <c r="E40" s="16" t="s">
        <v>17</v>
      </c>
      <c r="F40" s="3">
        <v>22</v>
      </c>
      <c r="G40" s="2">
        <v>10</v>
      </c>
      <c r="H40" s="2">
        <v>14</v>
      </c>
      <c r="I40" s="2"/>
      <c r="J40" s="2"/>
      <c r="K40" s="45"/>
      <c r="L40" s="10">
        <v>46</v>
      </c>
      <c r="M40" s="10">
        <v>4</v>
      </c>
      <c r="N40" s="10"/>
      <c r="O40" s="10"/>
      <c r="P40" s="10">
        <v>0.51950701436474689</v>
      </c>
      <c r="Q40" s="25">
        <v>4.4804929856352524</v>
      </c>
      <c r="R40" s="29">
        <f t="shared" si="15"/>
        <v>55</v>
      </c>
      <c r="S40" s="27">
        <f t="shared" si="16"/>
        <v>101</v>
      </c>
      <c r="W40" s="9">
        <v>746.71</v>
      </c>
      <c r="X40" s="9"/>
      <c r="Y40" s="9">
        <v>2011.84</v>
      </c>
      <c r="AD40" s="9">
        <v>1527.93</v>
      </c>
      <c r="AE40" s="9"/>
      <c r="AF40" s="84">
        <v>86.58</v>
      </c>
      <c r="AG40">
        <f t="shared" si="0"/>
        <v>0</v>
      </c>
      <c r="AH40">
        <f t="shared" si="1"/>
        <v>0</v>
      </c>
      <c r="AI40">
        <f t="shared" si="2"/>
        <v>0</v>
      </c>
      <c r="AJ40">
        <f t="shared" si="3"/>
        <v>0.37115774614283448</v>
      </c>
      <c r="AK40">
        <f t="shared" si="4"/>
        <v>0</v>
      </c>
      <c r="AL40">
        <f t="shared" si="5"/>
        <v>1</v>
      </c>
      <c r="AM40">
        <f t="shared" si="6"/>
        <v>0</v>
      </c>
      <c r="AN40">
        <f t="shared" si="7"/>
        <v>0</v>
      </c>
      <c r="AO40">
        <f t="shared" si="8"/>
        <v>0</v>
      </c>
      <c r="AP40">
        <f t="shared" si="9"/>
        <v>0</v>
      </c>
      <c r="AQ40">
        <f t="shared" si="10"/>
        <v>0.75946894385239394</v>
      </c>
      <c r="AR40">
        <f t="shared" si="11"/>
        <v>0</v>
      </c>
      <c r="AS40" s="83">
        <f t="shared" si="12"/>
        <v>4.3035231429934789E-2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8.1654704151423587</v>
      </c>
      <c r="AX40">
        <f t="shared" si="17"/>
        <v>0</v>
      </c>
      <c r="AY40">
        <f t="shared" si="19"/>
        <v>0</v>
      </c>
      <c r="AZ40">
        <f t="shared" si="19"/>
        <v>0</v>
      </c>
      <c r="BA40">
        <f t="shared" si="19"/>
        <v>0</v>
      </c>
      <c r="BB40">
        <f t="shared" si="19"/>
        <v>0</v>
      </c>
      <c r="BC40">
        <f t="shared" si="19"/>
        <v>16.708316764752666</v>
      </c>
      <c r="BD40">
        <f t="shared" si="19"/>
        <v>0</v>
      </c>
      <c r="BE40">
        <f t="shared" si="19"/>
        <v>0.94677509145856531</v>
      </c>
      <c r="BF40" s="65" t="s">
        <v>74</v>
      </c>
      <c r="BG40" s="66">
        <v>22</v>
      </c>
      <c r="BH40" s="66"/>
      <c r="BI40" s="66"/>
      <c r="BJ40" s="67"/>
      <c r="BK40" s="66"/>
      <c r="BL40" s="66">
        <v>58</v>
      </c>
      <c r="BM40" s="66"/>
      <c r="BN40" s="68">
        <v>20</v>
      </c>
      <c r="BO40" s="64">
        <v>100</v>
      </c>
      <c r="BP40">
        <v>23</v>
      </c>
      <c r="BU40">
        <v>58</v>
      </c>
      <c r="BW40">
        <v>19</v>
      </c>
      <c r="BX40" s="83">
        <v>100</v>
      </c>
      <c r="BY40" s="14">
        <f>AVERAGE(0.415,0.449170001187688)</f>
        <v>0.43208500059384403</v>
      </c>
      <c r="BZ40" s="14">
        <f>AVERAGE(0.361,0.369652759063063)</f>
        <v>0.36532637953153146</v>
      </c>
      <c r="CA40" s="14">
        <v>0.76614046246246237</v>
      </c>
      <c r="CB40">
        <v>1.2E-2</v>
      </c>
      <c r="CC40">
        <v>7.55</v>
      </c>
      <c r="CD40" s="14">
        <f>SUM(BY40:CB40)/CC40</f>
        <v>0.20868236325666728</v>
      </c>
      <c r="CE40" s="14">
        <f>CB40/SUM(BY40:CB40)</f>
        <v>7.616379020756338E-3</v>
      </c>
      <c r="CF40">
        <v>0.93</v>
      </c>
      <c r="CG40">
        <v>2</v>
      </c>
    </row>
    <row r="41" spans="1:85" x14ac:dyDescent="0.2">
      <c r="A41">
        <v>38</v>
      </c>
      <c r="B41" s="73" t="s">
        <v>100</v>
      </c>
      <c r="C41" s="74">
        <v>1345.2</v>
      </c>
      <c r="E41" s="16" t="s">
        <v>18</v>
      </c>
      <c r="F41" s="3">
        <v>51</v>
      </c>
      <c r="G41" s="2">
        <v>6</v>
      </c>
      <c r="H41" s="2">
        <v>9</v>
      </c>
      <c r="I41" s="2"/>
      <c r="J41" s="2"/>
      <c r="K41" s="45"/>
      <c r="L41" s="10">
        <v>28</v>
      </c>
      <c r="M41" s="10"/>
      <c r="N41" s="10"/>
      <c r="O41" s="10"/>
      <c r="P41" s="10">
        <v>1.8789912077741784</v>
      </c>
      <c r="Q41" s="25">
        <v>5.1210087922258207</v>
      </c>
      <c r="R41" s="29">
        <f t="shared" si="15"/>
        <v>35</v>
      </c>
      <c r="S41" s="27">
        <f t="shared" si="16"/>
        <v>101</v>
      </c>
      <c r="V41">
        <v>221.33</v>
      </c>
      <c r="Y41">
        <v>2903.44</v>
      </c>
      <c r="AD41">
        <v>997.4</v>
      </c>
      <c r="AF41" s="83">
        <v>81.209999999999994</v>
      </c>
      <c r="AG41">
        <f t="shared" si="0"/>
        <v>0</v>
      </c>
      <c r="AH41">
        <f t="shared" si="1"/>
        <v>0</v>
      </c>
      <c r="AI41">
        <f t="shared" si="2"/>
        <v>7.6230264789353325E-2</v>
      </c>
      <c r="AJ41">
        <f t="shared" si="3"/>
        <v>0</v>
      </c>
      <c r="AK41">
        <f t="shared" si="4"/>
        <v>0</v>
      </c>
      <c r="AL41">
        <f t="shared" si="5"/>
        <v>1</v>
      </c>
      <c r="AM41">
        <f t="shared" si="6"/>
        <v>0</v>
      </c>
      <c r="AN41">
        <f t="shared" si="7"/>
        <v>0</v>
      </c>
      <c r="AO41">
        <f t="shared" si="8"/>
        <v>0</v>
      </c>
      <c r="AP41">
        <f t="shared" si="9"/>
        <v>0</v>
      </c>
      <c r="AQ41">
        <f t="shared" si="10"/>
        <v>0.34352354448516242</v>
      </c>
      <c r="AR41">
        <f t="shared" si="11"/>
        <v>0</v>
      </c>
      <c r="AS41" s="83">
        <f t="shared" si="12"/>
        <v>2.7970269748987406E-2</v>
      </c>
      <c r="AT41">
        <f t="shared" si="17"/>
        <v>0</v>
      </c>
      <c r="AU41">
        <f t="shared" si="17"/>
        <v>0</v>
      </c>
      <c r="AV41">
        <f t="shared" si="17"/>
        <v>3.8877435042570196</v>
      </c>
      <c r="AW41">
        <f t="shared" si="17"/>
        <v>0</v>
      </c>
      <c r="AX41">
        <f t="shared" si="17"/>
        <v>0</v>
      </c>
      <c r="AY41">
        <f t="shared" si="19"/>
        <v>0</v>
      </c>
      <c r="AZ41">
        <f t="shared" si="19"/>
        <v>0</v>
      </c>
      <c r="BA41">
        <f t="shared" si="19"/>
        <v>0</v>
      </c>
      <c r="BB41">
        <f t="shared" si="19"/>
        <v>0</v>
      </c>
      <c r="BC41">
        <f t="shared" si="19"/>
        <v>17.519700768743284</v>
      </c>
      <c r="BD41">
        <f t="shared" si="19"/>
        <v>0</v>
      </c>
      <c r="BE41">
        <f t="shared" si="19"/>
        <v>1.4264837571983577</v>
      </c>
      <c r="BF41" s="65" t="s">
        <v>75</v>
      </c>
      <c r="BG41" s="66">
        <v>5</v>
      </c>
      <c r="BH41" s="66"/>
      <c r="BI41" s="66"/>
      <c r="BJ41" s="67"/>
      <c r="BK41" s="66"/>
      <c r="BL41" s="66">
        <v>76</v>
      </c>
      <c r="BM41" s="66"/>
      <c r="BN41" s="68">
        <v>20</v>
      </c>
      <c r="BO41" s="64">
        <v>101</v>
      </c>
      <c r="BP41">
        <v>5</v>
      </c>
      <c r="BU41">
        <v>75.5</v>
      </c>
      <c r="BW41">
        <v>22.5</v>
      </c>
      <c r="BX41" s="83">
        <v>100.5</v>
      </c>
      <c r="BY41">
        <v>0.26900000000000002</v>
      </c>
      <c r="BZ41">
        <v>0.308</v>
      </c>
      <c r="CA41">
        <v>0.379</v>
      </c>
      <c r="CB41">
        <v>0</v>
      </c>
      <c r="CC41">
        <v>5.31</v>
      </c>
      <c r="CD41">
        <v>0.18</v>
      </c>
      <c r="CE41">
        <v>0</v>
      </c>
      <c r="CF41">
        <v>0.76</v>
      </c>
      <c r="CG41">
        <v>2</v>
      </c>
    </row>
    <row r="42" spans="1:85" x14ac:dyDescent="0.2">
      <c r="A42">
        <v>39</v>
      </c>
      <c r="B42" s="73" t="s">
        <v>100</v>
      </c>
      <c r="C42" s="74">
        <v>1399.8</v>
      </c>
      <c r="E42" s="16" t="s">
        <v>19</v>
      </c>
      <c r="F42" s="3">
        <v>26</v>
      </c>
      <c r="G42" s="2">
        <v>5</v>
      </c>
      <c r="H42" s="2">
        <v>12</v>
      </c>
      <c r="I42" s="2"/>
      <c r="J42" s="2"/>
      <c r="K42" s="45"/>
      <c r="L42" s="10">
        <v>49</v>
      </c>
      <c r="M42" s="10">
        <v>4</v>
      </c>
      <c r="N42" s="10"/>
      <c r="O42" s="10"/>
      <c r="P42" s="10"/>
      <c r="Q42" s="25">
        <v>4</v>
      </c>
      <c r="R42" s="29">
        <f t="shared" si="15"/>
        <v>57</v>
      </c>
      <c r="S42" s="27">
        <f t="shared" si="16"/>
        <v>100</v>
      </c>
      <c r="W42">
        <v>385.56</v>
      </c>
      <c r="Y42">
        <v>2556.1</v>
      </c>
      <c r="AD42">
        <v>1303.6400000000001</v>
      </c>
      <c r="AG42">
        <f t="shared" si="0"/>
        <v>0</v>
      </c>
      <c r="AH42">
        <f t="shared" si="1"/>
        <v>0</v>
      </c>
      <c r="AI42">
        <f t="shared" si="2"/>
        <v>0</v>
      </c>
      <c r="AJ42">
        <f t="shared" si="3"/>
        <v>0.15083916904659442</v>
      </c>
      <c r="AK42">
        <f t="shared" si="4"/>
        <v>0</v>
      </c>
      <c r="AL42">
        <f t="shared" si="5"/>
        <v>1</v>
      </c>
      <c r="AM42">
        <f t="shared" si="6"/>
        <v>0</v>
      </c>
      <c r="AN42">
        <f t="shared" si="7"/>
        <v>0</v>
      </c>
      <c r="AO42">
        <f t="shared" si="8"/>
        <v>0</v>
      </c>
      <c r="AP42">
        <f t="shared" si="9"/>
        <v>0</v>
      </c>
      <c r="AQ42">
        <f t="shared" si="10"/>
        <v>0.5100113454090216</v>
      </c>
      <c r="AR42">
        <f t="shared" si="11"/>
        <v>0</v>
      </c>
      <c r="AS42" s="83">
        <f t="shared" si="12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3.9218183952114547</v>
      </c>
      <c r="AX42">
        <f t="shared" si="17"/>
        <v>0</v>
      </c>
      <c r="AY42">
        <f t="shared" si="19"/>
        <v>0</v>
      </c>
      <c r="AZ42">
        <f t="shared" si="19"/>
        <v>0</v>
      </c>
      <c r="BA42">
        <f t="shared" si="19"/>
        <v>0</v>
      </c>
      <c r="BB42">
        <f t="shared" si="19"/>
        <v>0</v>
      </c>
      <c r="BC42">
        <f t="shared" si="19"/>
        <v>13.260294980634562</v>
      </c>
      <c r="BD42">
        <f t="shared" si="19"/>
        <v>0</v>
      </c>
      <c r="BE42">
        <f t="shared" si="19"/>
        <v>0</v>
      </c>
      <c r="BF42" s="65" t="s">
        <v>76</v>
      </c>
      <c r="BG42" s="66">
        <v>5</v>
      </c>
      <c r="BH42" s="66"/>
      <c r="BI42" s="66"/>
      <c r="BJ42" s="67"/>
      <c r="BK42" s="66"/>
      <c r="BL42" s="66">
        <v>78</v>
      </c>
      <c r="BM42" s="66"/>
      <c r="BN42" s="68">
        <v>17</v>
      </c>
      <c r="BO42" s="64">
        <v>100</v>
      </c>
      <c r="BP42">
        <v>6</v>
      </c>
      <c r="BU42">
        <v>77.5</v>
      </c>
      <c r="BW42">
        <v>16.5</v>
      </c>
      <c r="BX42" s="83">
        <v>100</v>
      </c>
      <c r="BY42" s="14">
        <f>AVERAGE(0.246,0.229638436592779)</f>
        <v>0.2378192182963895</v>
      </c>
      <c r="BZ42" s="14">
        <f>AVERAGE(0.443,0.478436207556675)</f>
        <v>0.4607181037783375</v>
      </c>
      <c r="CA42" s="14">
        <v>0.5861106733543241</v>
      </c>
      <c r="CB42">
        <v>1E-3</v>
      </c>
      <c r="CC42">
        <v>6.15</v>
      </c>
      <c r="CD42" s="14">
        <f>SUM(BY42:CB42)/CC42</f>
        <v>0.20904845454130908</v>
      </c>
      <c r="CE42" s="14">
        <f>CB42/SUM(BY42:CB42)</f>
        <v>7.7781788137605773E-4</v>
      </c>
      <c r="CF42">
        <v>0.75</v>
      </c>
      <c r="CG42">
        <v>2</v>
      </c>
    </row>
    <row r="43" spans="1:85" x14ac:dyDescent="0.2">
      <c r="A43">
        <v>40</v>
      </c>
      <c r="B43" s="73" t="s">
        <v>100</v>
      </c>
      <c r="C43" s="74">
        <v>1439.5</v>
      </c>
      <c r="E43" s="30" t="s">
        <v>22</v>
      </c>
      <c r="F43" s="32">
        <v>27</v>
      </c>
      <c r="G43" s="31">
        <v>8</v>
      </c>
      <c r="H43" s="31">
        <v>16</v>
      </c>
      <c r="I43" s="31"/>
      <c r="J43" s="31"/>
      <c r="K43" s="49"/>
      <c r="L43" s="6">
        <v>37</v>
      </c>
      <c r="M43" s="6">
        <v>6</v>
      </c>
      <c r="N43" s="6"/>
      <c r="O43" s="6"/>
      <c r="P43" s="6"/>
      <c r="Q43" s="5">
        <v>6</v>
      </c>
      <c r="R43" s="33">
        <f t="shared" si="15"/>
        <v>49</v>
      </c>
      <c r="S43" s="34">
        <f t="shared" si="16"/>
        <v>100</v>
      </c>
      <c r="W43">
        <v>545.55999999999995</v>
      </c>
      <c r="Y43">
        <v>1464.54</v>
      </c>
      <c r="AB43">
        <v>77.61</v>
      </c>
      <c r="AD43">
        <v>1416.32</v>
      </c>
      <c r="AG43">
        <f t="shared" si="0"/>
        <v>0</v>
      </c>
      <c r="AH43">
        <f t="shared" si="1"/>
        <v>0</v>
      </c>
      <c r="AI43">
        <f t="shared" si="2"/>
        <v>0</v>
      </c>
      <c r="AJ43">
        <f t="shared" si="3"/>
        <v>0.37251287093558383</v>
      </c>
      <c r="AK43">
        <f t="shared" si="4"/>
        <v>0</v>
      </c>
      <c r="AL43">
        <f t="shared" si="5"/>
        <v>1</v>
      </c>
      <c r="AM43">
        <f t="shared" si="6"/>
        <v>0</v>
      </c>
      <c r="AN43">
        <f t="shared" si="7"/>
        <v>0</v>
      </c>
      <c r="AO43">
        <f t="shared" si="8"/>
        <v>5.2992748576344791E-2</v>
      </c>
      <c r="AP43">
        <f t="shared" si="9"/>
        <v>0</v>
      </c>
      <c r="AQ43">
        <f t="shared" si="10"/>
        <v>0.9670749860024308</v>
      </c>
      <c r="AR43">
        <f t="shared" si="11"/>
        <v>0</v>
      </c>
      <c r="AS43" s="83">
        <f t="shared" si="12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10.057847515260763</v>
      </c>
      <c r="AX43">
        <f t="shared" si="17"/>
        <v>0</v>
      </c>
      <c r="AY43">
        <f t="shared" si="19"/>
        <v>0</v>
      </c>
      <c r="AZ43">
        <f t="shared" si="19"/>
        <v>0</v>
      </c>
      <c r="BA43">
        <f t="shared" si="19"/>
        <v>1.4308042115613093</v>
      </c>
      <c r="BB43">
        <f t="shared" si="19"/>
        <v>0</v>
      </c>
      <c r="BC43">
        <f t="shared" si="19"/>
        <v>26.111024622065631</v>
      </c>
      <c r="BD43">
        <f t="shared" si="19"/>
        <v>0</v>
      </c>
      <c r="BE43">
        <f t="shared" si="19"/>
        <v>0</v>
      </c>
      <c r="BF43" s="65" t="s">
        <v>77</v>
      </c>
      <c r="BG43" s="66" t="s">
        <v>13</v>
      </c>
      <c r="BH43" s="66"/>
      <c r="BI43" s="66"/>
      <c r="BJ43" s="67"/>
      <c r="BK43" s="66"/>
      <c r="BL43" s="66">
        <v>76</v>
      </c>
      <c r="BM43" s="66"/>
      <c r="BN43" s="68">
        <v>24</v>
      </c>
      <c r="BO43" s="64">
        <v>100</v>
      </c>
      <c r="BP43">
        <v>21</v>
      </c>
      <c r="BU43">
        <v>68.5</v>
      </c>
      <c r="BW43">
        <v>21</v>
      </c>
      <c r="BX43" s="83">
        <v>100</v>
      </c>
      <c r="BY43">
        <v>0.45300000000000001</v>
      </c>
      <c r="BZ43">
        <v>0.23</v>
      </c>
      <c r="CA43">
        <v>0.55300000000000005</v>
      </c>
      <c r="CB43">
        <v>6.0000000000000001E-3</v>
      </c>
      <c r="CC43">
        <v>6.59</v>
      </c>
      <c r="CD43">
        <v>0.19</v>
      </c>
      <c r="CE43">
        <v>0.01</v>
      </c>
      <c r="CF43">
        <v>0.83</v>
      </c>
      <c r="CG43">
        <v>1</v>
      </c>
    </row>
    <row r="44" spans="1:85" x14ac:dyDescent="0.2">
      <c r="A44">
        <v>41</v>
      </c>
      <c r="B44" s="73" t="s">
        <v>100</v>
      </c>
      <c r="C44" s="74">
        <v>1507.6</v>
      </c>
      <c r="E44" s="16" t="s">
        <v>20</v>
      </c>
      <c r="F44" s="3">
        <v>33</v>
      </c>
      <c r="G44" s="2">
        <v>6</v>
      </c>
      <c r="H44" s="2">
        <v>19</v>
      </c>
      <c r="I44" s="2"/>
      <c r="J44" s="2"/>
      <c r="K44" s="45">
        <v>1</v>
      </c>
      <c r="L44" s="10">
        <v>30</v>
      </c>
      <c r="M44" s="2">
        <v>7</v>
      </c>
      <c r="N44" s="2"/>
      <c r="O44" s="2"/>
      <c r="P44" s="2"/>
      <c r="Q44" s="2">
        <v>4</v>
      </c>
      <c r="R44" s="44">
        <f t="shared" si="15"/>
        <v>41</v>
      </c>
      <c r="S44" s="45">
        <f t="shared" si="16"/>
        <v>100</v>
      </c>
      <c r="T44" s="9">
        <v>269.7</v>
      </c>
      <c r="V44" s="9">
        <v>53.81</v>
      </c>
      <c r="Y44" s="9">
        <v>3228.5</v>
      </c>
      <c r="AB44" s="9"/>
      <c r="AD44" s="9">
        <v>1059.6500000000001</v>
      </c>
      <c r="AE44" s="9"/>
      <c r="AG44">
        <f t="shared" si="0"/>
        <v>8.3537246399256623E-2</v>
      </c>
      <c r="AH44">
        <f t="shared" si="1"/>
        <v>0</v>
      </c>
      <c r="AI44">
        <f t="shared" si="2"/>
        <v>1.66671829022766E-2</v>
      </c>
      <c r="AJ44">
        <f t="shared" si="3"/>
        <v>0</v>
      </c>
      <c r="AK44">
        <f t="shared" si="4"/>
        <v>0</v>
      </c>
      <c r="AL44">
        <f t="shared" si="5"/>
        <v>1</v>
      </c>
      <c r="AM44">
        <f t="shared" si="6"/>
        <v>0</v>
      </c>
      <c r="AN44">
        <f t="shared" si="7"/>
        <v>0</v>
      </c>
      <c r="AO44">
        <f t="shared" si="8"/>
        <v>0</v>
      </c>
      <c r="AP44">
        <f t="shared" si="9"/>
        <v>0</v>
      </c>
      <c r="AQ44">
        <f t="shared" si="10"/>
        <v>0.32821743843890355</v>
      </c>
      <c r="AR44">
        <f t="shared" si="11"/>
        <v>0</v>
      </c>
      <c r="AS44" s="83">
        <f t="shared" si="12"/>
        <v>0</v>
      </c>
      <c r="AT44">
        <f t="shared" si="17"/>
        <v>2.7567291311754687</v>
      </c>
      <c r="AU44">
        <f t="shared" si="17"/>
        <v>0</v>
      </c>
      <c r="AV44">
        <f>AI44*$F44</f>
        <v>0.55001703577512784</v>
      </c>
      <c r="AW44">
        <f t="shared" si="17"/>
        <v>0</v>
      </c>
      <c r="AX44">
        <f t="shared" si="17"/>
        <v>0</v>
      </c>
      <c r="AY44">
        <f t="shared" si="19"/>
        <v>0</v>
      </c>
      <c r="AZ44">
        <f t="shared" si="19"/>
        <v>0</v>
      </c>
      <c r="BA44">
        <f t="shared" si="19"/>
        <v>0</v>
      </c>
      <c r="BB44">
        <f t="shared" si="19"/>
        <v>0</v>
      </c>
      <c r="BC44">
        <f t="shared" si="19"/>
        <v>10.831175468483817</v>
      </c>
      <c r="BD44">
        <f t="shared" si="19"/>
        <v>0</v>
      </c>
      <c r="BE44">
        <f t="shared" si="19"/>
        <v>0</v>
      </c>
      <c r="BF44" s="65" t="s">
        <v>78</v>
      </c>
      <c r="BG44" s="66">
        <v>35</v>
      </c>
      <c r="BH44" s="66"/>
      <c r="BI44" s="66"/>
      <c r="BJ44" s="67"/>
      <c r="BK44" s="66"/>
      <c r="BL44" s="66">
        <v>35</v>
      </c>
      <c r="BM44" s="66"/>
      <c r="BN44" s="68">
        <v>30</v>
      </c>
      <c r="BO44" s="64">
        <v>100</v>
      </c>
      <c r="BP44">
        <v>34.5</v>
      </c>
      <c r="BU44">
        <v>38.5</v>
      </c>
      <c r="BW44">
        <v>26.5</v>
      </c>
      <c r="BX44" s="83">
        <v>99.5</v>
      </c>
      <c r="BY44" s="14">
        <f>AVERAGE(0.248,0.263350218)</f>
        <v>0.25567510900000001</v>
      </c>
      <c r="BZ44" s="14">
        <f>AVERAGE(0.152987945103709,0.141)</f>
        <v>0.14699397255185448</v>
      </c>
      <c r="CA44" s="14">
        <v>0.18252853269114308</v>
      </c>
      <c r="CB44">
        <v>0.44500000000000001</v>
      </c>
      <c r="CC44">
        <v>5.58</v>
      </c>
      <c r="CD44" s="14">
        <f>SUM(BY44:CB44)/CC44</f>
        <v>0.18462322835896014</v>
      </c>
      <c r="CE44" s="14">
        <f>CB44/SUM(BY44:CB44)</f>
        <v>0.43195596053383573</v>
      </c>
      <c r="CF44">
        <v>0.78</v>
      </c>
      <c r="CG44">
        <v>1</v>
      </c>
    </row>
    <row r="45" spans="1:85" ht="16" thickBot="1" x14ac:dyDescent="0.25">
      <c r="A45">
        <v>42</v>
      </c>
      <c r="B45" s="73" t="s">
        <v>100</v>
      </c>
      <c r="C45" s="74">
        <v>1687.9</v>
      </c>
      <c r="E45" s="40" t="s">
        <v>21</v>
      </c>
      <c r="F45" s="43">
        <v>30</v>
      </c>
      <c r="G45" s="42">
        <v>9</v>
      </c>
      <c r="H45" s="42">
        <v>20</v>
      </c>
      <c r="I45" s="42"/>
      <c r="J45" s="42"/>
      <c r="K45" s="47"/>
      <c r="L45" s="41">
        <v>29</v>
      </c>
      <c r="M45" s="42">
        <v>5</v>
      </c>
      <c r="N45" s="42"/>
      <c r="O45" s="42"/>
      <c r="P45" s="42"/>
      <c r="Q45" s="42">
        <v>7</v>
      </c>
      <c r="R45" s="46">
        <f t="shared" si="15"/>
        <v>41</v>
      </c>
      <c r="S45" s="47">
        <f t="shared" si="16"/>
        <v>100</v>
      </c>
      <c r="T45">
        <v>93.59</v>
      </c>
      <c r="V45">
        <v>515.42999999999995</v>
      </c>
      <c r="Y45">
        <v>1868.68</v>
      </c>
      <c r="AB45">
        <v>61</v>
      </c>
      <c r="AD45">
        <v>1197.95</v>
      </c>
      <c r="AG45">
        <f t="shared" si="0"/>
        <v>5.0083481387931589E-2</v>
      </c>
      <c r="AH45">
        <f t="shared" si="1"/>
        <v>0</v>
      </c>
      <c r="AI45">
        <f t="shared" si="2"/>
        <v>0.27582571654857974</v>
      </c>
      <c r="AJ45">
        <f t="shared" si="3"/>
        <v>0</v>
      </c>
      <c r="AK45">
        <f t="shared" si="4"/>
        <v>0</v>
      </c>
      <c r="AL45">
        <f t="shared" si="5"/>
        <v>1</v>
      </c>
      <c r="AM45">
        <f t="shared" si="6"/>
        <v>0</v>
      </c>
      <c r="AN45">
        <f t="shared" si="7"/>
        <v>0</v>
      </c>
      <c r="AO45">
        <f t="shared" si="8"/>
        <v>3.2643363229659439E-2</v>
      </c>
      <c r="AP45">
        <f t="shared" si="9"/>
        <v>0</v>
      </c>
      <c r="AQ45">
        <f t="shared" si="10"/>
        <v>0.64106749149132003</v>
      </c>
      <c r="AR45">
        <f t="shared" si="11"/>
        <v>0</v>
      </c>
      <c r="AS45" s="83">
        <f t="shared" si="12"/>
        <v>0</v>
      </c>
      <c r="AT45">
        <f t="shared" si="17"/>
        <v>1.5025044416379476</v>
      </c>
      <c r="AU45">
        <f t="shared" si="17"/>
        <v>0</v>
      </c>
      <c r="AV45">
        <f t="shared" si="17"/>
        <v>8.274771496457392</v>
      </c>
      <c r="AW45">
        <f t="shared" si="17"/>
        <v>0</v>
      </c>
      <c r="AX45">
        <f t="shared" si="17"/>
        <v>0</v>
      </c>
      <c r="AY45">
        <f t="shared" si="19"/>
        <v>0</v>
      </c>
      <c r="AZ45">
        <f t="shared" si="19"/>
        <v>0</v>
      </c>
      <c r="BA45">
        <f t="shared" si="19"/>
        <v>0.97930089688978317</v>
      </c>
      <c r="BB45">
        <f t="shared" si="19"/>
        <v>0</v>
      </c>
      <c r="BC45">
        <f t="shared" si="19"/>
        <v>19.232024744739601</v>
      </c>
      <c r="BD45">
        <f t="shared" si="19"/>
        <v>0</v>
      </c>
      <c r="BE45">
        <f t="shared" si="19"/>
        <v>0</v>
      </c>
      <c r="BF45" s="65" t="s">
        <v>79</v>
      </c>
      <c r="BG45" s="66">
        <v>25</v>
      </c>
      <c r="BH45" s="66"/>
      <c r="BI45" s="66"/>
      <c r="BJ45" s="67"/>
      <c r="BK45" s="66"/>
      <c r="BL45" s="66">
        <v>53</v>
      </c>
      <c r="BM45" s="66"/>
      <c r="BN45" s="68">
        <v>22</v>
      </c>
      <c r="BO45" s="64">
        <v>100</v>
      </c>
      <c r="BP45">
        <v>23.5</v>
      </c>
      <c r="BU45">
        <v>56.5</v>
      </c>
      <c r="BW45">
        <v>20</v>
      </c>
      <c r="BX45" s="83">
        <v>100</v>
      </c>
      <c r="BY45">
        <v>0.29899999999999999</v>
      </c>
      <c r="BZ45">
        <v>0.11600000000000001</v>
      </c>
      <c r="CA45">
        <v>0.30299999999999999</v>
      </c>
      <c r="CB45">
        <v>5.0999999999999997E-2</v>
      </c>
      <c r="CC45">
        <v>5.23</v>
      </c>
      <c r="CD45">
        <v>0.15</v>
      </c>
      <c r="CE45">
        <v>7.0000000000000007E-2</v>
      </c>
      <c r="CF45">
        <v>0.72</v>
      </c>
      <c r="CG45">
        <v>1</v>
      </c>
    </row>
    <row r="48" spans="1:85" x14ac:dyDescent="0.2">
      <c r="R48">
        <f>AVERAGE(R3:R45)</f>
        <v>46.767441860465119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XRDData</vt:lpstr>
      <vt:lpstr>XRDData!Print_Area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Microsoft Office User</cp:lastModifiedBy>
  <cp:lastPrinted>2018-03-19T12:02:01Z</cp:lastPrinted>
  <dcterms:created xsi:type="dcterms:W3CDTF">2018-02-21T11:40:00Z</dcterms:created>
  <dcterms:modified xsi:type="dcterms:W3CDTF">2022-03-03T22:36:39Z</dcterms:modified>
</cp:coreProperties>
</file>