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/>
  <mc:AlternateContent xmlns:mc="http://schemas.openxmlformats.org/markup-compatibility/2006">
    <mc:Choice Requires="x15">
      <x15ac:absPath xmlns:x15ac="http://schemas.microsoft.com/office/spreadsheetml/2010/11/ac" url="M:\Projects\Healthcare Interiors\"/>
    </mc:Choice>
  </mc:AlternateContent>
  <bookViews>
    <workbookView xWindow="0" yWindow="0" windowWidth="26475" windowHeight="11970" activeTab="1"/>
  </bookViews>
  <sheets>
    <sheet name="Grids 1-2" sheetId="9" r:id="rId1"/>
    <sheet name="Grids 3-4" sheetId="24" r:id="rId2"/>
    <sheet name="Fabric Specs" sheetId="11" r:id="rId3"/>
    <sheet name="Master Assumptions" sheetId="12" r:id="rId4"/>
    <sheet name="Demi Moon - RR" sheetId="18" r:id="rId5"/>
    <sheet name="Jump Rings - RR" sheetId="19" r:id="rId6"/>
    <sheet name="Lotus - RR" sheetId="20" r:id="rId7"/>
    <sheet name="Michelle - RR" sheetId="8" r:id="rId8"/>
    <sheet name="Mikado - RR" sheetId="21" r:id="rId9"/>
    <sheet name="Salsa - RR" sheetId="22" r:id="rId10"/>
    <sheet name="Serenade - RR" sheetId="23" r:id="rId11"/>
    <sheet name="Argo, Lynx, River B - UTR" sheetId="6" r:id="rId12"/>
    <sheet name="Boxwood - UTR" sheetId="13" r:id="rId13"/>
    <sheet name="Crossed Up - UTR" sheetId="14" r:id="rId14"/>
    <sheet name="Palmetto - UTR" sheetId="15" r:id="rId15"/>
    <sheet name="Pavilion - UTR" sheetId="16" r:id="rId16"/>
  </sheets>
  <externalReferences>
    <externalReference r:id="rId17"/>
  </externalReferences>
  <definedNames>
    <definedName name="CCL" localSheetId="11">'Argo, Lynx, River B - UTR'!$N$5</definedName>
    <definedName name="CCL" localSheetId="12">'Boxwood - UTR'!$N$5</definedName>
    <definedName name="CCL" localSheetId="13">'Crossed Up - UTR'!$N$5</definedName>
    <definedName name="CCL" localSheetId="4">'Demi Moon - RR'!#REF!</definedName>
    <definedName name="CCL" localSheetId="5">'Jump Rings - RR'!#REF!</definedName>
    <definedName name="CCL" localSheetId="6">'Lotus - RR'!#REF!</definedName>
    <definedName name="CCL" localSheetId="7">'Michelle - RR'!#REF!</definedName>
    <definedName name="CCL" localSheetId="8">'Mikado - RR'!#REF!</definedName>
    <definedName name="CCL" localSheetId="14">'Palmetto - UTR'!$N$5</definedName>
    <definedName name="CCL" localSheetId="15">'Pavilion - UTR'!$N$5</definedName>
    <definedName name="CCL" localSheetId="9">'Salsa - RR'!#REF!</definedName>
    <definedName name="CCL" localSheetId="10">'Serenade - RR'!#REF!</definedName>
    <definedName name="CCL">#REF!</definedName>
    <definedName name="CCW" localSheetId="11">'Argo, Lynx, River B - UTR'!$M$5</definedName>
    <definedName name="CCW" localSheetId="12">'Boxwood - UTR'!$M$5</definedName>
    <definedName name="CCW" localSheetId="13">'Crossed Up - UTR'!$M$5</definedName>
    <definedName name="CCW" localSheetId="4">'Demi Moon - RR'!#REF!</definedName>
    <definedName name="CCW" localSheetId="5">'Jump Rings - RR'!#REF!</definedName>
    <definedName name="CCW" localSheetId="6">'Lotus - RR'!#REF!</definedName>
    <definedName name="CCW" localSheetId="7">'Michelle - RR'!#REF!</definedName>
    <definedName name="CCW" localSheetId="8">'Mikado - RR'!#REF!</definedName>
    <definedName name="CCW" localSheetId="14">'Palmetto - UTR'!$M$5</definedName>
    <definedName name="CCW" localSheetId="15">'Pavilion - UTR'!$M$5</definedName>
    <definedName name="CCW" localSheetId="9">'Salsa - RR'!#REF!</definedName>
    <definedName name="CCW" localSheetId="10">'Serenade - RR'!#REF!</definedName>
    <definedName name="CCW">#REF!</definedName>
    <definedName name="CL" localSheetId="11">'Argo, Lynx, River B - UTR'!$L$14</definedName>
    <definedName name="CL" localSheetId="12">'Boxwood - UTR'!$L$14</definedName>
    <definedName name="CL" localSheetId="13">'Crossed Up - UTR'!$L$14</definedName>
    <definedName name="CL" localSheetId="4">'Demi Moon - RR'!#REF!</definedName>
    <definedName name="CL" localSheetId="5">'Jump Rings - RR'!#REF!</definedName>
    <definedName name="CL" localSheetId="6">'Lotus - RR'!#REF!</definedName>
    <definedName name="CL" localSheetId="7">'Michelle - RR'!#REF!</definedName>
    <definedName name="CL" localSheetId="8">'Mikado - RR'!#REF!</definedName>
    <definedName name="CL" localSheetId="14">'Palmetto - UTR'!$L$14</definedName>
    <definedName name="CL" localSheetId="15">'Pavilion - UTR'!$L$14</definedName>
    <definedName name="CL" localSheetId="9">'Salsa - RR'!#REF!</definedName>
    <definedName name="CL" localSheetId="10">'Serenade - RR'!#REF!</definedName>
    <definedName name="CL">#REF!</definedName>
    <definedName name="FABW" localSheetId="11">'Argo, Lynx, River B - UTR'!$D$5</definedName>
    <definedName name="FABW" localSheetId="12">'Boxwood - UTR'!$D$5</definedName>
    <definedName name="FABW" localSheetId="13">'Crossed Up - UTR'!$D$5</definedName>
    <definedName name="FABW" localSheetId="4">'Demi Moon - RR'!#REF!</definedName>
    <definedName name="FABW" localSheetId="5">'Jump Rings - RR'!#REF!</definedName>
    <definedName name="FABW" localSheetId="6">'Lotus - RR'!#REF!</definedName>
    <definedName name="FABW" localSheetId="7">'Michelle - RR'!#REF!</definedName>
    <definedName name="FABW" localSheetId="8">'Mikado - RR'!#REF!</definedName>
    <definedName name="FABW" localSheetId="14">'Palmetto - UTR'!$D$5</definedName>
    <definedName name="FABW" localSheetId="15">'Pavilion - UTR'!$D$5</definedName>
    <definedName name="FABW" localSheetId="9">'Salsa - RR'!#REF!</definedName>
    <definedName name="FABW" localSheetId="10">'Serenade - RR'!#REF!</definedName>
    <definedName name="FABW">#REF!</definedName>
    <definedName name="ML" localSheetId="11">'Argo, Lynx, River B - UTR'!$O$5</definedName>
    <definedName name="ML" localSheetId="12">'Boxwood - UTR'!$O$5</definedName>
    <definedName name="ML" localSheetId="13">'Crossed Up - UTR'!$O$5</definedName>
    <definedName name="ML" localSheetId="4">'Demi Moon - RR'!#REF!</definedName>
    <definedName name="ML" localSheetId="5">'Jump Rings - RR'!#REF!</definedName>
    <definedName name="ML" localSheetId="6">'Lotus - RR'!#REF!</definedName>
    <definedName name="ML" localSheetId="7">'Michelle - RR'!#REF!</definedName>
    <definedName name="ML" localSheetId="8">'Mikado - RR'!#REF!</definedName>
    <definedName name="ML" localSheetId="14">'Palmetto - UTR'!$O$5</definedName>
    <definedName name="ML" localSheetId="15">'Pavilion - UTR'!$O$5</definedName>
    <definedName name="ML" localSheetId="9">'Salsa - RR'!#REF!</definedName>
    <definedName name="ML" localSheetId="10">'Serenade - RR'!#REF!</definedName>
    <definedName name="ML">#REF!</definedName>
    <definedName name="_xlnm.Print_Area" localSheetId="11">'Argo, Lynx, River B - UTR'!$T$109:$AF$124</definedName>
    <definedName name="_xlnm.Print_Area" localSheetId="12">'Boxwood - UTR'!$T$109:$AF$124</definedName>
    <definedName name="_xlnm.Print_Area" localSheetId="13">'Crossed Up - UTR'!$T$109:$AF$124</definedName>
    <definedName name="_xlnm.Print_Area" localSheetId="4">'Demi Moon - RR'!$B$87:$N$102</definedName>
    <definedName name="_xlnm.Print_Area" localSheetId="5">'Jump Rings - RR'!$B$87:$N$102</definedName>
    <definedName name="_xlnm.Print_Area" localSheetId="6">'Lotus - RR'!$B$87:$N$102</definedName>
    <definedName name="_xlnm.Print_Area" localSheetId="7">'Michelle - RR'!$B$87:$N$102</definedName>
    <definedName name="_xlnm.Print_Area" localSheetId="8">'Mikado - RR'!$B$87:$N$102</definedName>
    <definedName name="_xlnm.Print_Area" localSheetId="14">'Palmetto - UTR'!$T$109:$AF$124</definedName>
    <definedName name="_xlnm.Print_Area" localSheetId="15">'Pavilion - UTR'!$T$109:$AF$124</definedName>
    <definedName name="_xlnm.Print_Area" localSheetId="9">'Salsa - RR'!$B$87:$N$102</definedName>
    <definedName name="_xlnm.Print_Area" localSheetId="10">'Serenade - RR'!$B$87:$N$102</definedName>
    <definedName name="RPT" localSheetId="11">'Argo, Lynx, River B - UTR'!$P$5</definedName>
    <definedName name="RPT" localSheetId="12">'Boxwood - UTR'!$P$5</definedName>
    <definedName name="RPT" localSheetId="13">'Crossed Up - UTR'!$P$5</definedName>
    <definedName name="RPT" localSheetId="4">'Demi Moon - RR'!#REF!</definedName>
    <definedName name="RPT" localSheetId="5">'Jump Rings - RR'!#REF!</definedName>
    <definedName name="RPT" localSheetId="6">'Lotus - RR'!#REF!</definedName>
    <definedName name="RPT" localSheetId="7">'Michelle - RR'!#REF!</definedName>
    <definedName name="RPT" localSheetId="8">'Mikado - RR'!#REF!</definedName>
    <definedName name="RPT" localSheetId="14">'Palmetto - UTR'!$P$5</definedName>
    <definedName name="RPT" localSheetId="15">'Pavilion - UTR'!$P$5</definedName>
    <definedName name="RPT" localSheetId="9">'Salsa - RR'!#REF!</definedName>
    <definedName name="RPT" localSheetId="10">'Serenade - RR'!#REF!</definedName>
    <definedName name="RPT">#REF!</definedName>
    <definedName name="RTW" localSheetId="11">'Argo, Lynx, River B - UTR'!$O$21</definedName>
    <definedName name="RTW" localSheetId="12">'Boxwood - UTR'!$O$21</definedName>
    <definedName name="RTW" localSheetId="13">'Crossed Up - UTR'!$O$21</definedName>
    <definedName name="RTW" localSheetId="4">'Demi Moon - RR'!#REF!</definedName>
    <definedName name="RTW" localSheetId="5">'Jump Rings - RR'!#REF!</definedName>
    <definedName name="RTW" localSheetId="6">'Lotus - RR'!#REF!</definedName>
    <definedName name="RTW" localSheetId="7">'Michelle - RR'!#REF!</definedName>
    <definedName name="RTW" localSheetId="8">'Mikado - RR'!#REF!</definedName>
    <definedName name="RTW" localSheetId="14">'Palmetto - UTR'!$O$21</definedName>
    <definedName name="RTW" localSheetId="15">'Pavilion - UTR'!$O$21</definedName>
    <definedName name="RTW" localSheetId="9">'Salsa - RR'!#REF!</definedName>
    <definedName name="RTW" localSheetId="10">'Serenade - RR'!#REF!</definedName>
    <definedName name="RTW">#REF!</definedName>
    <definedName name="TY" localSheetId="11">'Argo, Lynx, River B - UTR'!$O$22</definedName>
    <definedName name="TY" localSheetId="12">'Boxwood - UTR'!$O$22</definedName>
    <definedName name="TY" localSheetId="13">'Crossed Up - UTR'!$O$22</definedName>
    <definedName name="TY" localSheetId="4">'Demi Moon - RR'!#REF!</definedName>
    <definedName name="TY" localSheetId="5">'Jump Rings - RR'!#REF!</definedName>
    <definedName name="TY" localSheetId="6">'Lotus - RR'!#REF!</definedName>
    <definedName name="TY" localSheetId="7">'Michelle - RR'!#REF!</definedName>
    <definedName name="TY" localSheetId="8">'Mikado - RR'!#REF!</definedName>
    <definedName name="TY" localSheetId="14">'Palmetto - UTR'!$O$22</definedName>
    <definedName name="TY" localSheetId="15">'Pavilion - UTR'!$O$22</definedName>
    <definedName name="TY" localSheetId="9">'Salsa - RR'!#REF!</definedName>
    <definedName name="TY" localSheetId="10">'Serenade - RR'!#REF!</definedName>
    <definedName name="TY">#REF!</definedName>
  </definedNames>
  <calcPr calcId="162913"/>
</workbook>
</file>

<file path=xl/calcChain.xml><?xml version="1.0" encoding="utf-8"?>
<calcChain xmlns="http://schemas.openxmlformats.org/spreadsheetml/2006/main">
  <c r="H8" i="23" l="1"/>
  <c r="F11" i="23"/>
  <c r="F16" i="23"/>
  <c r="G17" i="23"/>
  <c r="G11" i="23" s="1"/>
  <c r="C18" i="23"/>
  <c r="C36" i="23" s="1"/>
  <c r="D18" i="23"/>
  <c r="F18" i="23"/>
  <c r="G18" i="23"/>
  <c r="H18" i="23"/>
  <c r="I18" i="23"/>
  <c r="J18" i="23"/>
  <c r="K18" i="23"/>
  <c r="L18" i="23"/>
  <c r="M18" i="23"/>
  <c r="N18" i="23"/>
  <c r="C19" i="23"/>
  <c r="E19" i="23"/>
  <c r="D19" i="23" s="1"/>
  <c r="G19" i="23"/>
  <c r="H19" i="23"/>
  <c r="I19" i="23"/>
  <c r="J19" i="23"/>
  <c r="K19" i="23"/>
  <c r="M19" i="23"/>
  <c r="D20" i="23"/>
  <c r="E20" i="23"/>
  <c r="H20" i="23" s="1"/>
  <c r="G20" i="23"/>
  <c r="L20" i="23"/>
  <c r="M20" i="23"/>
  <c r="F35" i="23"/>
  <c r="D36" i="23"/>
  <c r="E36" i="23"/>
  <c r="C37" i="23"/>
  <c r="D37" i="23"/>
  <c r="D55" i="23" s="1"/>
  <c r="E37" i="23"/>
  <c r="D38" i="23"/>
  <c r="F53" i="23"/>
  <c r="C54" i="23"/>
  <c r="D54" i="23"/>
  <c r="E54" i="23"/>
  <c r="C55" i="23"/>
  <c r="C73" i="23" s="1"/>
  <c r="D56" i="23"/>
  <c r="F71" i="23"/>
  <c r="C72" i="23"/>
  <c r="D72" i="23"/>
  <c r="D90" i="23" s="1"/>
  <c r="E72" i="23"/>
  <c r="D73" i="23"/>
  <c r="D74" i="23"/>
  <c r="D92" i="23" s="1"/>
  <c r="F89" i="23"/>
  <c r="C90" i="23"/>
  <c r="E90" i="23"/>
  <c r="C91" i="23"/>
  <c r="D91" i="23"/>
  <c r="F165" i="23"/>
  <c r="H165" i="23"/>
  <c r="I168" i="23" s="1"/>
  <c r="J165" i="23"/>
  <c r="G167" i="23"/>
  <c r="K168" i="23"/>
  <c r="I169" i="23"/>
  <c r="K169" i="23"/>
  <c r="K170" i="23"/>
  <c r="I171" i="23"/>
  <c r="K171" i="23"/>
  <c r="G172" i="23"/>
  <c r="I172" i="23"/>
  <c r="I173" i="23"/>
  <c r="G174" i="23"/>
  <c r="I174" i="23"/>
  <c r="K174" i="23"/>
  <c r="H8" i="22"/>
  <c r="F11" i="22"/>
  <c r="F16" i="22"/>
  <c r="G17" i="22"/>
  <c r="G11" i="22" s="1"/>
  <c r="C18" i="22"/>
  <c r="C36" i="22" s="1"/>
  <c r="D18" i="22"/>
  <c r="F18" i="22"/>
  <c r="G18" i="22"/>
  <c r="H18" i="22"/>
  <c r="I18" i="22"/>
  <c r="J18" i="22"/>
  <c r="K18" i="22"/>
  <c r="L18" i="22"/>
  <c r="M18" i="22"/>
  <c r="N18" i="22"/>
  <c r="C19" i="22"/>
  <c r="C37" i="22" s="1"/>
  <c r="C55" i="22" s="1"/>
  <c r="C73" i="22" s="1"/>
  <c r="C91" i="22" s="1"/>
  <c r="E19" i="22"/>
  <c r="D19" i="22" s="1"/>
  <c r="D37" i="22" s="1"/>
  <c r="D55" i="22" s="1"/>
  <c r="G19" i="22"/>
  <c r="H19" i="22"/>
  <c r="I19" i="22"/>
  <c r="K19" i="22"/>
  <c r="M19" i="22"/>
  <c r="D20" i="22"/>
  <c r="D38" i="22" s="1"/>
  <c r="D56" i="22" s="1"/>
  <c r="E20" i="22"/>
  <c r="H20" i="22" s="1"/>
  <c r="G20" i="22"/>
  <c r="L20" i="22"/>
  <c r="M20" i="22"/>
  <c r="F35" i="22"/>
  <c r="D36" i="22"/>
  <c r="E36" i="22"/>
  <c r="E37" i="22"/>
  <c r="E38" i="22"/>
  <c r="F53" i="22"/>
  <c r="C54" i="22"/>
  <c r="D54" i="22"/>
  <c r="E54" i="22"/>
  <c r="E55" i="22"/>
  <c r="E56" i="22"/>
  <c r="E74" i="22" s="1"/>
  <c r="E92" i="22" s="1"/>
  <c r="F71" i="22"/>
  <c r="C72" i="22"/>
  <c r="C90" i="22" s="1"/>
  <c r="D72" i="22"/>
  <c r="E72" i="22"/>
  <c r="D73" i="22"/>
  <c r="E73" i="22"/>
  <c r="E91" i="22" s="1"/>
  <c r="D74" i="22"/>
  <c r="F89" i="22"/>
  <c r="D90" i="22"/>
  <c r="E90" i="22"/>
  <c r="D91" i="22"/>
  <c r="D92" i="22"/>
  <c r="F165" i="22"/>
  <c r="G168" i="22" s="1"/>
  <c r="H165" i="22"/>
  <c r="I173" i="22" s="1"/>
  <c r="J165" i="22"/>
  <c r="K170" i="22" s="1"/>
  <c r="K167" i="22"/>
  <c r="I168" i="22"/>
  <c r="G169" i="22"/>
  <c r="G170" i="22"/>
  <c r="I170" i="22"/>
  <c r="G171" i="22"/>
  <c r="K171" i="22"/>
  <c r="G172" i="22"/>
  <c r="K172" i="22"/>
  <c r="G173" i="22"/>
  <c r="K173" i="22"/>
  <c r="G174" i="22"/>
  <c r="I174" i="22"/>
  <c r="K174" i="22"/>
  <c r="H8" i="21"/>
  <c r="F11" i="21"/>
  <c r="G11" i="21"/>
  <c r="F16" i="21"/>
  <c r="G17" i="21"/>
  <c r="G16" i="21" s="1"/>
  <c r="G53" i="21" s="1"/>
  <c r="H17" i="21"/>
  <c r="H11" i="21" s="1"/>
  <c r="I17" i="21"/>
  <c r="C18" i="21"/>
  <c r="D18" i="21"/>
  <c r="F18" i="21"/>
  <c r="G18" i="21"/>
  <c r="H18" i="21"/>
  <c r="I18" i="21"/>
  <c r="J18" i="21"/>
  <c r="K18" i="21"/>
  <c r="L18" i="21"/>
  <c r="M18" i="21"/>
  <c r="N18" i="21"/>
  <c r="D19" i="21"/>
  <c r="D37" i="21" s="1"/>
  <c r="E19" i="21"/>
  <c r="C19" i="21" s="1"/>
  <c r="F19" i="21"/>
  <c r="G19" i="21"/>
  <c r="H19" i="21"/>
  <c r="I19" i="21"/>
  <c r="J19" i="21"/>
  <c r="L19" i="21"/>
  <c r="M19" i="21"/>
  <c r="N19" i="21"/>
  <c r="C20" i="21"/>
  <c r="D20" i="21"/>
  <c r="D38" i="21" s="1"/>
  <c r="E20" i="21"/>
  <c r="G20" i="21" s="1"/>
  <c r="F20" i="21"/>
  <c r="H20" i="21"/>
  <c r="J20" i="21"/>
  <c r="K20" i="21"/>
  <c r="L20" i="21"/>
  <c r="M20" i="21"/>
  <c r="N20" i="21"/>
  <c r="F35" i="21"/>
  <c r="G35" i="21"/>
  <c r="C36" i="21"/>
  <c r="C54" i="21" s="1"/>
  <c r="D36" i="21"/>
  <c r="E36" i="21"/>
  <c r="C37" i="21"/>
  <c r="C55" i="21" s="1"/>
  <c r="C73" i="21" s="1"/>
  <c r="C91" i="21" s="1"/>
  <c r="E37" i="21"/>
  <c r="C38" i="21"/>
  <c r="C56" i="21" s="1"/>
  <c r="E38" i="21"/>
  <c r="F53" i="21"/>
  <c r="D54" i="21"/>
  <c r="D55" i="21"/>
  <c r="D73" i="21" s="1"/>
  <c r="E55" i="21"/>
  <c r="D56" i="21"/>
  <c r="D74" i="21" s="1"/>
  <c r="D92" i="21" s="1"/>
  <c r="F71" i="21"/>
  <c r="G71" i="21"/>
  <c r="C72" i="21"/>
  <c r="C90" i="21" s="1"/>
  <c r="D72" i="21"/>
  <c r="E73" i="21"/>
  <c r="E91" i="21" s="1"/>
  <c r="C74" i="21"/>
  <c r="C92" i="21" s="1"/>
  <c r="F89" i="21"/>
  <c r="G89" i="21"/>
  <c r="D90" i="21"/>
  <c r="D91" i="21"/>
  <c r="F165" i="21"/>
  <c r="H165" i="21"/>
  <c r="I170" i="21" s="1"/>
  <c r="J165" i="21"/>
  <c r="K167" i="21"/>
  <c r="G168" i="21"/>
  <c r="K168" i="21"/>
  <c r="G169" i="21"/>
  <c r="K169" i="21"/>
  <c r="G170" i="21"/>
  <c r="K170" i="21"/>
  <c r="G171" i="21"/>
  <c r="K171" i="21"/>
  <c r="I172" i="21"/>
  <c r="K172" i="21"/>
  <c r="G173" i="21"/>
  <c r="I173" i="21"/>
  <c r="K173" i="21"/>
  <c r="G174" i="21"/>
  <c r="K174" i="21"/>
  <c r="H8" i="20"/>
  <c r="F11" i="20"/>
  <c r="F16" i="20"/>
  <c r="G17" i="20"/>
  <c r="G11" i="20" s="1"/>
  <c r="H17" i="20"/>
  <c r="H11" i="20" s="1"/>
  <c r="C18" i="20"/>
  <c r="C36" i="20" s="1"/>
  <c r="C54" i="20" s="1"/>
  <c r="C72" i="20" s="1"/>
  <c r="C90" i="20" s="1"/>
  <c r="D18" i="20"/>
  <c r="F18" i="20"/>
  <c r="G18" i="20"/>
  <c r="H18" i="20"/>
  <c r="I18" i="20"/>
  <c r="J18" i="20"/>
  <c r="K18" i="20"/>
  <c r="L18" i="20"/>
  <c r="M18" i="20"/>
  <c r="N18" i="20"/>
  <c r="E19" i="20"/>
  <c r="J19" i="20" s="1"/>
  <c r="F19" i="20"/>
  <c r="H19" i="20"/>
  <c r="I19" i="20"/>
  <c r="M19" i="20"/>
  <c r="N19" i="20"/>
  <c r="D20" i="20"/>
  <c r="D38" i="20" s="1"/>
  <c r="D56" i="20" s="1"/>
  <c r="D74" i="20" s="1"/>
  <c r="E20" i="20"/>
  <c r="F20" i="20" s="1"/>
  <c r="J20" i="20"/>
  <c r="L20" i="20"/>
  <c r="M20" i="20"/>
  <c r="F35" i="20"/>
  <c r="D36" i="20"/>
  <c r="D54" i="20" s="1"/>
  <c r="D72" i="20" s="1"/>
  <c r="E36" i="20"/>
  <c r="E37" i="20"/>
  <c r="E38" i="20"/>
  <c r="F53" i="20"/>
  <c r="E55" i="20"/>
  <c r="F71" i="20"/>
  <c r="E73" i="20"/>
  <c r="F89" i="20"/>
  <c r="D90" i="20"/>
  <c r="E91" i="20"/>
  <c r="D92" i="20"/>
  <c r="F165" i="20"/>
  <c r="H165" i="20"/>
  <c r="J165" i="20"/>
  <c r="K168" i="20" s="1"/>
  <c r="G167" i="20"/>
  <c r="I167" i="20"/>
  <c r="K167" i="20"/>
  <c r="G168" i="20"/>
  <c r="I168" i="20"/>
  <c r="G169" i="20"/>
  <c r="I169" i="20"/>
  <c r="K169" i="20"/>
  <c r="G170" i="20"/>
  <c r="I170" i="20"/>
  <c r="K170" i="20"/>
  <c r="G171" i="20"/>
  <c r="I171" i="20"/>
  <c r="K171" i="20"/>
  <c r="G172" i="20"/>
  <c r="I172" i="20"/>
  <c r="K172" i="20"/>
  <c r="G173" i="20"/>
  <c r="I173" i="20"/>
  <c r="K173" i="20"/>
  <c r="G174" i="20"/>
  <c r="I174" i="20"/>
  <c r="K174" i="20"/>
  <c r="H8" i="19"/>
  <c r="F11" i="19"/>
  <c r="F16" i="19"/>
  <c r="G17" i="19"/>
  <c r="G11" i="19" s="1"/>
  <c r="H17" i="19"/>
  <c r="H11" i="19" s="1"/>
  <c r="I17" i="19"/>
  <c r="C18" i="19"/>
  <c r="C36" i="19" s="1"/>
  <c r="D18" i="19"/>
  <c r="F18" i="19"/>
  <c r="G18" i="19"/>
  <c r="H18" i="19"/>
  <c r="I18" i="19"/>
  <c r="J18" i="19"/>
  <c r="K18" i="19"/>
  <c r="L18" i="19"/>
  <c r="M18" i="19"/>
  <c r="N18" i="19"/>
  <c r="C19" i="19"/>
  <c r="E19" i="19"/>
  <c r="D19" i="19" s="1"/>
  <c r="F19" i="19"/>
  <c r="G19" i="19"/>
  <c r="H19" i="19"/>
  <c r="I19" i="19"/>
  <c r="J19" i="19"/>
  <c r="K19" i="19"/>
  <c r="L19" i="19"/>
  <c r="M19" i="19"/>
  <c r="N19" i="19"/>
  <c r="D20" i="19"/>
  <c r="D38" i="19" s="1"/>
  <c r="E20" i="19"/>
  <c r="I20" i="19" s="1"/>
  <c r="F20" i="19"/>
  <c r="G20" i="19"/>
  <c r="L20" i="19"/>
  <c r="M20" i="19"/>
  <c r="N20" i="19"/>
  <c r="F35" i="19"/>
  <c r="D36" i="19"/>
  <c r="E36" i="19"/>
  <c r="C37" i="19"/>
  <c r="D37" i="19"/>
  <c r="E37" i="19"/>
  <c r="E38" i="19"/>
  <c r="F53" i="19"/>
  <c r="C54" i="19"/>
  <c r="C72" i="19" s="1"/>
  <c r="C90" i="19" s="1"/>
  <c r="D54" i="19"/>
  <c r="D72" i="19" s="1"/>
  <c r="D90" i="19" s="1"/>
  <c r="E54" i="19"/>
  <c r="C55" i="19"/>
  <c r="D55" i="19"/>
  <c r="E55" i="19"/>
  <c r="D56" i="19"/>
  <c r="D74" i="19" s="1"/>
  <c r="D92" i="19" s="1"/>
  <c r="E56" i="19"/>
  <c r="F71" i="19"/>
  <c r="E72" i="19"/>
  <c r="C73" i="19"/>
  <c r="C91" i="19" s="1"/>
  <c r="D73" i="19"/>
  <c r="E73" i="19"/>
  <c r="E74" i="19"/>
  <c r="F89" i="19"/>
  <c r="E90" i="19"/>
  <c r="D91" i="19"/>
  <c r="E91" i="19"/>
  <c r="E92" i="19"/>
  <c r="F165" i="19"/>
  <c r="G170" i="19" s="1"/>
  <c r="H165" i="19"/>
  <c r="J165" i="19"/>
  <c r="G167" i="19"/>
  <c r="G168" i="19"/>
  <c r="G169" i="19"/>
  <c r="K169" i="19"/>
  <c r="K170" i="19"/>
  <c r="K171" i="19"/>
  <c r="G172" i="19"/>
  <c r="G173" i="19"/>
  <c r="G174" i="19"/>
  <c r="K174" i="19"/>
  <c r="H8" i="18"/>
  <c r="F11" i="18"/>
  <c r="E27" i="24" s="1"/>
  <c r="G11" i="18"/>
  <c r="F27" i="24" s="1"/>
  <c r="F16" i="18"/>
  <c r="G17" i="18"/>
  <c r="G16" i="18" s="1"/>
  <c r="H17" i="18"/>
  <c r="H11" i="18" s="1"/>
  <c r="C18" i="18"/>
  <c r="C36" i="18" s="1"/>
  <c r="C54" i="18" s="1"/>
  <c r="C72" i="18" s="1"/>
  <c r="C90" i="18" s="1"/>
  <c r="D18" i="18"/>
  <c r="D36" i="18" s="1"/>
  <c r="D54" i="18" s="1"/>
  <c r="D72" i="18" s="1"/>
  <c r="D90" i="18" s="1"/>
  <c r="F18" i="18"/>
  <c r="G18" i="18"/>
  <c r="H18" i="18"/>
  <c r="I18" i="18"/>
  <c r="J18" i="18"/>
  <c r="K18" i="18"/>
  <c r="L18" i="18"/>
  <c r="M18" i="18"/>
  <c r="N18" i="18"/>
  <c r="C19" i="18"/>
  <c r="C37" i="18" s="1"/>
  <c r="C55" i="18" s="1"/>
  <c r="C73" i="18" s="1"/>
  <c r="C91" i="18" s="1"/>
  <c r="E19" i="18"/>
  <c r="D19" i="18" s="1"/>
  <c r="D37" i="18" s="1"/>
  <c r="D55" i="18" s="1"/>
  <c r="D73" i="18" s="1"/>
  <c r="D91" i="18" s="1"/>
  <c r="F19" i="18"/>
  <c r="G19" i="18"/>
  <c r="H19" i="18"/>
  <c r="I19" i="18"/>
  <c r="J19" i="18"/>
  <c r="K19" i="18"/>
  <c r="M19" i="18"/>
  <c r="N19" i="18"/>
  <c r="D20" i="18"/>
  <c r="D38" i="18" s="1"/>
  <c r="D56" i="18" s="1"/>
  <c r="D74" i="18" s="1"/>
  <c r="D92" i="18" s="1"/>
  <c r="E20" i="18"/>
  <c r="H20" i="18" s="1"/>
  <c r="G20" i="18"/>
  <c r="L20" i="18"/>
  <c r="M20" i="18"/>
  <c r="F35" i="18"/>
  <c r="E36" i="18"/>
  <c r="E37" i="18"/>
  <c r="F53" i="18"/>
  <c r="E54" i="18"/>
  <c r="E72" i="18" s="1"/>
  <c r="E90" i="18" s="1"/>
  <c r="E55" i="18"/>
  <c r="E73" i="18" s="1"/>
  <c r="E91" i="18" s="1"/>
  <c r="F71" i="18"/>
  <c r="F89" i="18"/>
  <c r="F165" i="18"/>
  <c r="G173" i="18" s="1"/>
  <c r="H165" i="18"/>
  <c r="I170" i="18" s="1"/>
  <c r="J165" i="18"/>
  <c r="K167" i="18" s="1"/>
  <c r="I167" i="18"/>
  <c r="G169" i="18"/>
  <c r="G170" i="18"/>
  <c r="K171" i="18"/>
  <c r="G172" i="18"/>
  <c r="K172" i="18"/>
  <c r="G174" i="18"/>
  <c r="I174" i="18"/>
  <c r="K174" i="18"/>
  <c r="H8" i="8"/>
  <c r="E19" i="8"/>
  <c r="E20" i="8"/>
  <c r="E21" i="8" s="1"/>
  <c r="N20" i="8"/>
  <c r="M20" i="8"/>
  <c r="L20" i="8"/>
  <c r="K20" i="8"/>
  <c r="J20" i="8"/>
  <c r="I20" i="8"/>
  <c r="H20" i="8"/>
  <c r="G20" i="8"/>
  <c r="F20" i="8"/>
  <c r="N19" i="8"/>
  <c r="M19" i="8"/>
  <c r="L19" i="8"/>
  <c r="K19" i="8"/>
  <c r="J19" i="8"/>
  <c r="I19" i="8"/>
  <c r="H19" i="8"/>
  <c r="G19" i="8"/>
  <c r="F19" i="8"/>
  <c r="N18" i="8"/>
  <c r="M18" i="8"/>
  <c r="L18" i="8"/>
  <c r="K18" i="8"/>
  <c r="J18" i="8"/>
  <c r="I18" i="8"/>
  <c r="H18" i="8"/>
  <c r="G18" i="8"/>
  <c r="F18" i="8"/>
  <c r="P5" i="16"/>
  <c r="G5" i="16"/>
  <c r="C6" i="16"/>
  <c r="D6" i="16" s="1"/>
  <c r="G6" i="16"/>
  <c r="H6" i="16" s="1"/>
  <c r="C7" i="16"/>
  <c r="G7" i="16" s="1"/>
  <c r="H7" i="16" s="1"/>
  <c r="J7" i="16" s="1"/>
  <c r="D7" i="16"/>
  <c r="F7" i="16"/>
  <c r="C8" i="16"/>
  <c r="D8" i="16" s="1"/>
  <c r="L8" i="16"/>
  <c r="C9" i="16"/>
  <c r="C10" i="16"/>
  <c r="D10" i="16"/>
  <c r="F10" i="16"/>
  <c r="G10" i="16"/>
  <c r="H10" i="16" s="1"/>
  <c r="C11" i="16"/>
  <c r="F11" i="16" s="1"/>
  <c r="D11" i="16"/>
  <c r="G11" i="16"/>
  <c r="H11" i="16"/>
  <c r="J11" i="16" s="1"/>
  <c r="L11" i="16"/>
  <c r="O21" i="16" s="1"/>
  <c r="O22" i="16" s="1"/>
  <c r="C12" i="16"/>
  <c r="G12" i="16" s="1"/>
  <c r="H12" i="16" s="1"/>
  <c r="J12" i="16" s="1"/>
  <c r="D12" i="16"/>
  <c r="F12" i="16"/>
  <c r="C13" i="16"/>
  <c r="F13" i="16" s="1"/>
  <c r="D13" i="16"/>
  <c r="C14" i="16"/>
  <c r="F14" i="16" s="1"/>
  <c r="L14" i="16"/>
  <c r="C15" i="16"/>
  <c r="D15" i="16"/>
  <c r="F15" i="16"/>
  <c r="G15" i="16"/>
  <c r="H15" i="16"/>
  <c r="C16" i="16"/>
  <c r="F16" i="16" s="1"/>
  <c r="D16" i="16"/>
  <c r="G16" i="16"/>
  <c r="H16" i="16" s="1"/>
  <c r="C17" i="16"/>
  <c r="C18" i="16"/>
  <c r="F18" i="16" s="1"/>
  <c r="D18" i="16"/>
  <c r="G18" i="16"/>
  <c r="H18" i="16" s="1"/>
  <c r="C19" i="16"/>
  <c r="C20" i="16"/>
  <c r="F20" i="16"/>
  <c r="C21" i="16"/>
  <c r="D21" i="16"/>
  <c r="F21" i="16"/>
  <c r="G21" i="16"/>
  <c r="H21" i="16"/>
  <c r="C22" i="16"/>
  <c r="F22" i="16" s="1"/>
  <c r="D22" i="16"/>
  <c r="G22" i="16"/>
  <c r="H22" i="16" s="1"/>
  <c r="C23" i="16"/>
  <c r="G23" i="16" s="1"/>
  <c r="H23" i="16" s="1"/>
  <c r="J23" i="16" s="1"/>
  <c r="D23" i="16"/>
  <c r="F23" i="16"/>
  <c r="C24" i="16"/>
  <c r="F24" i="16" s="1"/>
  <c r="D24" i="16"/>
  <c r="C25" i="16"/>
  <c r="F25" i="16" s="1"/>
  <c r="D25" i="16"/>
  <c r="J25" i="16" s="1"/>
  <c r="G25" i="16"/>
  <c r="H25" i="16" s="1"/>
  <c r="C26" i="16"/>
  <c r="D26" i="16" s="1"/>
  <c r="J26" i="16" s="1"/>
  <c r="F26" i="16"/>
  <c r="G26" i="16"/>
  <c r="H26" i="16" s="1"/>
  <c r="Z32" i="16"/>
  <c r="X38" i="16"/>
  <c r="Y39" i="16"/>
  <c r="Y38" i="16" s="1"/>
  <c r="Y57" i="16" s="1"/>
  <c r="Z39" i="16"/>
  <c r="AA39" i="16" s="1"/>
  <c r="U40" i="16"/>
  <c r="U58" i="16" s="1"/>
  <c r="U76" i="16" s="1"/>
  <c r="U94" i="16" s="1"/>
  <c r="U112" i="16" s="1"/>
  <c r="V40" i="16"/>
  <c r="V58" i="16" s="1"/>
  <c r="V76" i="16" s="1"/>
  <c r="V94" i="16" s="1"/>
  <c r="V112" i="16" s="1"/>
  <c r="U41" i="16"/>
  <c r="U59" i="16" s="1"/>
  <c r="U77" i="16" s="1"/>
  <c r="U95" i="16" s="1"/>
  <c r="U113" i="16" s="1"/>
  <c r="V41" i="16"/>
  <c r="V59" i="16" s="1"/>
  <c r="W41" i="16"/>
  <c r="W42" i="16" s="1"/>
  <c r="U42" i="16" s="1"/>
  <c r="U60" i="16" s="1"/>
  <c r="U78" i="16" s="1"/>
  <c r="U96" i="16" s="1"/>
  <c r="U114" i="16" s="1"/>
  <c r="W43" i="16"/>
  <c r="W44" i="16" s="1"/>
  <c r="V44" i="16" s="1"/>
  <c r="V62" i="16" s="1"/>
  <c r="V80" i="16" s="1"/>
  <c r="V98" i="16" s="1"/>
  <c r="V116" i="16" s="1"/>
  <c r="X57" i="16"/>
  <c r="W58" i="16"/>
  <c r="W59" i="16"/>
  <c r="W60" i="16"/>
  <c r="W61" i="16"/>
  <c r="X75" i="16"/>
  <c r="Y75" i="16"/>
  <c r="W76" i="16"/>
  <c r="W94" i="16" s="1"/>
  <c r="W112" i="16" s="1"/>
  <c r="V77" i="16"/>
  <c r="V95" i="16" s="1"/>
  <c r="V113" i="16" s="1"/>
  <c r="W77" i="16"/>
  <c r="W78" i="16"/>
  <c r="W96" i="16" s="1"/>
  <c r="W114" i="16" s="1"/>
  <c r="X93" i="16"/>
  <c r="Y93" i="16"/>
  <c r="W95" i="16"/>
  <c r="W113" i="16" s="1"/>
  <c r="X111" i="16"/>
  <c r="Y111" i="16"/>
  <c r="X187" i="16"/>
  <c r="Z187" i="16"/>
  <c r="AA193" i="16" s="1"/>
  <c r="AB187" i="16"/>
  <c r="AC190" i="16" s="1"/>
  <c r="Y189" i="16"/>
  <c r="AA189" i="16"/>
  <c r="AC189" i="16"/>
  <c r="Y190" i="16"/>
  <c r="AA190" i="16"/>
  <c r="Y191" i="16"/>
  <c r="AC191" i="16"/>
  <c r="Y192" i="16"/>
  <c r="AA192" i="16"/>
  <c r="AC192" i="16"/>
  <c r="Y193" i="16"/>
  <c r="AC193" i="16"/>
  <c r="Y194" i="16"/>
  <c r="AA194" i="16"/>
  <c r="AC194" i="16"/>
  <c r="Y195" i="16"/>
  <c r="AC195" i="16"/>
  <c r="Y196" i="16"/>
  <c r="AA196" i="16"/>
  <c r="AC196" i="16"/>
  <c r="P5" i="15"/>
  <c r="L14" i="15" s="1"/>
  <c r="G5" i="15"/>
  <c r="C6" i="15"/>
  <c r="F6" i="15" s="1"/>
  <c r="D6" i="15"/>
  <c r="J6" i="15" s="1"/>
  <c r="G6" i="15"/>
  <c r="H6" i="15" s="1"/>
  <c r="C7" i="15"/>
  <c r="D7" i="15" s="1"/>
  <c r="J7" i="15" s="1"/>
  <c r="G7" i="15"/>
  <c r="H7" i="15" s="1"/>
  <c r="C8" i="15"/>
  <c r="D8" i="15"/>
  <c r="F8" i="15"/>
  <c r="G8" i="15"/>
  <c r="H8" i="15" s="1"/>
  <c r="L8" i="15"/>
  <c r="C9" i="15"/>
  <c r="D9" i="15" s="1"/>
  <c r="J9" i="15" s="1"/>
  <c r="F9" i="15"/>
  <c r="G9" i="15"/>
  <c r="H9" i="15" s="1"/>
  <c r="C10" i="15"/>
  <c r="C11" i="15"/>
  <c r="G11" i="15" s="1"/>
  <c r="H11" i="15" s="1"/>
  <c r="F11" i="15"/>
  <c r="L11" i="15"/>
  <c r="O21" i="15" s="1"/>
  <c r="C12" i="15"/>
  <c r="G12" i="15"/>
  <c r="H12" i="15" s="1"/>
  <c r="C13" i="15"/>
  <c r="D13" i="15"/>
  <c r="J13" i="15" s="1"/>
  <c r="F13" i="15"/>
  <c r="G13" i="15"/>
  <c r="H13" i="15" s="1"/>
  <c r="C14" i="15"/>
  <c r="F14" i="15" s="1"/>
  <c r="D14" i="15"/>
  <c r="G14" i="15"/>
  <c r="H14" i="15" s="1"/>
  <c r="J14" i="15" s="1"/>
  <c r="C15" i="15"/>
  <c r="C16" i="15"/>
  <c r="F16" i="15" s="1"/>
  <c r="C17" i="15"/>
  <c r="G17" i="15" s="1"/>
  <c r="H17" i="15"/>
  <c r="C18" i="15"/>
  <c r="F18" i="15" s="1"/>
  <c r="C19" i="15"/>
  <c r="G19" i="15" s="1"/>
  <c r="H19" i="15"/>
  <c r="C20" i="15"/>
  <c r="D20" i="15" s="1"/>
  <c r="F20" i="15"/>
  <c r="G20" i="15"/>
  <c r="H20" i="15" s="1"/>
  <c r="C21" i="15"/>
  <c r="C22" i="15"/>
  <c r="C23" i="15"/>
  <c r="F23" i="15" s="1"/>
  <c r="C24" i="15"/>
  <c r="D24" i="15"/>
  <c r="J24" i="15" s="1"/>
  <c r="F24" i="15"/>
  <c r="G24" i="15"/>
  <c r="H24" i="15" s="1"/>
  <c r="C25" i="15"/>
  <c r="D25" i="15"/>
  <c r="F25" i="15"/>
  <c r="G25" i="15"/>
  <c r="H25" i="15"/>
  <c r="J25" i="15"/>
  <c r="C26" i="15"/>
  <c r="D26" i="15"/>
  <c r="F26" i="15"/>
  <c r="G26" i="15"/>
  <c r="H26" i="15" s="1"/>
  <c r="J26" i="15"/>
  <c r="Z32" i="15"/>
  <c r="X38" i="15"/>
  <c r="Y38" i="15"/>
  <c r="Y57" i="15" s="1"/>
  <c r="Y39" i="15"/>
  <c r="Z39" i="15"/>
  <c r="Z38" i="15" s="1"/>
  <c r="U40" i="15"/>
  <c r="V40" i="15"/>
  <c r="V58" i="15" s="1"/>
  <c r="V76" i="15" s="1"/>
  <c r="V94" i="15" s="1"/>
  <c r="V112" i="15" s="1"/>
  <c r="W41" i="15"/>
  <c r="U41" i="15" s="1"/>
  <c r="U59" i="15" s="1"/>
  <c r="U77" i="15" s="1"/>
  <c r="U95" i="15" s="1"/>
  <c r="U113" i="15" s="1"/>
  <c r="X57" i="15"/>
  <c r="U58" i="15"/>
  <c r="W58" i="15"/>
  <c r="X75" i="15"/>
  <c r="Y75" i="15"/>
  <c r="Z75" i="15"/>
  <c r="U76" i="15"/>
  <c r="U94" i="15" s="1"/>
  <c r="U112" i="15" s="1"/>
  <c r="X93" i="15"/>
  <c r="Y93" i="15"/>
  <c r="X111" i="15"/>
  <c r="Y111" i="15"/>
  <c r="Z111" i="15"/>
  <c r="X187" i="15"/>
  <c r="Y191" i="15" s="1"/>
  <c r="Z187" i="15"/>
  <c r="AB187" i="15"/>
  <c r="AC190" i="15" s="1"/>
  <c r="AA189" i="15"/>
  <c r="Y190" i="15"/>
  <c r="AA190" i="15"/>
  <c r="AA191" i="15"/>
  <c r="Y192" i="15"/>
  <c r="AA192" i="15"/>
  <c r="AC192" i="15"/>
  <c r="Y193" i="15"/>
  <c r="AA193" i="15"/>
  <c r="Y194" i="15"/>
  <c r="AA194" i="15"/>
  <c r="AC194" i="15"/>
  <c r="AA195" i="15"/>
  <c r="AC195" i="15"/>
  <c r="Y196" i="15"/>
  <c r="AA196" i="15"/>
  <c r="AC196" i="15"/>
  <c r="P5" i="14"/>
  <c r="G5" i="14"/>
  <c r="C6" i="14"/>
  <c r="F6" i="14" s="1"/>
  <c r="D6" i="14"/>
  <c r="C7" i="14"/>
  <c r="D7" i="14" s="1"/>
  <c r="G7" i="14"/>
  <c r="H7" i="14" s="1"/>
  <c r="C8" i="14"/>
  <c r="D8" i="14" s="1"/>
  <c r="F8" i="14"/>
  <c r="L8" i="14"/>
  <c r="C9" i="14"/>
  <c r="D9" i="14"/>
  <c r="F9" i="14"/>
  <c r="G9" i="14"/>
  <c r="H9" i="14" s="1"/>
  <c r="J9" i="14" s="1"/>
  <c r="C10" i="14"/>
  <c r="C11" i="14"/>
  <c r="D11" i="14"/>
  <c r="F11" i="14"/>
  <c r="G11" i="14"/>
  <c r="H11" i="14" s="1"/>
  <c r="L11" i="14"/>
  <c r="O21" i="14" s="1"/>
  <c r="C12" i="14"/>
  <c r="D12" i="14" s="1"/>
  <c r="G12" i="14"/>
  <c r="H12" i="14" s="1"/>
  <c r="C13" i="14"/>
  <c r="D13" i="14" s="1"/>
  <c r="F13" i="14"/>
  <c r="C14" i="14"/>
  <c r="D14" i="14" s="1"/>
  <c r="F14" i="14"/>
  <c r="L14" i="14"/>
  <c r="C15" i="14"/>
  <c r="C16" i="14"/>
  <c r="D16" i="14"/>
  <c r="F16" i="14"/>
  <c r="G16" i="14"/>
  <c r="H16" i="14" s="1"/>
  <c r="C17" i="14"/>
  <c r="F17" i="14" s="1"/>
  <c r="D17" i="14"/>
  <c r="J17" i="14" s="1"/>
  <c r="G17" i="14"/>
  <c r="H17" i="14"/>
  <c r="C18" i="14"/>
  <c r="D18" i="14"/>
  <c r="F18" i="14"/>
  <c r="G18" i="14"/>
  <c r="H18" i="14" s="1"/>
  <c r="C19" i="14"/>
  <c r="F19" i="14" s="1"/>
  <c r="D19" i="14"/>
  <c r="J19" i="14" s="1"/>
  <c r="G19" i="14"/>
  <c r="H19" i="14"/>
  <c r="C20" i="14"/>
  <c r="D20" i="14"/>
  <c r="F20" i="14"/>
  <c r="G20" i="14"/>
  <c r="H20" i="14" s="1"/>
  <c r="J20" i="14" s="1"/>
  <c r="C21" i="14"/>
  <c r="C22" i="14"/>
  <c r="D22" i="14"/>
  <c r="F22" i="14"/>
  <c r="G22" i="14"/>
  <c r="H22" i="14" s="1"/>
  <c r="C23" i="14"/>
  <c r="D23" i="14" s="1"/>
  <c r="F23" i="14"/>
  <c r="G23" i="14"/>
  <c r="H23" i="14" s="1"/>
  <c r="C24" i="14"/>
  <c r="D24" i="14" s="1"/>
  <c r="F24" i="14"/>
  <c r="C25" i="14"/>
  <c r="D25" i="14" s="1"/>
  <c r="F25" i="14"/>
  <c r="C26" i="14"/>
  <c r="F26" i="14" s="1"/>
  <c r="D26" i="14"/>
  <c r="Z32" i="14"/>
  <c r="X38" i="14"/>
  <c r="X75" i="14" s="1"/>
  <c r="Y38" i="14"/>
  <c r="Y39" i="14"/>
  <c r="Z39" i="14" s="1"/>
  <c r="U40" i="14"/>
  <c r="V40" i="14"/>
  <c r="W41" i="14"/>
  <c r="U41" i="14" s="1"/>
  <c r="U59" i="14" s="1"/>
  <c r="U77" i="14" s="1"/>
  <c r="U95" i="14" s="1"/>
  <c r="U113" i="14" s="1"/>
  <c r="W42" i="14"/>
  <c r="X57" i="14"/>
  <c r="U58" i="14"/>
  <c r="V58" i="14"/>
  <c r="V76" i="14" s="1"/>
  <c r="V94" i="14" s="1"/>
  <c r="V112" i="14" s="1"/>
  <c r="W58" i="14"/>
  <c r="U76" i="14"/>
  <c r="U94" i="14" s="1"/>
  <c r="W76" i="14"/>
  <c r="W94" i="14" s="1"/>
  <c r="X93" i="14"/>
  <c r="U112" i="14"/>
  <c r="W112" i="14"/>
  <c r="X187" i="14"/>
  <c r="Y193" i="14" s="1"/>
  <c r="Z187" i="14"/>
  <c r="AA190" i="14" s="1"/>
  <c r="AB187" i="14"/>
  <c r="AC195" i="14" s="1"/>
  <c r="AA189" i="14"/>
  <c r="Y190" i="14"/>
  <c r="Y191" i="14"/>
  <c r="Y192" i="14"/>
  <c r="AC192" i="14"/>
  <c r="AC193" i="14"/>
  <c r="Y194" i="14"/>
  <c r="AC194" i="14"/>
  <c r="Y195" i="14"/>
  <c r="AA195" i="14"/>
  <c r="Y196" i="14"/>
  <c r="AA196" i="14"/>
  <c r="AC196" i="14"/>
  <c r="P5" i="13"/>
  <c r="G5" i="13"/>
  <c r="C6" i="13"/>
  <c r="C7" i="13"/>
  <c r="G7" i="13" s="1"/>
  <c r="H7" i="13" s="1"/>
  <c r="F7" i="13"/>
  <c r="C8" i="13"/>
  <c r="D8" i="13" s="1"/>
  <c r="F8" i="13"/>
  <c r="L8" i="13"/>
  <c r="C9" i="13"/>
  <c r="D9" i="13" s="1"/>
  <c r="G9" i="13"/>
  <c r="H9" i="13" s="1"/>
  <c r="C10" i="13"/>
  <c r="D10" i="13"/>
  <c r="F10" i="13"/>
  <c r="G10" i="13"/>
  <c r="H10" i="13" s="1"/>
  <c r="J10" i="13" s="1"/>
  <c r="C11" i="13"/>
  <c r="F11" i="13" s="1"/>
  <c r="D11" i="13"/>
  <c r="L11" i="13"/>
  <c r="O21" i="13" s="1"/>
  <c r="O22" i="13" s="1"/>
  <c r="C12" i="13"/>
  <c r="G12" i="13" s="1"/>
  <c r="H12" i="13" s="1"/>
  <c r="F12" i="13"/>
  <c r="C13" i="13"/>
  <c r="D13" i="13" s="1"/>
  <c r="F13" i="13"/>
  <c r="C14" i="13"/>
  <c r="D14" i="13"/>
  <c r="J14" i="13" s="1"/>
  <c r="F14" i="13"/>
  <c r="G14" i="13"/>
  <c r="H14" i="13"/>
  <c r="L14" i="13"/>
  <c r="C15" i="13"/>
  <c r="D15" i="13"/>
  <c r="F15" i="13"/>
  <c r="G15" i="13"/>
  <c r="H15" i="13" s="1"/>
  <c r="J15" i="13" s="1"/>
  <c r="C16" i="13"/>
  <c r="F16" i="13" s="1"/>
  <c r="D16" i="13"/>
  <c r="C17" i="13"/>
  <c r="F17" i="13" s="1"/>
  <c r="D17" i="13"/>
  <c r="G17" i="13"/>
  <c r="H17" i="13" s="1"/>
  <c r="C18" i="13"/>
  <c r="F18" i="13" s="1"/>
  <c r="D18" i="13"/>
  <c r="C19" i="13"/>
  <c r="F19" i="13" s="1"/>
  <c r="D19" i="13"/>
  <c r="G19" i="13"/>
  <c r="H19" i="13" s="1"/>
  <c r="C20" i="13"/>
  <c r="D20" i="13" s="1"/>
  <c r="G20" i="13"/>
  <c r="H20" i="13" s="1"/>
  <c r="J20" i="13"/>
  <c r="C21" i="13"/>
  <c r="D21" i="13"/>
  <c r="F21" i="13"/>
  <c r="G21" i="13"/>
  <c r="H21" i="13"/>
  <c r="J21" i="13"/>
  <c r="C22" i="13"/>
  <c r="F22" i="13" s="1"/>
  <c r="D22" i="13"/>
  <c r="C23" i="13"/>
  <c r="G23" i="13" s="1"/>
  <c r="H23" i="13" s="1"/>
  <c r="F23" i="13"/>
  <c r="C24" i="13"/>
  <c r="G24" i="13" s="1"/>
  <c r="H24" i="13" s="1"/>
  <c r="D24" i="13"/>
  <c r="F24" i="13"/>
  <c r="C25" i="13"/>
  <c r="D25" i="13"/>
  <c r="J25" i="13" s="1"/>
  <c r="F25" i="13"/>
  <c r="G25" i="13"/>
  <c r="H25" i="13"/>
  <c r="C26" i="13"/>
  <c r="Z32" i="13"/>
  <c r="X38" i="13"/>
  <c r="Y39" i="13"/>
  <c r="Y38" i="13" s="1"/>
  <c r="Y111" i="13" s="1"/>
  <c r="Z39" i="13"/>
  <c r="Z38" i="13" s="1"/>
  <c r="U40" i="13"/>
  <c r="U58" i="13" s="1"/>
  <c r="U76" i="13" s="1"/>
  <c r="U94" i="13" s="1"/>
  <c r="U112" i="13" s="1"/>
  <c r="V40" i="13"/>
  <c r="W41" i="13"/>
  <c r="W42" i="13" s="1"/>
  <c r="V42" i="13" s="1"/>
  <c r="V60" i="13" s="1"/>
  <c r="V78" i="13" s="1"/>
  <c r="V96" i="13" s="1"/>
  <c r="V114" i="13" s="1"/>
  <c r="X57" i="13"/>
  <c r="V58" i="13"/>
  <c r="V76" i="13" s="1"/>
  <c r="V94" i="13" s="1"/>
  <c r="V112" i="13" s="1"/>
  <c r="W58" i="13"/>
  <c r="Y75" i="13"/>
  <c r="W76" i="13"/>
  <c r="W94" i="13" s="1"/>
  <c r="W112" i="13" s="1"/>
  <c r="X187" i="13"/>
  <c r="Y195" i="13" s="1"/>
  <c r="Z187" i="13"/>
  <c r="AA192" i="13" s="1"/>
  <c r="AB187" i="13"/>
  <c r="AC189" i="13" s="1"/>
  <c r="AA189" i="13"/>
  <c r="Y191" i="13"/>
  <c r="Y192" i="13"/>
  <c r="AC193" i="13"/>
  <c r="Y194" i="13"/>
  <c r="AC194" i="13"/>
  <c r="Y196" i="13"/>
  <c r="AA196" i="13"/>
  <c r="AC196" i="13"/>
  <c r="E3" i="11"/>
  <c r="F3" i="11"/>
  <c r="P5" i="6"/>
  <c r="Z32" i="6"/>
  <c r="Z30" i="6"/>
  <c r="G3" i="12"/>
  <c r="F3" i="12"/>
  <c r="E3" i="12"/>
  <c r="E13" i="11"/>
  <c r="E16" i="11"/>
  <c r="F16" i="11" s="1"/>
  <c r="G16" i="11"/>
  <c r="I16" i="11" s="1"/>
  <c r="L16" i="11" s="1"/>
  <c r="E15" i="11"/>
  <c r="F15" i="11"/>
  <c r="G15" i="11" s="1"/>
  <c r="I15" i="11" s="1"/>
  <c r="L15" i="11" s="1"/>
  <c r="E12" i="11"/>
  <c r="F12" i="11" s="1"/>
  <c r="G12" i="11" s="1"/>
  <c r="I12" i="11" s="1"/>
  <c r="L12" i="11" s="1"/>
  <c r="E11" i="11"/>
  <c r="E8" i="11"/>
  <c r="F8" i="11" s="1"/>
  <c r="G8" i="11"/>
  <c r="I8" i="11" s="1"/>
  <c r="L8" i="11" s="1"/>
  <c r="E6" i="11"/>
  <c r="F6" i="11"/>
  <c r="G6" i="11" s="1"/>
  <c r="I6" i="11" s="1"/>
  <c r="L6" i="11"/>
  <c r="E4" i="11"/>
  <c r="F4" i="11" s="1"/>
  <c r="G4" i="11" s="1"/>
  <c r="I4" i="11" s="1"/>
  <c r="L4" i="11" s="1"/>
  <c r="E7" i="11"/>
  <c r="E10" i="11"/>
  <c r="F10" i="11" s="1"/>
  <c r="G10" i="11" s="1"/>
  <c r="I10" i="11" s="1"/>
  <c r="L10" i="11" s="1"/>
  <c r="E14" i="11"/>
  <c r="F14" i="11"/>
  <c r="G14" i="11" s="1"/>
  <c r="I14" i="11" s="1"/>
  <c r="L14" i="11" s="1"/>
  <c r="K14" i="11" s="1"/>
  <c r="E9" i="11"/>
  <c r="F9" i="11" s="1"/>
  <c r="G9" i="11" s="1"/>
  <c r="I9" i="11" s="1"/>
  <c r="L9" i="11" s="1"/>
  <c r="K9" i="11" s="1"/>
  <c r="E5" i="11"/>
  <c r="H13" i="11"/>
  <c r="H16" i="11"/>
  <c r="H15" i="11"/>
  <c r="H12" i="11"/>
  <c r="H11" i="11"/>
  <c r="H8" i="11"/>
  <c r="H6" i="11"/>
  <c r="H4" i="11"/>
  <c r="H7" i="11"/>
  <c r="H14" i="11"/>
  <c r="H9" i="11"/>
  <c r="H5" i="11"/>
  <c r="H3" i="11"/>
  <c r="G17" i="8"/>
  <c r="G11" i="8" s="1"/>
  <c r="H17" i="8"/>
  <c r="I17" i="8" s="1"/>
  <c r="F11" i="8"/>
  <c r="E27" i="9" s="1"/>
  <c r="E39" i="8"/>
  <c r="E38" i="8"/>
  <c r="E37" i="8"/>
  <c r="E36" i="8"/>
  <c r="F165" i="8"/>
  <c r="J165" i="8"/>
  <c r="K174" i="8" s="1"/>
  <c r="H165" i="8"/>
  <c r="I173" i="8"/>
  <c r="C19" i="8"/>
  <c r="C37" i="8"/>
  <c r="C55" i="8" s="1"/>
  <c r="C73" i="8" s="1"/>
  <c r="C91" i="8" s="1"/>
  <c r="D19" i="8"/>
  <c r="D37" i="8"/>
  <c r="D55" i="8" s="1"/>
  <c r="D73" i="8" s="1"/>
  <c r="D91" i="8"/>
  <c r="D18" i="8"/>
  <c r="D36" i="8" s="1"/>
  <c r="D54" i="8" s="1"/>
  <c r="D72" i="8" s="1"/>
  <c r="D90" i="8" s="1"/>
  <c r="C18" i="8"/>
  <c r="C36" i="8" s="1"/>
  <c r="C54" i="8" s="1"/>
  <c r="C72" i="8" s="1"/>
  <c r="C90" i="8" s="1"/>
  <c r="G16" i="8"/>
  <c r="F16" i="8"/>
  <c r="W41" i="6"/>
  <c r="V41" i="6" s="1"/>
  <c r="V59" i="6" s="1"/>
  <c r="V77" i="6" s="1"/>
  <c r="V95" i="6" s="1"/>
  <c r="V113" i="6" s="1"/>
  <c r="W58" i="6"/>
  <c r="Z58" i="6" s="1"/>
  <c r="X38" i="6"/>
  <c r="X75" i="6"/>
  <c r="L11" i="6"/>
  <c r="O21" i="6" s="1"/>
  <c r="O22" i="6" s="1"/>
  <c r="O24" i="6" s="1"/>
  <c r="L17" i="6" s="1"/>
  <c r="L14" i="6"/>
  <c r="X111" i="6"/>
  <c r="Y39" i="6"/>
  <c r="U40" i="6"/>
  <c r="U58" i="6"/>
  <c r="U76" i="6" s="1"/>
  <c r="U94" i="6" s="1"/>
  <c r="U112" i="6" s="1"/>
  <c r="V40" i="6"/>
  <c r="U41" i="6"/>
  <c r="U59" i="6" s="1"/>
  <c r="U77" i="6" s="1"/>
  <c r="U95" i="6"/>
  <c r="U113" i="6" s="1"/>
  <c r="Y58" i="6"/>
  <c r="AC58" i="6"/>
  <c r="L8" i="6"/>
  <c r="C6" i="6"/>
  <c r="D6" i="6"/>
  <c r="V58" i="6"/>
  <c r="V76" i="6" s="1"/>
  <c r="V94" i="6" s="1"/>
  <c r="V112" i="6" s="1"/>
  <c r="AB187" i="6"/>
  <c r="AC193" i="6" s="1"/>
  <c r="AC189" i="6"/>
  <c r="Z187" i="6"/>
  <c r="AA194" i="6"/>
  <c r="X187" i="6"/>
  <c r="C7" i="6"/>
  <c r="F7" i="6" s="1"/>
  <c r="C8" i="6"/>
  <c r="D8" i="6"/>
  <c r="C9" i="6"/>
  <c r="C10" i="6"/>
  <c r="G10" i="6"/>
  <c r="H10" i="6"/>
  <c r="J10" i="6" s="1"/>
  <c r="C11" i="6"/>
  <c r="G11" i="6"/>
  <c r="H11" i="6"/>
  <c r="C12" i="6"/>
  <c r="G12" i="6" s="1"/>
  <c r="H12" i="6" s="1"/>
  <c r="J12" i="6" s="1"/>
  <c r="D12" i="6"/>
  <c r="C13" i="6"/>
  <c r="C14" i="6"/>
  <c r="F14" i="6" s="1"/>
  <c r="G14" i="6"/>
  <c r="H14" i="6"/>
  <c r="C15" i="6"/>
  <c r="G15" i="6"/>
  <c r="H15" i="6" s="1"/>
  <c r="C16" i="6"/>
  <c r="D16" i="6"/>
  <c r="J16" i="6" s="1"/>
  <c r="G16" i="6"/>
  <c r="H16" i="6"/>
  <c r="C17" i="6"/>
  <c r="C18" i="6"/>
  <c r="G18" i="6"/>
  <c r="H18" i="6"/>
  <c r="J18" i="6" s="1"/>
  <c r="D18" i="6"/>
  <c r="C19" i="6"/>
  <c r="G19" i="6" s="1"/>
  <c r="H19" i="6" s="1"/>
  <c r="D19" i="6"/>
  <c r="J19" i="6" s="1"/>
  <c r="C20" i="6"/>
  <c r="G20" i="6"/>
  <c r="H20" i="6"/>
  <c r="J20" i="6" s="1"/>
  <c r="D20" i="6"/>
  <c r="C21" i="6"/>
  <c r="G21" i="6" s="1"/>
  <c r="H21" i="6" s="1"/>
  <c r="D21" i="6"/>
  <c r="J21" i="6" s="1"/>
  <c r="C22" i="6"/>
  <c r="G22" i="6"/>
  <c r="H22" i="6" s="1"/>
  <c r="J22" i="6" s="1"/>
  <c r="C23" i="6"/>
  <c r="D23" i="6"/>
  <c r="C24" i="6"/>
  <c r="D24" i="6"/>
  <c r="G24" i="6"/>
  <c r="H24" i="6" s="1"/>
  <c r="J24" i="6" s="1"/>
  <c r="C25" i="6"/>
  <c r="D25" i="6" s="1"/>
  <c r="J25" i="6" s="1"/>
  <c r="C26" i="6"/>
  <c r="G26" i="6"/>
  <c r="H26" i="6" s="1"/>
  <c r="G5" i="6"/>
  <c r="F6" i="6"/>
  <c r="F10" i="6"/>
  <c r="F12" i="6"/>
  <c r="F16" i="6"/>
  <c r="F19" i="6"/>
  <c r="F24" i="6"/>
  <c r="H16" i="8"/>
  <c r="H71" i="8" s="1"/>
  <c r="H53" i="8"/>
  <c r="K169" i="8"/>
  <c r="I172" i="8"/>
  <c r="I168" i="8"/>
  <c r="K173" i="8"/>
  <c r="G89" i="8"/>
  <c r="G53" i="8"/>
  <c r="G35" i="8"/>
  <c r="G71" i="8"/>
  <c r="G8" i="6"/>
  <c r="H8" i="6" s="1"/>
  <c r="J8" i="6" s="1"/>
  <c r="F20" i="6"/>
  <c r="G25" i="6"/>
  <c r="H25" i="6"/>
  <c r="D22" i="6"/>
  <c r="D10" i="6"/>
  <c r="F71" i="8"/>
  <c r="F53" i="8"/>
  <c r="F89" i="8"/>
  <c r="F35" i="8"/>
  <c r="D20" i="8"/>
  <c r="D38" i="8"/>
  <c r="D56" i="8"/>
  <c r="D74" i="8" s="1"/>
  <c r="D92" i="8" s="1"/>
  <c r="E55" i="8"/>
  <c r="E73" i="8"/>
  <c r="E91" i="8"/>
  <c r="E54" i="8"/>
  <c r="E72" i="8"/>
  <c r="E90" i="8"/>
  <c r="F25" i="6"/>
  <c r="F8" i="6"/>
  <c r="D26" i="6"/>
  <c r="J26" i="6" s="1"/>
  <c r="D14" i="6"/>
  <c r="AA190" i="6"/>
  <c r="I167" i="8"/>
  <c r="K168" i="8"/>
  <c r="I171" i="8"/>
  <c r="K172" i="8"/>
  <c r="K167" i="8"/>
  <c r="G169" i="8"/>
  <c r="I170" i="8"/>
  <c r="K171" i="8"/>
  <c r="I174" i="8"/>
  <c r="G168" i="8"/>
  <c r="I169" i="8"/>
  <c r="K170" i="8"/>
  <c r="AC191" i="6"/>
  <c r="AC195" i="6"/>
  <c r="D7" i="6"/>
  <c r="Y190" i="6"/>
  <c r="Y38" i="6"/>
  <c r="Y111" i="6" s="1"/>
  <c r="Z39" i="6"/>
  <c r="J14" i="6"/>
  <c r="F13" i="6"/>
  <c r="F23" i="6"/>
  <c r="D15" i="6"/>
  <c r="J15" i="6" s="1"/>
  <c r="F15" i="6"/>
  <c r="AA193" i="6"/>
  <c r="AA189" i="6"/>
  <c r="AA196" i="6"/>
  <c r="AA195" i="6"/>
  <c r="AA191" i="6"/>
  <c r="F21" i="6"/>
  <c r="G6" i="6"/>
  <c r="H6" i="6"/>
  <c r="J6" i="6" s="1"/>
  <c r="G23" i="6"/>
  <c r="H23" i="6"/>
  <c r="D17" i="6"/>
  <c r="D11" i="6"/>
  <c r="J11" i="6"/>
  <c r="F11" i="6"/>
  <c r="AA192" i="6"/>
  <c r="AC196" i="6"/>
  <c r="AC194" i="6"/>
  <c r="AC190" i="6"/>
  <c r="AC192" i="6"/>
  <c r="F26" i="6"/>
  <c r="F22" i="6"/>
  <c r="F18" i="6"/>
  <c r="X57" i="6"/>
  <c r="X93" i="6"/>
  <c r="H35" i="8"/>
  <c r="H89" i="8"/>
  <c r="C20" i="8"/>
  <c r="C38" i="8" s="1"/>
  <c r="C56" i="8" s="1"/>
  <c r="C74" i="8" s="1"/>
  <c r="C92" i="8" s="1"/>
  <c r="Z38" i="6"/>
  <c r="Z75" i="6" s="1"/>
  <c r="AA39" i="6"/>
  <c r="Y75" i="6"/>
  <c r="Y57" i="6"/>
  <c r="Y93" i="6"/>
  <c r="C21" i="8"/>
  <c r="C39" i="8" s="1"/>
  <c r="C57" i="8" s="1"/>
  <c r="C75" i="8" s="1"/>
  <c r="C93" i="8" s="1"/>
  <c r="D21" i="8"/>
  <c r="D39" i="8" s="1"/>
  <c r="D57" i="8" s="1"/>
  <c r="D75" i="8"/>
  <c r="D93" i="8" s="1"/>
  <c r="E56" i="8"/>
  <c r="E74" i="8"/>
  <c r="E92" i="8"/>
  <c r="Z111" i="6"/>
  <c r="Z93" i="6"/>
  <c r="P22" i="16" l="1"/>
  <c r="O24" i="16"/>
  <c r="O22" i="15"/>
  <c r="O24" i="15" s="1"/>
  <c r="L17" i="15" s="1"/>
  <c r="O22" i="14"/>
  <c r="P22" i="14" s="1"/>
  <c r="H7" i="8"/>
  <c r="K10" i="11"/>
  <c r="H7" i="22"/>
  <c r="K15" i="11"/>
  <c r="G171" i="8"/>
  <c r="G167" i="8"/>
  <c r="G170" i="8"/>
  <c r="G173" i="8"/>
  <c r="G172" i="8"/>
  <c r="G174" i="8"/>
  <c r="E57" i="8"/>
  <c r="E75" i="8" s="1"/>
  <c r="E93" i="8" s="1"/>
  <c r="I11" i="8"/>
  <c r="I16" i="8"/>
  <c r="J17" i="8"/>
  <c r="H7" i="18"/>
  <c r="K6" i="11"/>
  <c r="H7" i="23"/>
  <c r="K16" i="11"/>
  <c r="D13" i="6"/>
  <c r="G13" i="6"/>
  <c r="H13" i="6" s="1"/>
  <c r="F27" i="9"/>
  <c r="H7" i="20"/>
  <c r="K8" i="11"/>
  <c r="G3" i="11"/>
  <c r="I3" i="11" s="1"/>
  <c r="L3" i="11" s="1"/>
  <c r="AA38" i="6"/>
  <c r="AB39" i="6"/>
  <c r="F13" i="11"/>
  <c r="G13" i="11" s="1"/>
  <c r="I13" i="11" s="1"/>
  <c r="L13" i="11" s="1"/>
  <c r="J9" i="13"/>
  <c r="W39" i="6"/>
  <c r="F11" i="11"/>
  <c r="G11" i="11"/>
  <c r="I11" i="11" s="1"/>
  <c r="L11" i="11" s="1"/>
  <c r="G9" i="6"/>
  <c r="H9" i="6" s="1"/>
  <c r="F9" i="6"/>
  <c r="D9" i="6"/>
  <c r="P22" i="6"/>
  <c r="Y193" i="6"/>
  <c r="Y196" i="6"/>
  <c r="Y195" i="6"/>
  <c r="Y191" i="6"/>
  <c r="Y192" i="6"/>
  <c r="Y189" i="6"/>
  <c r="Y194" i="6"/>
  <c r="F7" i="11"/>
  <c r="G7" i="11"/>
  <c r="I7" i="11" s="1"/>
  <c r="L7" i="11" s="1"/>
  <c r="Z31" i="15"/>
  <c r="K12" i="11"/>
  <c r="D6" i="13"/>
  <c r="F6" i="13"/>
  <c r="G6" i="13"/>
  <c r="H6" i="13" s="1"/>
  <c r="J23" i="6"/>
  <c r="G17" i="6"/>
  <c r="H17" i="6" s="1"/>
  <c r="J17" i="6" s="1"/>
  <c r="F17" i="6"/>
  <c r="F5" i="11"/>
  <c r="G5" i="11"/>
  <c r="I5" i="11" s="1"/>
  <c r="L5" i="11" s="1"/>
  <c r="Z31" i="13"/>
  <c r="K4" i="11"/>
  <c r="G7" i="6"/>
  <c r="H7" i="6" s="1"/>
  <c r="J7" i="6" s="1"/>
  <c r="AB58" i="6"/>
  <c r="F36" i="8"/>
  <c r="H11" i="8"/>
  <c r="F6" i="23"/>
  <c r="F6" i="22"/>
  <c r="F13" i="22" s="1"/>
  <c r="F6" i="21"/>
  <c r="F13" i="21" s="1"/>
  <c r="F6" i="20"/>
  <c r="F13" i="20" s="1"/>
  <c r="F37" i="20" s="1"/>
  <c r="F6" i="19"/>
  <c r="F13" i="19" s="1"/>
  <c r="F6" i="18"/>
  <c r="F6" i="8"/>
  <c r="G13" i="8" s="1"/>
  <c r="Z30" i="16"/>
  <c r="Z30" i="14"/>
  <c r="Z30" i="15"/>
  <c r="Z30" i="13"/>
  <c r="AA194" i="13"/>
  <c r="AC191" i="13"/>
  <c r="Y189" i="13"/>
  <c r="Z57" i="6"/>
  <c r="AA58" i="6"/>
  <c r="W76" i="6"/>
  <c r="W94" i="6" s="1"/>
  <c r="W112" i="6" s="1"/>
  <c r="AD58" i="6"/>
  <c r="W59" i="6"/>
  <c r="F13" i="8"/>
  <c r="F37" i="8" s="1"/>
  <c r="G6" i="23"/>
  <c r="G6" i="22"/>
  <c r="G6" i="21"/>
  <c r="G6" i="20"/>
  <c r="G6" i="18"/>
  <c r="G6" i="19"/>
  <c r="G6" i="8"/>
  <c r="AA191" i="13"/>
  <c r="Z111" i="13"/>
  <c r="Z57" i="13"/>
  <c r="Z93" i="13"/>
  <c r="Z75" i="13"/>
  <c r="H6" i="23"/>
  <c r="H6" i="22"/>
  <c r="H6" i="21"/>
  <c r="H6" i="20"/>
  <c r="H6" i="19"/>
  <c r="H6" i="18"/>
  <c r="H6" i="8"/>
  <c r="Y57" i="13"/>
  <c r="Y93" i="13"/>
  <c r="O24" i="13"/>
  <c r="P22" i="13"/>
  <c r="Y93" i="14"/>
  <c r="Y111" i="14"/>
  <c r="Y57" i="14"/>
  <c r="Y75" i="14"/>
  <c r="X58" i="6"/>
  <c r="W42" i="6"/>
  <c r="AA193" i="13"/>
  <c r="AC190" i="13"/>
  <c r="F38" i="8"/>
  <c r="AC195" i="13"/>
  <c r="Y193" i="13"/>
  <c r="AA190" i="13"/>
  <c r="X93" i="13"/>
  <c r="X75" i="13"/>
  <c r="X111" i="13"/>
  <c r="J17" i="13"/>
  <c r="D15" i="15"/>
  <c r="F15" i="15"/>
  <c r="G15" i="15"/>
  <c r="H15" i="15" s="1"/>
  <c r="AF58" i="6"/>
  <c r="AA195" i="13"/>
  <c r="AC192" i="13"/>
  <c r="Y190" i="13"/>
  <c r="W60" i="13"/>
  <c r="W43" i="13"/>
  <c r="U42" i="13"/>
  <c r="U60" i="13" s="1"/>
  <c r="U78" i="13" s="1"/>
  <c r="U96" i="13" s="1"/>
  <c r="U114" i="13" s="1"/>
  <c r="AE58" i="6"/>
  <c r="D26" i="13"/>
  <c r="J26" i="13" s="1"/>
  <c r="F26" i="13"/>
  <c r="G26" i="13"/>
  <c r="H26" i="13" s="1"/>
  <c r="J24" i="13"/>
  <c r="J19" i="13"/>
  <c r="W59" i="13"/>
  <c r="AA58" i="13"/>
  <c r="D23" i="13"/>
  <c r="J23" i="13" s="1"/>
  <c r="G13" i="13"/>
  <c r="H13" i="13" s="1"/>
  <c r="J13" i="13" s="1"/>
  <c r="D12" i="13"/>
  <c r="J12" i="13" s="1"/>
  <c r="G8" i="13"/>
  <c r="H8" i="13" s="1"/>
  <c r="J8" i="13" s="1"/>
  <c r="D7" i="13"/>
  <c r="J7" i="13" s="1"/>
  <c r="AA192" i="14"/>
  <c r="AC189" i="14"/>
  <c r="W60" i="14"/>
  <c r="W43" i="14"/>
  <c r="U42" i="14"/>
  <c r="U60" i="14" s="1"/>
  <c r="U78" i="14" s="1"/>
  <c r="U96" i="14" s="1"/>
  <c r="U114" i="14" s="1"/>
  <c r="V42" i="14"/>
  <c r="V60" i="14" s="1"/>
  <c r="V78" i="14" s="1"/>
  <c r="V96" i="14" s="1"/>
  <c r="V114" i="14" s="1"/>
  <c r="D21" i="14"/>
  <c r="J21" i="14" s="1"/>
  <c r="F21" i="14"/>
  <c r="G21" i="14"/>
  <c r="H21" i="14" s="1"/>
  <c r="J11" i="14"/>
  <c r="Y58" i="13"/>
  <c r="V41" i="13"/>
  <c r="V59" i="13" s="1"/>
  <c r="V77" i="13" s="1"/>
  <c r="V95" i="13" s="1"/>
  <c r="V113" i="13" s="1"/>
  <c r="F20" i="13"/>
  <c r="F9" i="13"/>
  <c r="AA194" i="14"/>
  <c r="AC191" i="14"/>
  <c r="Y189" i="14"/>
  <c r="AF58" i="13"/>
  <c r="X58" i="13"/>
  <c r="U41" i="13"/>
  <c r="U59" i="13" s="1"/>
  <c r="U77" i="13" s="1"/>
  <c r="U95" i="13" s="1"/>
  <c r="U113" i="13" s="1"/>
  <c r="AA39" i="13"/>
  <c r="AA191" i="14"/>
  <c r="J23" i="14"/>
  <c r="J18" i="14"/>
  <c r="J16" i="14"/>
  <c r="D10" i="14"/>
  <c r="F10" i="14"/>
  <c r="G10" i="14"/>
  <c r="H10" i="14" s="1"/>
  <c r="G22" i="15"/>
  <c r="H22" i="15" s="1"/>
  <c r="D22" i="15"/>
  <c r="J22" i="15" s="1"/>
  <c r="F22" i="15"/>
  <c r="J8" i="15"/>
  <c r="G22" i="13"/>
  <c r="H22" i="13" s="1"/>
  <c r="J22" i="13" s="1"/>
  <c r="G18" i="13"/>
  <c r="H18" i="13" s="1"/>
  <c r="J18" i="13" s="1"/>
  <c r="G16" i="13"/>
  <c r="H16" i="13" s="1"/>
  <c r="J16" i="13" s="1"/>
  <c r="G11" i="13"/>
  <c r="H11" i="13" s="1"/>
  <c r="J11" i="13" s="1"/>
  <c r="AA193" i="14"/>
  <c r="AC190" i="14"/>
  <c r="Z38" i="14"/>
  <c r="AA39" i="14"/>
  <c r="D15" i="14"/>
  <c r="F15" i="14"/>
  <c r="G15" i="14"/>
  <c r="H15" i="14" s="1"/>
  <c r="J12" i="14"/>
  <c r="J7" i="14"/>
  <c r="AA58" i="14"/>
  <c r="J22" i="14"/>
  <c r="O24" i="14"/>
  <c r="F12" i="14"/>
  <c r="F7" i="14"/>
  <c r="AD58" i="15"/>
  <c r="Z57" i="15"/>
  <c r="Z93" i="15"/>
  <c r="F19" i="15"/>
  <c r="F17" i="15"/>
  <c r="X111" i="14"/>
  <c r="W59" i="14"/>
  <c r="G24" i="14"/>
  <c r="H24" i="14" s="1"/>
  <c r="J24" i="14" s="1"/>
  <c r="G13" i="14"/>
  <c r="H13" i="14" s="1"/>
  <c r="J13" i="14" s="1"/>
  <c r="G8" i="14"/>
  <c r="H8" i="14" s="1"/>
  <c r="J8" i="14" s="1"/>
  <c r="Y195" i="15"/>
  <c r="AC189" i="15"/>
  <c r="W59" i="15"/>
  <c r="V41" i="15"/>
  <c r="V59" i="15" s="1"/>
  <c r="V77" i="15" s="1"/>
  <c r="V95" i="15" s="1"/>
  <c r="V113" i="15" s="1"/>
  <c r="D19" i="15"/>
  <c r="J19" i="15" s="1"/>
  <c r="D17" i="15"/>
  <c r="J17" i="15" s="1"/>
  <c r="D10" i="15"/>
  <c r="F10" i="15"/>
  <c r="G10" i="15"/>
  <c r="H10" i="15" s="1"/>
  <c r="G23" i="15"/>
  <c r="H23" i="15" s="1"/>
  <c r="D21" i="15"/>
  <c r="F21" i="15"/>
  <c r="G21" i="15"/>
  <c r="H21" i="15" s="1"/>
  <c r="V41" i="14"/>
  <c r="V59" i="14" s="1"/>
  <c r="V77" i="14" s="1"/>
  <c r="V95" i="14" s="1"/>
  <c r="V113" i="14" s="1"/>
  <c r="G25" i="14"/>
  <c r="H25" i="14" s="1"/>
  <c r="J25" i="14" s="1"/>
  <c r="G14" i="14"/>
  <c r="H14" i="14" s="1"/>
  <c r="J14" i="14" s="1"/>
  <c r="AC191" i="15"/>
  <c r="Y189" i="15"/>
  <c r="D23" i="15"/>
  <c r="D12" i="15"/>
  <c r="J12" i="15" s="1"/>
  <c r="F12" i="15"/>
  <c r="X61" i="16"/>
  <c r="G18" i="15"/>
  <c r="H18" i="15" s="1"/>
  <c r="D18" i="15"/>
  <c r="G16" i="15"/>
  <c r="H16" i="15" s="1"/>
  <c r="D16" i="15"/>
  <c r="X60" i="16"/>
  <c r="G26" i="14"/>
  <c r="H26" i="14" s="1"/>
  <c r="J26" i="14" s="1"/>
  <c r="G6" i="14"/>
  <c r="H6" i="14" s="1"/>
  <c r="J6" i="14" s="1"/>
  <c r="AC193" i="15"/>
  <c r="P22" i="15"/>
  <c r="W42" i="15"/>
  <c r="J20" i="15"/>
  <c r="X58" i="16"/>
  <c r="AB39" i="16"/>
  <c r="AA38" i="16"/>
  <c r="W76" i="15"/>
  <c r="W94" i="15" s="1"/>
  <c r="W112" i="15" s="1"/>
  <c r="AB58" i="15"/>
  <c r="D11" i="15"/>
  <c r="J11" i="15" s="1"/>
  <c r="F7" i="15"/>
  <c r="AA195" i="16"/>
  <c r="W62" i="16"/>
  <c r="Y60" i="16"/>
  <c r="AB58" i="16"/>
  <c r="W45" i="16"/>
  <c r="J21" i="16"/>
  <c r="J18" i="16"/>
  <c r="J16" i="16"/>
  <c r="G14" i="16"/>
  <c r="H14" i="16" s="1"/>
  <c r="AD61" i="16"/>
  <c r="Y61" i="16"/>
  <c r="Y58" i="16"/>
  <c r="D14" i="16"/>
  <c r="J10" i="16"/>
  <c r="Z60" i="16"/>
  <c r="AC60" i="16"/>
  <c r="U44" i="16"/>
  <c r="U62" i="16" s="1"/>
  <c r="U80" i="16" s="1"/>
  <c r="U98" i="16" s="1"/>
  <c r="U116" i="16" s="1"/>
  <c r="L17" i="16"/>
  <c r="W39" i="16"/>
  <c r="AD59" i="16"/>
  <c r="Z58" i="16"/>
  <c r="AA58" i="16"/>
  <c r="AC58" i="16"/>
  <c r="J22" i="16"/>
  <c r="D20" i="16"/>
  <c r="J20" i="16" s="1"/>
  <c r="G20" i="16"/>
  <c r="H20" i="16" s="1"/>
  <c r="D9" i="16"/>
  <c r="F9" i="16"/>
  <c r="G9" i="16"/>
  <c r="H9" i="16" s="1"/>
  <c r="J6" i="16"/>
  <c r="AF58" i="15"/>
  <c r="X58" i="15"/>
  <c r="AA39" i="15"/>
  <c r="AA191" i="16"/>
  <c r="AC61" i="16"/>
  <c r="AE60" i="16"/>
  <c r="V43" i="16"/>
  <c r="V61" i="16" s="1"/>
  <c r="V79" i="16" s="1"/>
  <c r="V97" i="16" s="1"/>
  <c r="V115" i="16" s="1"/>
  <c r="M21" i="8"/>
  <c r="I21" i="8"/>
  <c r="L21" i="8"/>
  <c r="H21" i="8"/>
  <c r="E22" i="8"/>
  <c r="K21" i="8"/>
  <c r="G21" i="8"/>
  <c r="N21" i="8"/>
  <c r="J21" i="8"/>
  <c r="F21" i="8"/>
  <c r="AB61" i="16"/>
  <c r="AD60" i="16"/>
  <c r="AF58" i="16"/>
  <c r="U43" i="16"/>
  <c r="U61" i="16" s="1"/>
  <c r="U79" i="16" s="1"/>
  <c r="U97" i="16" s="1"/>
  <c r="U115" i="16" s="1"/>
  <c r="Z38" i="16"/>
  <c r="D19" i="16"/>
  <c r="J19" i="16" s="1"/>
  <c r="F19" i="16"/>
  <c r="G19" i="16"/>
  <c r="H19" i="16" s="1"/>
  <c r="D17" i="16"/>
  <c r="J17" i="16" s="1"/>
  <c r="F17" i="16"/>
  <c r="G17" i="16"/>
  <c r="H17" i="16" s="1"/>
  <c r="J15" i="16"/>
  <c r="J8" i="16"/>
  <c r="G27" i="24"/>
  <c r="H13" i="18"/>
  <c r="H36" i="18" s="1"/>
  <c r="W79" i="16"/>
  <c r="W97" i="16" s="1"/>
  <c r="W115" i="16" s="1"/>
  <c r="AA61" i="16"/>
  <c r="AB60" i="16"/>
  <c r="AE58" i="16"/>
  <c r="V42" i="16"/>
  <c r="V60" i="16" s="1"/>
  <c r="V78" i="16" s="1"/>
  <c r="V96" i="16" s="1"/>
  <c r="V114" i="16" s="1"/>
  <c r="G35" i="18"/>
  <c r="G71" i="18"/>
  <c r="G53" i="18"/>
  <c r="G89" i="18"/>
  <c r="I167" i="19"/>
  <c r="I170" i="19"/>
  <c r="I168" i="19"/>
  <c r="I171" i="19"/>
  <c r="F6" i="16"/>
  <c r="I172" i="18"/>
  <c r="K169" i="18"/>
  <c r="G167" i="18"/>
  <c r="N20" i="18"/>
  <c r="F20" i="18"/>
  <c r="I17" i="18"/>
  <c r="Y59" i="16"/>
  <c r="I169" i="18"/>
  <c r="H16" i="18"/>
  <c r="I174" i="19"/>
  <c r="I169" i="19"/>
  <c r="G24" i="16"/>
  <c r="H24" i="16" s="1"/>
  <c r="J24" i="16" s="1"/>
  <c r="G13" i="16"/>
  <c r="H13" i="16" s="1"/>
  <c r="J13" i="16" s="1"/>
  <c r="G8" i="16"/>
  <c r="H8" i="16" s="1"/>
  <c r="I171" i="18"/>
  <c r="K168" i="18"/>
  <c r="K20" i="18"/>
  <c r="C20" i="18"/>
  <c r="C38" i="18" s="1"/>
  <c r="C56" i="18" s="1"/>
  <c r="C74" i="18" s="1"/>
  <c r="C92" i="18" s="1"/>
  <c r="I173" i="19"/>
  <c r="F8" i="16"/>
  <c r="K173" i="18"/>
  <c r="G171" i="18"/>
  <c r="I168" i="18"/>
  <c r="E38" i="18"/>
  <c r="J20" i="18"/>
  <c r="F37" i="19"/>
  <c r="I173" i="18"/>
  <c r="K170" i="18"/>
  <c r="G168" i="18"/>
  <c r="H37" i="18"/>
  <c r="E21" i="18"/>
  <c r="I20" i="18"/>
  <c r="I172" i="19"/>
  <c r="L19" i="18"/>
  <c r="K172" i="19"/>
  <c r="K167" i="19"/>
  <c r="K173" i="19"/>
  <c r="K168" i="19"/>
  <c r="I11" i="19"/>
  <c r="I13" i="19" s="1"/>
  <c r="I37" i="19" s="1"/>
  <c r="J17" i="19"/>
  <c r="H13" i="19"/>
  <c r="G13" i="19"/>
  <c r="I16" i="19"/>
  <c r="G171" i="19"/>
  <c r="H37" i="19"/>
  <c r="G37" i="19"/>
  <c r="H20" i="19"/>
  <c r="H16" i="19"/>
  <c r="H13" i="20"/>
  <c r="H37" i="20" s="1"/>
  <c r="G16" i="19"/>
  <c r="K20" i="19"/>
  <c r="C20" i="19"/>
  <c r="C38" i="19" s="1"/>
  <c r="C56" i="19" s="1"/>
  <c r="C74" i="19" s="1"/>
  <c r="C92" i="19" s="1"/>
  <c r="J20" i="19"/>
  <c r="E21" i="19"/>
  <c r="G16" i="20"/>
  <c r="K20" i="20"/>
  <c r="C20" i="20"/>
  <c r="C38" i="20" s="1"/>
  <c r="C56" i="20" s="1"/>
  <c r="C74" i="20" s="1"/>
  <c r="C92" i="20" s="1"/>
  <c r="G19" i="20"/>
  <c r="I174" i="21"/>
  <c r="I171" i="21"/>
  <c r="I168" i="21"/>
  <c r="E21" i="20"/>
  <c r="I20" i="20"/>
  <c r="J17" i="21"/>
  <c r="I11" i="21"/>
  <c r="I13" i="21" s="1"/>
  <c r="I36" i="21" s="1"/>
  <c r="I16" i="21"/>
  <c r="H20" i="20"/>
  <c r="L19" i="20"/>
  <c r="D19" i="20"/>
  <c r="D37" i="20" s="1"/>
  <c r="D55" i="20" s="1"/>
  <c r="D73" i="20" s="1"/>
  <c r="D91" i="20" s="1"/>
  <c r="E56" i="20"/>
  <c r="E74" i="20" s="1"/>
  <c r="E92" i="20" s="1"/>
  <c r="E54" i="20"/>
  <c r="E72" i="20" s="1"/>
  <c r="E90" i="20" s="1"/>
  <c r="G20" i="20"/>
  <c r="K19" i="20"/>
  <c r="C19" i="20"/>
  <c r="C37" i="20" s="1"/>
  <c r="C55" i="20" s="1"/>
  <c r="C73" i="20" s="1"/>
  <c r="C91" i="20" s="1"/>
  <c r="I169" i="21"/>
  <c r="I167" i="21"/>
  <c r="N20" i="20"/>
  <c r="I17" i="20"/>
  <c r="G172" i="21"/>
  <c r="G167" i="21"/>
  <c r="H16" i="20"/>
  <c r="G13" i="21"/>
  <c r="E56" i="21"/>
  <c r="E74" i="21" s="1"/>
  <c r="E92" i="21" s="1"/>
  <c r="H38" i="21"/>
  <c r="H13" i="21"/>
  <c r="F37" i="21"/>
  <c r="H37" i="21"/>
  <c r="I37" i="21"/>
  <c r="H36" i="21"/>
  <c r="H16" i="21"/>
  <c r="I167" i="22"/>
  <c r="I172" i="22"/>
  <c r="K169" i="22"/>
  <c r="G167" i="22"/>
  <c r="I169" i="22"/>
  <c r="G13" i="22"/>
  <c r="G37" i="22"/>
  <c r="E21" i="21"/>
  <c r="I20" i="21"/>
  <c r="I171" i="22"/>
  <c r="K168" i="22"/>
  <c r="E54" i="21"/>
  <c r="E72" i="21" s="1"/>
  <c r="E90" i="21" s="1"/>
  <c r="K19" i="21"/>
  <c r="N20" i="22"/>
  <c r="F20" i="22"/>
  <c r="J19" i="22"/>
  <c r="G171" i="23"/>
  <c r="G169" i="23"/>
  <c r="G170" i="23"/>
  <c r="G173" i="23"/>
  <c r="H17" i="22"/>
  <c r="G16" i="22"/>
  <c r="K20" i="22"/>
  <c r="C20" i="22"/>
  <c r="C38" i="22" s="1"/>
  <c r="C56" i="22" s="1"/>
  <c r="C74" i="22" s="1"/>
  <c r="C92" i="22" s="1"/>
  <c r="J20" i="22"/>
  <c r="N19" i="22"/>
  <c r="F19" i="22"/>
  <c r="G168" i="23"/>
  <c r="E21" i="22"/>
  <c r="I20" i="22"/>
  <c r="L19" i="22"/>
  <c r="K173" i="23"/>
  <c r="K172" i="23"/>
  <c r="K167" i="23"/>
  <c r="I170" i="23"/>
  <c r="I167" i="23"/>
  <c r="G13" i="23"/>
  <c r="G36" i="23" s="1"/>
  <c r="E55" i="23"/>
  <c r="E73" i="23" s="1"/>
  <c r="E91" i="23" s="1"/>
  <c r="F13" i="23"/>
  <c r="F36" i="23" s="1"/>
  <c r="F37" i="23"/>
  <c r="N20" i="23"/>
  <c r="F20" i="23"/>
  <c r="H17" i="23"/>
  <c r="G16" i="23"/>
  <c r="K20" i="23"/>
  <c r="C20" i="23"/>
  <c r="C38" i="23" s="1"/>
  <c r="C56" i="23" s="1"/>
  <c r="C74" i="23" s="1"/>
  <c r="C92" i="23" s="1"/>
  <c r="E38" i="23"/>
  <c r="J20" i="23"/>
  <c r="N19" i="23"/>
  <c r="F19" i="23"/>
  <c r="E21" i="23"/>
  <c r="I20" i="23"/>
  <c r="L19" i="23"/>
  <c r="W39" i="15" l="1"/>
  <c r="G38" i="8"/>
  <c r="G37" i="8"/>
  <c r="G36" i="8"/>
  <c r="G39" i="8"/>
  <c r="Z31" i="16"/>
  <c r="K13" i="11"/>
  <c r="J16" i="21"/>
  <c r="J11" i="21"/>
  <c r="J13" i="21" s="1"/>
  <c r="K17" i="21"/>
  <c r="H38" i="19"/>
  <c r="H36" i="19"/>
  <c r="G35" i="23"/>
  <c r="G71" i="23"/>
  <c r="G53" i="23"/>
  <c r="G89" i="23"/>
  <c r="G37" i="23"/>
  <c r="G36" i="22"/>
  <c r="G38" i="22"/>
  <c r="I38" i="21"/>
  <c r="I53" i="21"/>
  <c r="I35" i="21"/>
  <c r="I89" i="21"/>
  <c r="I71" i="21"/>
  <c r="G13" i="20"/>
  <c r="H36" i="20"/>
  <c r="AC39" i="16"/>
  <c r="AB38" i="16"/>
  <c r="J23" i="15"/>
  <c r="J21" i="15"/>
  <c r="Z59" i="15"/>
  <c r="AA59" i="15"/>
  <c r="AB59" i="15"/>
  <c r="W77" i="15"/>
  <c r="W95" i="15" s="1"/>
  <c r="W113" i="15" s="1"/>
  <c r="X59" i="15"/>
  <c r="AF59" i="15"/>
  <c r="AD59" i="15"/>
  <c r="AE59" i="15"/>
  <c r="Y59" i="15"/>
  <c r="AC59" i="15"/>
  <c r="J15" i="14"/>
  <c r="J10" i="14"/>
  <c r="F13" i="18"/>
  <c r="G13" i="18"/>
  <c r="F54" i="18"/>
  <c r="N54" i="18"/>
  <c r="J55" i="18"/>
  <c r="F56" i="18"/>
  <c r="N56" i="18"/>
  <c r="G54" i="18"/>
  <c r="K55" i="18"/>
  <c r="G56" i="18"/>
  <c r="H54" i="18"/>
  <c r="L55" i="18"/>
  <c r="H56" i="18"/>
  <c r="I54" i="18"/>
  <c r="M55" i="18"/>
  <c r="I56" i="18"/>
  <c r="J54" i="18"/>
  <c r="F55" i="18"/>
  <c r="N55" i="18"/>
  <c r="J56" i="18"/>
  <c r="K54" i="18"/>
  <c r="G55" i="18"/>
  <c r="K56" i="18"/>
  <c r="L54" i="18"/>
  <c r="H55" i="18"/>
  <c r="L56" i="18"/>
  <c r="M54" i="18"/>
  <c r="I55" i="18"/>
  <c r="M56" i="18"/>
  <c r="U43" i="14"/>
  <c r="U61" i="14" s="1"/>
  <c r="U79" i="14" s="1"/>
  <c r="U97" i="14" s="1"/>
  <c r="U115" i="14" s="1"/>
  <c r="V43" i="14"/>
  <c r="V61" i="14" s="1"/>
  <c r="V79" i="14" s="1"/>
  <c r="V97" i="14" s="1"/>
  <c r="V115" i="14" s="1"/>
  <c r="W44" i="14"/>
  <c r="W61" i="14"/>
  <c r="AB38" i="6"/>
  <c r="AC39" i="6"/>
  <c r="H53" i="20"/>
  <c r="H35" i="20"/>
  <c r="H71" i="20"/>
  <c r="H89" i="20"/>
  <c r="D21" i="23"/>
  <c r="D39" i="23" s="1"/>
  <c r="D57" i="23" s="1"/>
  <c r="D75" i="23" s="1"/>
  <c r="D93" i="23" s="1"/>
  <c r="L21" i="23"/>
  <c r="M21" i="23"/>
  <c r="F21" i="23"/>
  <c r="N21" i="23"/>
  <c r="G21" i="23"/>
  <c r="I21" i="23"/>
  <c r="J21" i="23"/>
  <c r="E22" i="23"/>
  <c r="C21" i="23"/>
  <c r="C39" i="23" s="1"/>
  <c r="C57" i="23" s="1"/>
  <c r="C75" i="23" s="1"/>
  <c r="C93" i="23" s="1"/>
  <c r="H21" i="23"/>
  <c r="K21" i="23"/>
  <c r="E39" i="23"/>
  <c r="H11" i="23"/>
  <c r="H13" i="23" s="1"/>
  <c r="H16" i="23"/>
  <c r="I17" i="23"/>
  <c r="G35" i="20"/>
  <c r="G89" i="20"/>
  <c r="G53" i="20"/>
  <c r="G71" i="20"/>
  <c r="G35" i="19"/>
  <c r="G89" i="19"/>
  <c r="G71" i="19"/>
  <c r="G53" i="19"/>
  <c r="J11" i="19"/>
  <c r="J13" i="19" s="1"/>
  <c r="J16" i="19"/>
  <c r="K17" i="19"/>
  <c r="H72" i="18"/>
  <c r="H90" i="18" s="1"/>
  <c r="G30" i="24" s="1"/>
  <c r="Z62" i="16"/>
  <c r="AC62" i="16"/>
  <c r="X62" i="16"/>
  <c r="Y62" i="16"/>
  <c r="AA62" i="16"/>
  <c r="AB62" i="16"/>
  <c r="AD62" i="16"/>
  <c r="AE62" i="16"/>
  <c r="W80" i="16"/>
  <c r="W98" i="16" s="1"/>
  <c r="W116" i="16" s="1"/>
  <c r="AF62" i="16"/>
  <c r="J16" i="15"/>
  <c r="L17" i="14"/>
  <c r="W39" i="14"/>
  <c r="AD59" i="6"/>
  <c r="Y59" i="6"/>
  <c r="AA59" i="6"/>
  <c r="W77" i="6"/>
  <c r="W95" i="6" s="1"/>
  <c r="W113" i="6" s="1"/>
  <c r="AF59" i="6"/>
  <c r="X59" i="6"/>
  <c r="AC59" i="6"/>
  <c r="AE59" i="6"/>
  <c r="Z59" i="6"/>
  <c r="AB59" i="6"/>
  <c r="F36" i="19"/>
  <c r="F38" i="19"/>
  <c r="J11" i="8"/>
  <c r="K17" i="8"/>
  <c r="J16" i="8"/>
  <c r="M21" i="19"/>
  <c r="F21" i="19"/>
  <c r="N21" i="19"/>
  <c r="G21" i="19"/>
  <c r="I21" i="19"/>
  <c r="E22" i="19"/>
  <c r="D21" i="19"/>
  <c r="D39" i="19" s="1"/>
  <c r="D57" i="19" s="1"/>
  <c r="D75" i="19" s="1"/>
  <c r="D93" i="19" s="1"/>
  <c r="L21" i="19"/>
  <c r="K21" i="19"/>
  <c r="E39" i="19"/>
  <c r="C21" i="19"/>
  <c r="C39" i="19" s="1"/>
  <c r="C57" i="19" s="1"/>
  <c r="C75" i="19" s="1"/>
  <c r="C93" i="19" s="1"/>
  <c r="H21" i="19"/>
  <c r="J21" i="19"/>
  <c r="H35" i="19"/>
  <c r="H89" i="19"/>
  <c r="H71" i="19"/>
  <c r="H53" i="19"/>
  <c r="F38" i="18"/>
  <c r="F74" i="18" s="1"/>
  <c r="F92" i="18" s="1"/>
  <c r="E32" i="24" s="1"/>
  <c r="H38" i="18"/>
  <c r="H74" i="18" s="1"/>
  <c r="H92" i="18" s="1"/>
  <c r="G32" i="24" s="1"/>
  <c r="E56" i="18"/>
  <c r="E74" i="18" s="1"/>
  <c r="E92" i="18" s="1"/>
  <c r="Z93" i="16"/>
  <c r="Z75" i="16"/>
  <c r="Z57" i="16"/>
  <c r="Z111" i="16"/>
  <c r="W60" i="15"/>
  <c r="W43" i="15"/>
  <c r="V42" i="15"/>
  <c r="V60" i="15" s="1"/>
  <c r="V78" i="15" s="1"/>
  <c r="V96" i="15" s="1"/>
  <c r="V114" i="15" s="1"/>
  <c r="U42" i="15"/>
  <c r="U60" i="15" s="1"/>
  <c r="U78" i="15" s="1"/>
  <c r="U96" i="15" s="1"/>
  <c r="U114" i="15" s="1"/>
  <c r="J18" i="15"/>
  <c r="Z57" i="14"/>
  <c r="Z75" i="14"/>
  <c r="Z93" i="14"/>
  <c r="Z111" i="14"/>
  <c r="AD60" i="14"/>
  <c r="AE60" i="14"/>
  <c r="X60" i="14"/>
  <c r="AF60" i="14"/>
  <c r="Y60" i="14"/>
  <c r="Z60" i="14"/>
  <c r="AA60" i="14"/>
  <c r="AC60" i="14"/>
  <c r="W78" i="14"/>
  <c r="W96" i="14" s="1"/>
  <c r="W114" i="14" s="1"/>
  <c r="AB60" i="14"/>
  <c r="AD58" i="13"/>
  <c r="AE58" i="13"/>
  <c r="Z58" i="13"/>
  <c r="AB58" i="13"/>
  <c r="F36" i="21"/>
  <c r="F38" i="21"/>
  <c r="H7" i="19"/>
  <c r="K7" i="11"/>
  <c r="AA75" i="6"/>
  <c r="AA111" i="6"/>
  <c r="AA93" i="6"/>
  <c r="AA57" i="6"/>
  <c r="J13" i="6"/>
  <c r="H27" i="9"/>
  <c r="I13" i="8"/>
  <c r="F39" i="8"/>
  <c r="Y76" i="15"/>
  <c r="AC77" i="15"/>
  <c r="Y78" i="15"/>
  <c r="AC79" i="15"/>
  <c r="Y80" i="15"/>
  <c r="AC81" i="15"/>
  <c r="Y82" i="15"/>
  <c r="AC83" i="15"/>
  <c r="Y84" i="15"/>
  <c r="AC85" i="15"/>
  <c r="Y86" i="15"/>
  <c r="AC87" i="15"/>
  <c r="Y88" i="15"/>
  <c r="AA76" i="15"/>
  <c r="AE77" i="15"/>
  <c r="AA78" i="15"/>
  <c r="AE79" i="15"/>
  <c r="AA80" i="15"/>
  <c r="AE81" i="15"/>
  <c r="AA82" i="15"/>
  <c r="AE83" i="15"/>
  <c r="AA84" i="15"/>
  <c r="AE85" i="15"/>
  <c r="AA86" i="15"/>
  <c r="AE87" i="15"/>
  <c r="AA88" i="15"/>
  <c r="AE76" i="15"/>
  <c r="AA77" i="15"/>
  <c r="AE78" i="15"/>
  <c r="AA79" i="15"/>
  <c r="AE80" i="15"/>
  <c r="AA81" i="15"/>
  <c r="AE82" i="15"/>
  <c r="AA83" i="15"/>
  <c r="AE84" i="15"/>
  <c r="AA85" i="15"/>
  <c r="AE86" i="15"/>
  <c r="AA87" i="15"/>
  <c r="AE88" i="15"/>
  <c r="X79" i="15"/>
  <c r="X80" i="15"/>
  <c r="Y81" i="15"/>
  <c r="Z82" i="15"/>
  <c r="Z83" i="15"/>
  <c r="AB84" i="15"/>
  <c r="AB85" i="15"/>
  <c r="AC86" i="15"/>
  <c r="AD87" i="15"/>
  <c r="AD88" i="15"/>
  <c r="X77" i="15"/>
  <c r="X78" i="15"/>
  <c r="Y79" i="15"/>
  <c r="Z80" i="15"/>
  <c r="Z81" i="15"/>
  <c r="AB82" i="15"/>
  <c r="AB83" i="15"/>
  <c r="AC84" i="15"/>
  <c r="AD85" i="15"/>
  <c r="AD86" i="15"/>
  <c r="AF87" i="15"/>
  <c r="AF88" i="15"/>
  <c r="X76" i="15"/>
  <c r="Y77" i="15"/>
  <c r="Z78" i="15"/>
  <c r="Z79" i="15"/>
  <c r="AB80" i="15"/>
  <c r="AB81" i="15"/>
  <c r="AC82" i="15"/>
  <c r="AD83" i="15"/>
  <c r="AD84" i="15"/>
  <c r="AF85" i="15"/>
  <c r="AF86" i="15"/>
  <c r="Z76" i="15"/>
  <c r="Z77" i="15"/>
  <c r="AB78" i="15"/>
  <c r="AB79" i="15"/>
  <c r="AC80" i="15"/>
  <c r="AD81" i="15"/>
  <c r="AD82" i="15"/>
  <c r="AF83" i="15"/>
  <c r="AF84" i="15"/>
  <c r="AB76" i="15"/>
  <c r="AB94" i="15" s="1"/>
  <c r="AB112" i="15" s="1"/>
  <c r="AB77" i="15"/>
  <c r="AC78" i="15"/>
  <c r="AD79" i="15"/>
  <c r="AD80" i="15"/>
  <c r="AF81" i="15"/>
  <c r="AF82" i="15"/>
  <c r="X87" i="15"/>
  <c r="X88" i="15"/>
  <c r="AC76" i="15"/>
  <c r="AD77" i="15"/>
  <c r="AD78" i="15"/>
  <c r="AF79" i="15"/>
  <c r="AF80" i="15"/>
  <c r="X85" i="15"/>
  <c r="X86" i="15"/>
  <c r="Y87" i="15"/>
  <c r="Z88" i="15"/>
  <c r="AD76" i="15"/>
  <c r="AD94" i="15" s="1"/>
  <c r="AD112" i="15" s="1"/>
  <c r="AF77" i="15"/>
  <c r="AF78" i="15"/>
  <c r="X83" i="15"/>
  <c r="X84" i="15"/>
  <c r="Y85" i="15"/>
  <c r="Z86" i="15"/>
  <c r="Z87" i="15"/>
  <c r="AB88" i="15"/>
  <c r="X82" i="15"/>
  <c r="Y83" i="15"/>
  <c r="Z84" i="15"/>
  <c r="AF76" i="15"/>
  <c r="AF94" i="15" s="1"/>
  <c r="AF112" i="15" s="1"/>
  <c r="Z85" i="15"/>
  <c r="AB86" i="15"/>
  <c r="AB87" i="15"/>
  <c r="AC88" i="15"/>
  <c r="X81" i="15"/>
  <c r="I89" i="8"/>
  <c r="I71" i="8"/>
  <c r="I53" i="8"/>
  <c r="I35" i="8"/>
  <c r="H73" i="18"/>
  <c r="H91" i="18" s="1"/>
  <c r="G31" i="24" s="1"/>
  <c r="J9" i="16"/>
  <c r="J14" i="16"/>
  <c r="J10" i="15"/>
  <c r="Y59" i="13"/>
  <c r="Z59" i="13"/>
  <c r="AA59" i="13"/>
  <c r="AB59" i="13"/>
  <c r="W77" i="13"/>
  <c r="W95" i="13" s="1"/>
  <c r="W113" i="13" s="1"/>
  <c r="AC59" i="13"/>
  <c r="AE59" i="13"/>
  <c r="X59" i="13"/>
  <c r="AD59" i="13"/>
  <c r="AF59" i="13"/>
  <c r="AE58" i="15"/>
  <c r="Z58" i="15"/>
  <c r="Z94" i="15" s="1"/>
  <c r="Z112" i="15" s="1"/>
  <c r="AA58" i="15"/>
  <c r="AA94" i="15" s="1"/>
  <c r="AA112" i="15" s="1"/>
  <c r="AC58" i="15"/>
  <c r="Y58" i="15"/>
  <c r="Y94" i="15" s="1"/>
  <c r="Y112" i="15" s="1"/>
  <c r="F36" i="22"/>
  <c r="F72" i="22" s="1"/>
  <c r="F90" i="22" s="1"/>
  <c r="F38" i="22"/>
  <c r="F37" i="22"/>
  <c r="Z31" i="6"/>
  <c r="K3" i="11"/>
  <c r="I38" i="19"/>
  <c r="I36" i="19"/>
  <c r="I21" i="20"/>
  <c r="I57" i="20" s="1"/>
  <c r="E22" i="20"/>
  <c r="J21" i="20"/>
  <c r="E39" i="20"/>
  <c r="C21" i="20"/>
  <c r="C39" i="20" s="1"/>
  <c r="C57" i="20" s="1"/>
  <c r="C75" i="20" s="1"/>
  <c r="C93" i="20" s="1"/>
  <c r="K21" i="20"/>
  <c r="D21" i="20"/>
  <c r="D39" i="20" s="1"/>
  <c r="D57" i="20" s="1"/>
  <c r="D75" i="20" s="1"/>
  <c r="D93" i="20" s="1"/>
  <c r="L21" i="20"/>
  <c r="M21" i="20"/>
  <c r="M57" i="20" s="1"/>
  <c r="F21" i="20"/>
  <c r="N21" i="20"/>
  <c r="G21" i="20"/>
  <c r="H21" i="20"/>
  <c r="I35" i="19"/>
  <c r="I53" i="19"/>
  <c r="I89" i="19"/>
  <c r="I71" i="19"/>
  <c r="F38" i="23"/>
  <c r="H38" i="23"/>
  <c r="E56" i="23"/>
  <c r="E74" i="23" s="1"/>
  <c r="E92" i="23" s="1"/>
  <c r="G38" i="23"/>
  <c r="G35" i="22"/>
  <c r="G53" i="22"/>
  <c r="G71" i="22"/>
  <c r="G89" i="22"/>
  <c r="C21" i="21"/>
  <c r="C39" i="21" s="1"/>
  <c r="C57" i="21" s="1"/>
  <c r="C75" i="21" s="1"/>
  <c r="C93" i="21" s="1"/>
  <c r="K21" i="21"/>
  <c r="M21" i="21"/>
  <c r="F21" i="21"/>
  <c r="N21" i="21"/>
  <c r="G21" i="21"/>
  <c r="I21" i="21"/>
  <c r="E22" i="21"/>
  <c r="D21" i="21"/>
  <c r="D39" i="21" s="1"/>
  <c r="D57" i="21" s="1"/>
  <c r="D75" i="21" s="1"/>
  <c r="D93" i="21" s="1"/>
  <c r="H21" i="21"/>
  <c r="J21" i="21"/>
  <c r="L21" i="21"/>
  <c r="E39" i="21"/>
  <c r="F36" i="20"/>
  <c r="H38" i="20"/>
  <c r="I11" i="18"/>
  <c r="I16" i="18"/>
  <c r="J17" i="18"/>
  <c r="L22" i="8"/>
  <c r="H22" i="8"/>
  <c r="K22" i="8"/>
  <c r="G22" i="8"/>
  <c r="G58" i="8" s="1"/>
  <c r="E23" i="8"/>
  <c r="N22" i="8"/>
  <c r="J22" i="8"/>
  <c r="F22" i="8"/>
  <c r="M22" i="8"/>
  <c r="I22" i="8"/>
  <c r="D22" i="8"/>
  <c r="D40" i="8" s="1"/>
  <c r="D58" i="8" s="1"/>
  <c r="D76" i="8" s="1"/>
  <c r="D94" i="8" s="1"/>
  <c r="C22" i="8"/>
  <c r="C40" i="8" s="1"/>
  <c r="C58" i="8" s="1"/>
  <c r="C76" i="8" s="1"/>
  <c r="C94" i="8" s="1"/>
  <c r="E40" i="8"/>
  <c r="AA38" i="13"/>
  <c r="AB39" i="13"/>
  <c r="U43" i="13"/>
  <c r="U61" i="13" s="1"/>
  <c r="U79" i="13" s="1"/>
  <c r="U97" i="13" s="1"/>
  <c r="U115" i="13" s="1"/>
  <c r="V43" i="13"/>
  <c r="V61" i="13" s="1"/>
  <c r="V79" i="13" s="1"/>
  <c r="V97" i="13" s="1"/>
  <c r="V115" i="13" s="1"/>
  <c r="W44" i="13"/>
  <c r="W61" i="13"/>
  <c r="AD58" i="14"/>
  <c r="AE58" i="14"/>
  <c r="X58" i="14"/>
  <c r="AF58" i="14"/>
  <c r="Y58" i="14"/>
  <c r="Z58" i="14"/>
  <c r="AB58" i="14"/>
  <c r="AC58" i="14"/>
  <c r="F54" i="22"/>
  <c r="N54" i="22"/>
  <c r="J55" i="22"/>
  <c r="F56" i="22"/>
  <c r="N56" i="22"/>
  <c r="J57" i="22"/>
  <c r="G54" i="22"/>
  <c r="H54" i="22"/>
  <c r="L55" i="22"/>
  <c r="H56" i="22"/>
  <c r="I54" i="22"/>
  <c r="M55" i="22"/>
  <c r="I56" i="22"/>
  <c r="M57" i="22"/>
  <c r="L54" i="22"/>
  <c r="H55" i="22"/>
  <c r="L56" i="22"/>
  <c r="K54" i="22"/>
  <c r="M54" i="22"/>
  <c r="G56" i="22"/>
  <c r="F55" i="22"/>
  <c r="J56" i="22"/>
  <c r="G55" i="22"/>
  <c r="K56" i="22"/>
  <c r="I55" i="22"/>
  <c r="M56" i="22"/>
  <c r="K55" i="22"/>
  <c r="J54" i="22"/>
  <c r="N55" i="22"/>
  <c r="G37" i="21"/>
  <c r="G36" i="21"/>
  <c r="D21" i="18"/>
  <c r="D39" i="18" s="1"/>
  <c r="D57" i="18" s="1"/>
  <c r="D75" i="18" s="1"/>
  <c r="D93" i="18" s="1"/>
  <c r="L21" i="18"/>
  <c r="L57" i="18" s="1"/>
  <c r="M21" i="18"/>
  <c r="M57" i="18" s="1"/>
  <c r="F21" i="18"/>
  <c r="F57" i="18" s="1"/>
  <c r="N21" i="18"/>
  <c r="N57" i="18" s="1"/>
  <c r="G21" i="18"/>
  <c r="G57" i="18" s="1"/>
  <c r="H21" i="18"/>
  <c r="H57" i="18" s="1"/>
  <c r="I21" i="18"/>
  <c r="I57" i="18" s="1"/>
  <c r="E22" i="18"/>
  <c r="J21" i="18"/>
  <c r="J57" i="18" s="1"/>
  <c r="E39" i="18"/>
  <c r="C21" i="18"/>
  <c r="C39" i="18" s="1"/>
  <c r="C57" i="18" s="1"/>
  <c r="C75" i="18" s="1"/>
  <c r="C93" i="18" s="1"/>
  <c r="K21" i="18"/>
  <c r="K57" i="18" s="1"/>
  <c r="AA38" i="14"/>
  <c r="AB39" i="14"/>
  <c r="D21" i="22"/>
  <c r="D39" i="22" s="1"/>
  <c r="D57" i="22" s="1"/>
  <c r="D75" i="22" s="1"/>
  <c r="D93" i="22" s="1"/>
  <c r="L21" i="22"/>
  <c r="L57" i="22" s="1"/>
  <c r="M21" i="22"/>
  <c r="F21" i="22"/>
  <c r="F57" i="22" s="1"/>
  <c r="N21" i="22"/>
  <c r="N57" i="22" s="1"/>
  <c r="G21" i="22"/>
  <c r="G57" i="22" s="1"/>
  <c r="I21" i="22"/>
  <c r="I57" i="22" s="1"/>
  <c r="E22" i="22"/>
  <c r="J21" i="22"/>
  <c r="E39" i="22"/>
  <c r="C21" i="22"/>
  <c r="C39" i="22" s="1"/>
  <c r="C57" i="22" s="1"/>
  <c r="C75" i="22" s="1"/>
  <c r="C93" i="22" s="1"/>
  <c r="H21" i="22"/>
  <c r="H57" i="22" s="1"/>
  <c r="K21" i="22"/>
  <c r="K57" i="22" s="1"/>
  <c r="H11" i="22"/>
  <c r="H13" i="22" s="1"/>
  <c r="H16" i="22"/>
  <c r="I17" i="22"/>
  <c r="H35" i="21"/>
  <c r="H53" i="21"/>
  <c r="H89" i="21"/>
  <c r="H71" i="21"/>
  <c r="G38" i="21"/>
  <c r="I16" i="20"/>
  <c r="J17" i="20"/>
  <c r="I11" i="20"/>
  <c r="I13" i="20" s="1"/>
  <c r="G38" i="19"/>
  <c r="G36" i="19"/>
  <c r="AA38" i="15"/>
  <c r="AB39" i="15"/>
  <c r="V45" i="16"/>
  <c r="V63" i="16" s="1"/>
  <c r="V81" i="16" s="1"/>
  <c r="V99" i="16" s="1"/>
  <c r="V117" i="16" s="1"/>
  <c r="W63" i="16"/>
  <c r="W46" i="16"/>
  <c r="U45" i="16"/>
  <c r="U63" i="16" s="1"/>
  <c r="U81" i="16" s="1"/>
  <c r="U99" i="16" s="1"/>
  <c r="U117" i="16" s="1"/>
  <c r="Z59" i="14"/>
  <c r="AA59" i="14"/>
  <c r="AB59" i="14"/>
  <c r="W77" i="14"/>
  <c r="W95" i="14" s="1"/>
  <c r="W113" i="14" s="1"/>
  <c r="AC59" i="14"/>
  <c r="AD59" i="14"/>
  <c r="AE59" i="14"/>
  <c r="X59" i="14"/>
  <c r="Y59" i="14"/>
  <c r="AF59" i="14"/>
  <c r="AC60" i="13"/>
  <c r="AD60" i="13"/>
  <c r="AE60" i="13"/>
  <c r="X60" i="13"/>
  <c r="AF60" i="13"/>
  <c r="Y60" i="13"/>
  <c r="AA60" i="13"/>
  <c r="Z60" i="13"/>
  <c r="AB60" i="13"/>
  <c r="W78" i="13"/>
  <c r="W96" i="13" s="1"/>
  <c r="W114" i="13" s="1"/>
  <c r="AC58" i="13"/>
  <c r="AD58" i="16"/>
  <c r="AB59" i="16"/>
  <c r="AA60" i="16"/>
  <c r="Z61" i="16"/>
  <c r="AC59" i="16"/>
  <c r="AE59" i="16"/>
  <c r="AF59" i="16"/>
  <c r="AF60" i="16"/>
  <c r="AE61" i="16"/>
  <c r="X59" i="16"/>
  <c r="AF61" i="16"/>
  <c r="Z59" i="16"/>
  <c r="AA59" i="16"/>
  <c r="G27" i="9"/>
  <c r="H13" i="8"/>
  <c r="X76" i="13"/>
  <c r="X94" i="13" s="1"/>
  <c r="X112" i="13" s="1"/>
  <c r="AF76" i="13"/>
  <c r="AF94" i="13" s="1"/>
  <c r="AF112" i="13" s="1"/>
  <c r="AB77" i="13"/>
  <c r="X78" i="13"/>
  <c r="AF78" i="13"/>
  <c r="AB79" i="13"/>
  <c r="X80" i="13"/>
  <c r="AF80" i="13"/>
  <c r="AB81" i="13"/>
  <c r="X82" i="13"/>
  <c r="AF82" i="13"/>
  <c r="AB83" i="13"/>
  <c r="X84" i="13"/>
  <c r="AF84" i="13"/>
  <c r="AB85" i="13"/>
  <c r="X86" i="13"/>
  <c r="AF86" i="13"/>
  <c r="AB87" i="13"/>
  <c r="X88" i="13"/>
  <c r="AF88" i="13"/>
  <c r="Y76" i="13"/>
  <c r="Y94" i="13" s="1"/>
  <c r="Y112" i="13" s="1"/>
  <c r="AC77" i="13"/>
  <c r="Y78" i="13"/>
  <c r="AC79" i="13"/>
  <c r="Y80" i="13"/>
  <c r="AC81" i="13"/>
  <c r="Y82" i="13"/>
  <c r="AC83" i="13"/>
  <c r="Y84" i="13"/>
  <c r="AC85" i="13"/>
  <c r="Y86" i="13"/>
  <c r="AC87" i="13"/>
  <c r="Y88" i="13"/>
  <c r="Z76" i="13"/>
  <c r="AD77" i="13"/>
  <c r="Z78" i="13"/>
  <c r="AD79" i="13"/>
  <c r="Z80" i="13"/>
  <c r="AD81" i="13"/>
  <c r="Z82" i="13"/>
  <c r="AD83" i="13"/>
  <c r="Z84" i="13"/>
  <c r="AD85" i="13"/>
  <c r="Z86" i="13"/>
  <c r="AD87" i="13"/>
  <c r="Z88" i="13"/>
  <c r="AA76" i="13"/>
  <c r="AA94" i="13" s="1"/>
  <c r="AA112" i="13" s="1"/>
  <c r="AE77" i="13"/>
  <c r="AA78" i="13"/>
  <c r="AE79" i="13"/>
  <c r="AA80" i="13"/>
  <c r="AE81" i="13"/>
  <c r="AA82" i="13"/>
  <c r="AE83" i="13"/>
  <c r="AA84" i="13"/>
  <c r="AE85" i="13"/>
  <c r="AA86" i="13"/>
  <c r="AE87" i="13"/>
  <c r="AA88" i="13"/>
  <c r="AB76" i="13"/>
  <c r="X77" i="13"/>
  <c r="AF77" i="13"/>
  <c r="AB78" i="13"/>
  <c r="X79" i="13"/>
  <c r="AF79" i="13"/>
  <c r="AB80" i="13"/>
  <c r="X81" i="13"/>
  <c r="AF81" i="13"/>
  <c r="AB82" i="13"/>
  <c r="X83" i="13"/>
  <c r="AF83" i="13"/>
  <c r="AB84" i="13"/>
  <c r="X85" i="13"/>
  <c r="AF85" i="13"/>
  <c r="AB86" i="13"/>
  <c r="X87" i="13"/>
  <c r="AF87" i="13"/>
  <c r="AB88" i="13"/>
  <c r="AD76" i="13"/>
  <c r="Z77" i="13"/>
  <c r="AD78" i="13"/>
  <c r="Z79" i="13"/>
  <c r="AD80" i="13"/>
  <c r="Z81" i="13"/>
  <c r="AD82" i="13"/>
  <c r="Z83" i="13"/>
  <c r="AD84" i="13"/>
  <c r="Z85" i="13"/>
  <c r="AD86" i="13"/>
  <c r="Z87" i="13"/>
  <c r="AD88" i="13"/>
  <c r="AC76" i="13"/>
  <c r="Y79" i="13"/>
  <c r="AC84" i="13"/>
  <c r="Y87" i="13"/>
  <c r="AE76" i="13"/>
  <c r="AA79" i="13"/>
  <c r="AE84" i="13"/>
  <c r="AA87" i="13"/>
  <c r="Y77" i="13"/>
  <c r="AC82" i="13"/>
  <c r="Y85" i="13"/>
  <c r="AA77" i="13"/>
  <c r="AE82" i="13"/>
  <c r="AA85" i="13"/>
  <c r="AC80" i="13"/>
  <c r="Y83" i="13"/>
  <c r="AC88" i="13"/>
  <c r="AE80" i="13"/>
  <c r="AA83" i="13"/>
  <c r="AE88" i="13"/>
  <c r="AC78" i="13"/>
  <c r="Y81" i="13"/>
  <c r="AC86" i="13"/>
  <c r="AE86" i="13"/>
  <c r="AE78" i="13"/>
  <c r="AA81" i="13"/>
  <c r="L54" i="20"/>
  <c r="H55" i="20"/>
  <c r="H73" i="20" s="1"/>
  <c r="H91" i="20" s="1"/>
  <c r="L56" i="20"/>
  <c r="H57" i="20"/>
  <c r="M54" i="20"/>
  <c r="I55" i="20"/>
  <c r="M56" i="20"/>
  <c r="F54" i="20"/>
  <c r="N54" i="20"/>
  <c r="J55" i="20"/>
  <c r="F56" i="20"/>
  <c r="N56" i="20"/>
  <c r="J57" i="20"/>
  <c r="G54" i="20"/>
  <c r="K55" i="20"/>
  <c r="I54" i="20"/>
  <c r="M55" i="20"/>
  <c r="I56" i="20"/>
  <c r="G55" i="20"/>
  <c r="L55" i="20"/>
  <c r="H54" i="20"/>
  <c r="N55" i="20"/>
  <c r="F57" i="20"/>
  <c r="J54" i="20"/>
  <c r="G57" i="20"/>
  <c r="K54" i="20"/>
  <c r="G56" i="20"/>
  <c r="K57" i="20"/>
  <c r="J56" i="20"/>
  <c r="N57" i="20"/>
  <c r="F55" i="20"/>
  <c r="F73" i="20" s="1"/>
  <c r="F91" i="20" s="1"/>
  <c r="K56" i="20"/>
  <c r="H56" i="20"/>
  <c r="L57" i="20"/>
  <c r="F54" i="23"/>
  <c r="F72" i="23" s="1"/>
  <c r="F90" i="23" s="1"/>
  <c r="N54" i="23"/>
  <c r="J55" i="23"/>
  <c r="F56" i="23"/>
  <c r="N56" i="23"/>
  <c r="J57" i="23"/>
  <c r="H54" i="23"/>
  <c r="L55" i="23"/>
  <c r="H56" i="23"/>
  <c r="M54" i="23"/>
  <c r="M55" i="23"/>
  <c r="K56" i="23"/>
  <c r="H57" i="23"/>
  <c r="M56" i="23"/>
  <c r="K57" i="23"/>
  <c r="I54" i="23"/>
  <c r="G55" i="23"/>
  <c r="M57" i="23"/>
  <c r="J54" i="23"/>
  <c r="H55" i="23"/>
  <c r="G56" i="23"/>
  <c r="N57" i="23"/>
  <c r="K54" i="23"/>
  <c r="I55" i="23"/>
  <c r="I56" i="23"/>
  <c r="F57" i="23"/>
  <c r="L54" i="23"/>
  <c r="K55" i="23"/>
  <c r="J56" i="23"/>
  <c r="G57" i="23"/>
  <c r="L56" i="23"/>
  <c r="I57" i="23"/>
  <c r="G54" i="23"/>
  <c r="G72" i="23" s="1"/>
  <c r="G90" i="23" s="1"/>
  <c r="L57" i="23"/>
  <c r="F55" i="23"/>
  <c r="N55" i="23"/>
  <c r="H89" i="18"/>
  <c r="H35" i="18"/>
  <c r="H71" i="18"/>
  <c r="H53" i="18"/>
  <c r="F74" i="8"/>
  <c r="F92" i="8" s="1"/>
  <c r="H7" i="21"/>
  <c r="K11" i="11"/>
  <c r="F73" i="23"/>
  <c r="F91" i="23" s="1"/>
  <c r="G73" i="22"/>
  <c r="G91" i="22" s="1"/>
  <c r="F38" i="20"/>
  <c r="X94" i="15"/>
  <c r="X112" i="15" s="1"/>
  <c r="AA93" i="16"/>
  <c r="AA75" i="16"/>
  <c r="AA57" i="16"/>
  <c r="AA111" i="16"/>
  <c r="J15" i="15"/>
  <c r="U42" i="6"/>
  <c r="U60" i="6" s="1"/>
  <c r="U78" i="6" s="1"/>
  <c r="U96" i="6" s="1"/>
  <c r="U114" i="6" s="1"/>
  <c r="W43" i="6"/>
  <c r="V42" i="6"/>
  <c r="V60" i="6" s="1"/>
  <c r="V78" i="6" s="1"/>
  <c r="V96" i="6" s="1"/>
  <c r="V114" i="6" s="1"/>
  <c r="W60" i="6"/>
  <c r="W39" i="13"/>
  <c r="L17" i="13"/>
  <c r="F73" i="8"/>
  <c r="F91" i="8" s="1"/>
  <c r="Z31" i="14"/>
  <c r="K5" i="11"/>
  <c r="J6" i="13"/>
  <c r="J9" i="6"/>
  <c r="L58" i="8"/>
  <c r="H58" i="8"/>
  <c r="M57" i="8"/>
  <c r="I57" i="8"/>
  <c r="N56" i="8"/>
  <c r="J56" i="8"/>
  <c r="F56" i="8"/>
  <c r="K55" i="8"/>
  <c r="G55" i="8"/>
  <c r="L54" i="8"/>
  <c r="H54" i="8"/>
  <c r="K58" i="8"/>
  <c r="L57" i="8"/>
  <c r="H57" i="8"/>
  <c r="M56" i="8"/>
  <c r="I56" i="8"/>
  <c r="N55" i="8"/>
  <c r="J55" i="8"/>
  <c r="F55" i="8"/>
  <c r="K54" i="8"/>
  <c r="G54" i="8"/>
  <c r="N58" i="8"/>
  <c r="J58" i="8"/>
  <c r="F58" i="8"/>
  <c r="K57" i="8"/>
  <c r="G57" i="8"/>
  <c r="L56" i="8"/>
  <c r="H56" i="8"/>
  <c r="M55" i="8"/>
  <c r="I55" i="8"/>
  <c r="N54" i="8"/>
  <c r="J54" i="8"/>
  <c r="F54" i="8"/>
  <c r="F72" i="8" s="1"/>
  <c r="F90" i="8" s="1"/>
  <c r="M54" i="8"/>
  <c r="G56" i="8"/>
  <c r="M58" i="8"/>
  <c r="H55" i="8"/>
  <c r="I58" i="8"/>
  <c r="K56" i="8"/>
  <c r="N57" i="8"/>
  <c r="I54" i="8"/>
  <c r="J57" i="8"/>
  <c r="L55" i="8"/>
  <c r="F57" i="8"/>
  <c r="AC96" i="13" l="1"/>
  <c r="AC114" i="13" s="1"/>
  <c r="Z96" i="13"/>
  <c r="Z114" i="13" s="1"/>
  <c r="AA96" i="13"/>
  <c r="AA114" i="13" s="1"/>
  <c r="AF95" i="13"/>
  <c r="AF113" i="13" s="1"/>
  <c r="Z95" i="13"/>
  <c r="Z113" i="13" s="1"/>
  <c r="AF96" i="13"/>
  <c r="AF114" i="13" s="1"/>
  <c r="AA57" i="15"/>
  <c r="AA75" i="15"/>
  <c r="AA93" i="15"/>
  <c r="AA111" i="15"/>
  <c r="H37" i="22"/>
  <c r="H73" i="22" s="1"/>
  <c r="H91" i="22" s="1"/>
  <c r="H36" i="22"/>
  <c r="H72" i="22" s="1"/>
  <c r="H90" i="22" s="1"/>
  <c r="H38" i="22"/>
  <c r="H74" i="22" s="1"/>
  <c r="H92" i="22" s="1"/>
  <c r="AA57" i="14"/>
  <c r="AA93" i="14"/>
  <c r="AA111" i="14"/>
  <c r="AA75" i="14"/>
  <c r="G73" i="21"/>
  <c r="G91" i="21" s="1"/>
  <c r="H74" i="20"/>
  <c r="H92" i="20" s="1"/>
  <c r="G22" i="21"/>
  <c r="I22" i="21"/>
  <c r="E23" i="21"/>
  <c r="J22" i="21"/>
  <c r="C22" i="21"/>
  <c r="C40" i="21" s="1"/>
  <c r="C58" i="21" s="1"/>
  <c r="C76" i="21" s="1"/>
  <c r="C94" i="21" s="1"/>
  <c r="M22" i="21"/>
  <c r="M58" i="21" s="1"/>
  <c r="L22" i="21"/>
  <c r="N22" i="21"/>
  <c r="D22" i="21"/>
  <c r="D40" i="21" s="1"/>
  <c r="D58" i="21" s="1"/>
  <c r="D76" i="21" s="1"/>
  <c r="D94" i="21" s="1"/>
  <c r="F22" i="21"/>
  <c r="E40" i="21"/>
  <c r="H22" i="21"/>
  <c r="K22" i="21"/>
  <c r="AD95" i="13"/>
  <c r="AD113" i="13" s="1"/>
  <c r="Y95" i="13"/>
  <c r="Y113" i="13" s="1"/>
  <c r="I11" i="23"/>
  <c r="I13" i="23" s="1"/>
  <c r="I16" i="23"/>
  <c r="J17" i="23"/>
  <c r="W45" i="14"/>
  <c r="W62" i="14"/>
  <c r="U44" i="14"/>
  <c r="U62" i="14" s="1"/>
  <c r="U80" i="14" s="1"/>
  <c r="U98" i="14" s="1"/>
  <c r="U116" i="14" s="1"/>
  <c r="V44" i="14"/>
  <c r="V62" i="14" s="1"/>
  <c r="V80" i="14" s="1"/>
  <c r="V98" i="14" s="1"/>
  <c r="V116" i="14" s="1"/>
  <c r="G36" i="18"/>
  <c r="G72" i="18" s="1"/>
  <c r="G90" i="18" s="1"/>
  <c r="F30" i="24" s="1"/>
  <c r="G37" i="18"/>
  <c r="G73" i="18" s="1"/>
  <c r="G91" i="18" s="1"/>
  <c r="F31" i="24" s="1"/>
  <c r="Y95" i="15"/>
  <c r="Y113" i="15" s="1"/>
  <c r="Z95" i="15"/>
  <c r="Z113" i="15" s="1"/>
  <c r="AB96" i="13"/>
  <c r="AB114" i="13" s="1"/>
  <c r="AB38" i="15"/>
  <c r="AC39" i="15"/>
  <c r="M54" i="21"/>
  <c r="I55" i="21"/>
  <c r="I73" i="21" s="1"/>
  <c r="I91" i="21" s="1"/>
  <c r="M56" i="21"/>
  <c r="I57" i="21"/>
  <c r="G54" i="21"/>
  <c r="K55" i="21"/>
  <c r="G56" i="21"/>
  <c r="K57" i="21"/>
  <c r="G58" i="21"/>
  <c r="K54" i="21"/>
  <c r="G55" i="21"/>
  <c r="K56" i="21"/>
  <c r="G57" i="21"/>
  <c r="K58" i="21"/>
  <c r="H54" i="21"/>
  <c r="H72" i="21" s="1"/>
  <c r="H90" i="21" s="1"/>
  <c r="H55" i="21"/>
  <c r="H73" i="21" s="1"/>
  <c r="H91" i="21" s="1"/>
  <c r="I56" i="21"/>
  <c r="J57" i="21"/>
  <c r="J58" i="21"/>
  <c r="I54" i="21"/>
  <c r="I72" i="21" s="1"/>
  <c r="I90" i="21" s="1"/>
  <c r="J55" i="21"/>
  <c r="J56" i="21"/>
  <c r="L57" i="21"/>
  <c r="L58" i="21"/>
  <c r="J54" i="21"/>
  <c r="L55" i="21"/>
  <c r="L56" i="21"/>
  <c r="M57" i="21"/>
  <c r="N58" i="21"/>
  <c r="L54" i="21"/>
  <c r="M55" i="21"/>
  <c r="N56" i="21"/>
  <c r="N57" i="21"/>
  <c r="N54" i="21"/>
  <c r="N55" i="21"/>
  <c r="F56" i="21"/>
  <c r="F74" i="21" s="1"/>
  <c r="F92" i="21" s="1"/>
  <c r="F57" i="21"/>
  <c r="H58" i="21"/>
  <c r="H57" i="21"/>
  <c r="F54" i="21"/>
  <c r="F72" i="21" s="1"/>
  <c r="F90" i="21" s="1"/>
  <c r="F58" i="21"/>
  <c r="I58" i="21"/>
  <c r="F55" i="21"/>
  <c r="F73" i="21" s="1"/>
  <c r="F91" i="21" s="1"/>
  <c r="H56" i="21"/>
  <c r="H74" i="21" s="1"/>
  <c r="H92" i="21" s="1"/>
  <c r="Y95" i="14"/>
  <c r="Y113" i="14" s="1"/>
  <c r="G74" i="21"/>
  <c r="G92" i="21" s="1"/>
  <c r="F72" i="20"/>
  <c r="F90" i="20" s="1"/>
  <c r="AC94" i="15"/>
  <c r="AC112" i="15" s="1"/>
  <c r="X95" i="13"/>
  <c r="X113" i="13" s="1"/>
  <c r="AB94" i="13"/>
  <c r="AB112" i="13" s="1"/>
  <c r="U43" i="15"/>
  <c r="U61" i="15" s="1"/>
  <c r="U79" i="15" s="1"/>
  <c r="U97" i="15" s="1"/>
  <c r="U115" i="15" s="1"/>
  <c r="V43" i="15"/>
  <c r="V61" i="15" s="1"/>
  <c r="V79" i="15" s="1"/>
  <c r="V97" i="15" s="1"/>
  <c r="V115" i="15" s="1"/>
  <c r="W61" i="15"/>
  <c r="W44" i="15"/>
  <c r="H35" i="23"/>
  <c r="H89" i="23"/>
  <c r="H53" i="23"/>
  <c r="H71" i="23"/>
  <c r="F36" i="18"/>
  <c r="F72" i="18" s="1"/>
  <c r="F90" i="18" s="1"/>
  <c r="E30" i="24" s="1"/>
  <c r="F37" i="18"/>
  <c r="F73" i="18" s="1"/>
  <c r="F91" i="18" s="1"/>
  <c r="E31" i="24" s="1"/>
  <c r="AE95" i="15"/>
  <c r="AE113" i="15" s="1"/>
  <c r="I74" i="21"/>
  <c r="I92" i="21" s="1"/>
  <c r="Y96" i="13"/>
  <c r="Y114" i="13" s="1"/>
  <c r="AB38" i="13"/>
  <c r="AC39" i="13"/>
  <c r="AE95" i="13"/>
  <c r="AE113" i="13" s="1"/>
  <c r="Z94" i="13"/>
  <c r="Z112" i="13" s="1"/>
  <c r="AD60" i="15"/>
  <c r="AD96" i="15" s="1"/>
  <c r="AD114" i="15" s="1"/>
  <c r="AE60" i="15"/>
  <c r="AE96" i="15" s="1"/>
  <c r="AE114" i="15" s="1"/>
  <c r="X60" i="15"/>
  <c r="X96" i="15" s="1"/>
  <c r="X114" i="15" s="1"/>
  <c r="AF60" i="15"/>
  <c r="AF96" i="15" s="1"/>
  <c r="AF114" i="15" s="1"/>
  <c r="AB60" i="15"/>
  <c r="AB96" i="15" s="1"/>
  <c r="AB114" i="15" s="1"/>
  <c r="W78" i="15"/>
  <c r="W96" i="15" s="1"/>
  <c r="W114" i="15" s="1"/>
  <c r="Y60" i="15"/>
  <c r="Y96" i="15" s="1"/>
  <c r="Y114" i="15" s="1"/>
  <c r="Z60" i="15"/>
  <c r="Z96" i="15" s="1"/>
  <c r="Z114" i="15" s="1"/>
  <c r="AA60" i="15"/>
  <c r="AA96" i="15" s="1"/>
  <c r="AA114" i="15" s="1"/>
  <c r="AC60" i="15"/>
  <c r="AC96" i="15" s="1"/>
  <c r="AC114" i="15" s="1"/>
  <c r="H39" i="19"/>
  <c r="I39" i="19"/>
  <c r="J39" i="19"/>
  <c r="G39" i="19"/>
  <c r="F39" i="19"/>
  <c r="E57" i="19"/>
  <c r="E75" i="19" s="1"/>
  <c r="E93" i="19" s="1"/>
  <c r="H36" i="23"/>
  <c r="H72" i="23" s="1"/>
  <c r="H90" i="23" s="1"/>
  <c r="H37" i="23"/>
  <c r="H73" i="23" s="1"/>
  <c r="H91" i="23" s="1"/>
  <c r="AD95" i="15"/>
  <c r="AD113" i="15" s="1"/>
  <c r="G74" i="22"/>
  <c r="G92" i="22" s="1"/>
  <c r="H72" i="19"/>
  <c r="H90" i="19" s="1"/>
  <c r="Z76" i="16"/>
  <c r="Z94" i="16" s="1"/>
  <c r="Z112" i="16" s="1"/>
  <c r="AD77" i="16"/>
  <c r="AD95" i="16" s="1"/>
  <c r="AD113" i="16" s="1"/>
  <c r="Z78" i="16"/>
  <c r="Z96" i="16" s="1"/>
  <c r="Z114" i="16" s="1"/>
  <c r="AD79" i="16"/>
  <c r="AD97" i="16" s="1"/>
  <c r="AD115" i="16" s="1"/>
  <c r="Z80" i="16"/>
  <c r="Z98" i="16" s="1"/>
  <c r="Z116" i="16" s="1"/>
  <c r="AD81" i="16"/>
  <c r="Z82" i="16"/>
  <c r="AD83" i="16"/>
  <c r="Z84" i="16"/>
  <c r="AD85" i="16"/>
  <c r="Z86" i="16"/>
  <c r="AD87" i="16"/>
  <c r="Z88" i="16"/>
  <c r="AA76" i="16"/>
  <c r="AA94" i="16" s="1"/>
  <c r="AA112" i="16" s="1"/>
  <c r="AE77" i="16"/>
  <c r="AE95" i="16" s="1"/>
  <c r="AE113" i="16" s="1"/>
  <c r="AA78" i="16"/>
  <c r="AA96" i="16" s="1"/>
  <c r="AA114" i="16" s="1"/>
  <c r="AE79" i="16"/>
  <c r="AA80" i="16"/>
  <c r="AE81" i="16"/>
  <c r="AA82" i="16"/>
  <c r="AE83" i="16"/>
  <c r="AA84" i="16"/>
  <c r="AE85" i="16"/>
  <c r="AA86" i="16"/>
  <c r="AE87" i="16"/>
  <c r="AA88" i="16"/>
  <c r="AB76" i="16"/>
  <c r="AB94" i="16" s="1"/>
  <c r="AB112" i="16" s="1"/>
  <c r="X77" i="16"/>
  <c r="AF77" i="16"/>
  <c r="AB78" i="16"/>
  <c r="AB96" i="16" s="1"/>
  <c r="AB114" i="16" s="1"/>
  <c r="X79" i="16"/>
  <c r="X97" i="16" s="1"/>
  <c r="X115" i="16" s="1"/>
  <c r="AF79" i="16"/>
  <c r="AF97" i="16" s="1"/>
  <c r="AF115" i="16" s="1"/>
  <c r="AB80" i="16"/>
  <c r="X81" i="16"/>
  <c r="AF81" i="16"/>
  <c r="AB82" i="16"/>
  <c r="X83" i="16"/>
  <c r="AF83" i="16"/>
  <c r="AB84" i="16"/>
  <c r="X85" i="16"/>
  <c r="AF85" i="16"/>
  <c r="AB86" i="16"/>
  <c r="X87" i="16"/>
  <c r="AF87" i="16"/>
  <c r="AB88" i="16"/>
  <c r="AC76" i="16"/>
  <c r="AC94" i="16" s="1"/>
  <c r="AC112" i="16" s="1"/>
  <c r="Y77" i="16"/>
  <c r="Y95" i="16" s="1"/>
  <c r="Y113" i="16" s="1"/>
  <c r="AC78" i="16"/>
  <c r="AC96" i="16" s="1"/>
  <c r="AC114" i="16" s="1"/>
  <c r="Y79" i="16"/>
  <c r="Y97" i="16" s="1"/>
  <c r="Y115" i="16" s="1"/>
  <c r="AC80" i="16"/>
  <c r="Y81" i="16"/>
  <c r="AC82" i="16"/>
  <c r="Y83" i="16"/>
  <c r="AC84" i="16"/>
  <c r="Y85" i="16"/>
  <c r="AC86" i="16"/>
  <c r="Y87" i="16"/>
  <c r="AC88" i="16"/>
  <c r="AD76" i="16"/>
  <c r="Z77" i="16"/>
  <c r="Z95" i="16" s="1"/>
  <c r="Z113" i="16" s="1"/>
  <c r="AD78" i="16"/>
  <c r="AD96" i="16" s="1"/>
  <c r="AD114" i="16" s="1"/>
  <c r="Z79" i="16"/>
  <c r="Z97" i="16" s="1"/>
  <c r="Z115" i="16" s="1"/>
  <c r="AD80" i="16"/>
  <c r="AD98" i="16" s="1"/>
  <c r="AD116" i="16" s="1"/>
  <c r="Z81" i="16"/>
  <c r="AD82" i="16"/>
  <c r="Z83" i="16"/>
  <c r="AD84" i="16"/>
  <c r="Z85" i="16"/>
  <c r="AD86" i="16"/>
  <c r="Z87" i="16"/>
  <c r="AD88" i="16"/>
  <c r="AE76" i="16"/>
  <c r="AE94" i="16" s="1"/>
  <c r="AE112" i="16" s="1"/>
  <c r="AA77" i="16"/>
  <c r="AA95" i="16" s="1"/>
  <c r="AA113" i="16" s="1"/>
  <c r="AE78" i="16"/>
  <c r="AE96" i="16" s="1"/>
  <c r="AE114" i="16" s="1"/>
  <c r="AA79" i="16"/>
  <c r="AA97" i="16" s="1"/>
  <c r="AA115" i="16" s="1"/>
  <c r="AE80" i="16"/>
  <c r="AE98" i="16" s="1"/>
  <c r="AE116" i="16" s="1"/>
  <c r="AA81" i="16"/>
  <c r="AE82" i="16"/>
  <c r="AA83" i="16"/>
  <c r="AE84" i="16"/>
  <c r="AA85" i="16"/>
  <c r="AE86" i="16"/>
  <c r="AA87" i="16"/>
  <c r="AE88" i="16"/>
  <c r="X76" i="16"/>
  <c r="X94" i="16" s="1"/>
  <c r="X112" i="16" s="1"/>
  <c r="AF76" i="16"/>
  <c r="AF94" i="16" s="1"/>
  <c r="AF112" i="16" s="1"/>
  <c r="AB77" i="16"/>
  <c r="AB95" i="16" s="1"/>
  <c r="AB113" i="16" s="1"/>
  <c r="X78" i="16"/>
  <c r="X96" i="16" s="1"/>
  <c r="X114" i="16" s="1"/>
  <c r="AF78" i="16"/>
  <c r="AB79" i="16"/>
  <c r="AB97" i="16" s="1"/>
  <c r="AB115" i="16" s="1"/>
  <c r="X80" i="16"/>
  <c r="AF80" i="16"/>
  <c r="AF98" i="16" s="1"/>
  <c r="AF116" i="16" s="1"/>
  <c r="AB81" i="16"/>
  <c r="X82" i="16"/>
  <c r="AF82" i="16"/>
  <c r="AB83" i="16"/>
  <c r="X84" i="16"/>
  <c r="AF84" i="16"/>
  <c r="AB85" i="16"/>
  <c r="X86" i="16"/>
  <c r="AF86" i="16"/>
  <c r="AB87" i="16"/>
  <c r="X88" i="16"/>
  <c r="AF88" i="16"/>
  <c r="Y76" i="16"/>
  <c r="Y94" i="16" s="1"/>
  <c r="Y112" i="16" s="1"/>
  <c r="AC77" i="16"/>
  <c r="AC95" i="16" s="1"/>
  <c r="AC113" i="16" s="1"/>
  <c r="Y78" i="16"/>
  <c r="Y96" i="16" s="1"/>
  <c r="Y114" i="16" s="1"/>
  <c r="AC79" i="16"/>
  <c r="AC97" i="16" s="1"/>
  <c r="AC115" i="16" s="1"/>
  <c r="Y80" i="16"/>
  <c r="AC81" i="16"/>
  <c r="Y82" i="16"/>
  <c r="AC83" i="16"/>
  <c r="Y84" i="16"/>
  <c r="AC85" i="16"/>
  <c r="Y86" i="16"/>
  <c r="AC87" i="16"/>
  <c r="Y88" i="16"/>
  <c r="I53" i="20"/>
  <c r="I35" i="20"/>
  <c r="I71" i="20"/>
  <c r="I89" i="20"/>
  <c r="AB38" i="14"/>
  <c r="AC39" i="14"/>
  <c r="X95" i="16"/>
  <c r="X113" i="16" s="1"/>
  <c r="U46" i="16"/>
  <c r="U64" i="16" s="1"/>
  <c r="U82" i="16" s="1"/>
  <c r="U100" i="16" s="1"/>
  <c r="U118" i="16" s="1"/>
  <c r="V46" i="16"/>
  <c r="V64" i="16" s="1"/>
  <c r="V82" i="16" s="1"/>
  <c r="V100" i="16" s="1"/>
  <c r="V118" i="16" s="1"/>
  <c r="W64" i="16"/>
  <c r="W47" i="16"/>
  <c r="G39" i="18"/>
  <c r="G75" i="18" s="1"/>
  <c r="G93" i="18" s="1"/>
  <c r="F33" i="24" s="1"/>
  <c r="H39" i="18"/>
  <c r="H75" i="18" s="1"/>
  <c r="H93" i="18" s="1"/>
  <c r="G33" i="24" s="1"/>
  <c r="E57" i="18"/>
  <c r="E75" i="18" s="1"/>
  <c r="E93" i="18" s="1"/>
  <c r="F39" i="18"/>
  <c r="F75" i="18" s="1"/>
  <c r="F93" i="18" s="1"/>
  <c r="E33" i="24" s="1"/>
  <c r="AA57" i="13"/>
  <c r="AA93" i="13"/>
  <c r="AA75" i="13"/>
  <c r="AA111" i="13"/>
  <c r="F39" i="21"/>
  <c r="F75" i="21" s="1"/>
  <c r="F93" i="21" s="1"/>
  <c r="H39" i="21"/>
  <c r="H75" i="21" s="1"/>
  <c r="H93" i="21" s="1"/>
  <c r="I39" i="21"/>
  <c r="I75" i="21" s="1"/>
  <c r="I93" i="21" s="1"/>
  <c r="J39" i="21"/>
  <c r="J75" i="21" s="1"/>
  <c r="J93" i="21" s="1"/>
  <c r="G39" i="21"/>
  <c r="G75" i="21" s="1"/>
  <c r="G93" i="21" s="1"/>
  <c r="E57" i="21"/>
  <c r="E75" i="21" s="1"/>
  <c r="E93" i="21" s="1"/>
  <c r="H74" i="23"/>
  <c r="H92" i="23" s="1"/>
  <c r="AC95" i="13"/>
  <c r="AC113" i="13" s="1"/>
  <c r="AE94" i="13"/>
  <c r="AE112" i="13" s="1"/>
  <c r="AB98" i="16"/>
  <c r="AB116" i="16" s="1"/>
  <c r="G39" i="23"/>
  <c r="G75" i="23" s="1"/>
  <c r="G93" i="23" s="1"/>
  <c r="I39" i="23"/>
  <c r="I75" i="23" s="1"/>
  <c r="I93" i="23" s="1"/>
  <c r="F39" i="23"/>
  <c r="F75" i="23" s="1"/>
  <c r="F93" i="23" s="1"/>
  <c r="E57" i="23"/>
  <c r="E75" i="23" s="1"/>
  <c r="E93" i="23" s="1"/>
  <c r="H39" i="23"/>
  <c r="H75" i="23" s="1"/>
  <c r="H93" i="23" s="1"/>
  <c r="AF95" i="15"/>
  <c r="AF113" i="15" s="1"/>
  <c r="H72" i="20"/>
  <c r="H90" i="20" s="1"/>
  <c r="G72" i="22"/>
  <c r="G90" i="22" s="1"/>
  <c r="G75" i="8"/>
  <c r="G93" i="8" s="1"/>
  <c r="H35" i="22"/>
  <c r="H53" i="22"/>
  <c r="H71" i="22"/>
  <c r="H89" i="22"/>
  <c r="Z76" i="14"/>
  <c r="Z94" i="14" s="1"/>
  <c r="Z112" i="14" s="1"/>
  <c r="AD77" i="14"/>
  <c r="Z78" i="14"/>
  <c r="Z96" i="14" s="1"/>
  <c r="Z114" i="14" s="1"/>
  <c r="G10" i="24" s="1"/>
  <c r="AD79" i="14"/>
  <c r="Z80" i="14"/>
  <c r="AD81" i="14"/>
  <c r="Z82" i="14"/>
  <c r="AD83" i="14"/>
  <c r="Z84" i="14"/>
  <c r="AD85" i="14"/>
  <c r="Z86" i="14"/>
  <c r="AD87" i="14"/>
  <c r="Z88" i="14"/>
  <c r="AA76" i="14"/>
  <c r="AA94" i="14" s="1"/>
  <c r="AA112" i="14" s="1"/>
  <c r="H8" i="24" s="1"/>
  <c r="AE77" i="14"/>
  <c r="AE95" i="14" s="1"/>
  <c r="AE113" i="14" s="1"/>
  <c r="AA78" i="14"/>
  <c r="AA96" i="14" s="1"/>
  <c r="AA114" i="14" s="1"/>
  <c r="H10" i="24" s="1"/>
  <c r="AB76" i="14"/>
  <c r="AB94" i="14" s="1"/>
  <c r="AB112" i="14" s="1"/>
  <c r="X77" i="14"/>
  <c r="X95" i="14" s="1"/>
  <c r="X113" i="14" s="1"/>
  <c r="AF77" i="14"/>
  <c r="AF95" i="14" s="1"/>
  <c r="AF113" i="14" s="1"/>
  <c r="M9" i="24" s="1"/>
  <c r="AB78" i="14"/>
  <c r="AB96" i="14" s="1"/>
  <c r="AB114" i="14" s="1"/>
  <c r="X79" i="14"/>
  <c r="AF79" i="14"/>
  <c r="AB80" i="14"/>
  <c r="X81" i="14"/>
  <c r="AF81" i="14"/>
  <c r="AB82" i="14"/>
  <c r="X83" i="14"/>
  <c r="AF83" i="14"/>
  <c r="AB84" i="14"/>
  <c r="X85" i="14"/>
  <c r="AF85" i="14"/>
  <c r="AB86" i="14"/>
  <c r="X87" i="14"/>
  <c r="AF87" i="14"/>
  <c r="AB88" i="14"/>
  <c r="AD76" i="14"/>
  <c r="Z77" i="14"/>
  <c r="Z95" i="14" s="1"/>
  <c r="Z113" i="14" s="1"/>
  <c r="G9" i="24" s="1"/>
  <c r="AD78" i="14"/>
  <c r="AD96" i="14" s="1"/>
  <c r="AD114" i="14" s="1"/>
  <c r="Z79" i="14"/>
  <c r="AD80" i="14"/>
  <c r="Z81" i="14"/>
  <c r="AD82" i="14"/>
  <c r="Z83" i="14"/>
  <c r="AD84" i="14"/>
  <c r="Z85" i="14"/>
  <c r="AD86" i="14"/>
  <c r="Z87" i="14"/>
  <c r="AD88" i="14"/>
  <c r="AF76" i="14"/>
  <c r="AF94" i="14" s="1"/>
  <c r="AF112" i="14" s="1"/>
  <c r="M8" i="24" s="1"/>
  <c r="X78" i="14"/>
  <c r="AA79" i="14"/>
  <c r="AA80" i="14"/>
  <c r="AB81" i="14"/>
  <c r="AC82" i="14"/>
  <c r="AC83" i="14"/>
  <c r="AE84" i="14"/>
  <c r="AE85" i="14"/>
  <c r="AF86" i="14"/>
  <c r="Y78" i="14"/>
  <c r="Y96" i="14" s="1"/>
  <c r="Y114" i="14" s="1"/>
  <c r="AB79" i="14"/>
  <c r="AC80" i="14"/>
  <c r="AC81" i="14"/>
  <c r="AE82" i="14"/>
  <c r="AE83" i="14"/>
  <c r="AF84" i="14"/>
  <c r="Y77" i="14"/>
  <c r="AC78" i="14"/>
  <c r="AC96" i="14" s="1"/>
  <c r="AC114" i="14" s="1"/>
  <c r="AC79" i="14"/>
  <c r="AE80" i="14"/>
  <c r="AE81" i="14"/>
  <c r="AF82" i="14"/>
  <c r="X88" i="14"/>
  <c r="AA77" i="14"/>
  <c r="AA95" i="14" s="1"/>
  <c r="AA113" i="14" s="1"/>
  <c r="AE78" i="14"/>
  <c r="AE96" i="14" s="1"/>
  <c r="AE114" i="14" s="1"/>
  <c r="AE79" i="14"/>
  <c r="AF80" i="14"/>
  <c r="X86" i="14"/>
  <c r="Y87" i="14"/>
  <c r="Y88" i="14"/>
  <c r="X76" i="14"/>
  <c r="X94" i="14" s="1"/>
  <c r="X112" i="14" s="1"/>
  <c r="E8" i="24" s="1"/>
  <c r="AB77" i="14"/>
  <c r="AB95" i="14" s="1"/>
  <c r="AB113" i="14" s="1"/>
  <c r="AF78" i="14"/>
  <c r="X84" i="14"/>
  <c r="Y85" i="14"/>
  <c r="Y86" i="14"/>
  <c r="AA87" i="14"/>
  <c r="AA88" i="14"/>
  <c r="Y76" i="14"/>
  <c r="Y94" i="14" s="1"/>
  <c r="Y112" i="14" s="1"/>
  <c r="F8" i="24" s="1"/>
  <c r="AC77" i="14"/>
  <c r="X82" i="14"/>
  <c r="Y83" i="14"/>
  <c r="Y84" i="14"/>
  <c r="AA85" i="14"/>
  <c r="AA86" i="14"/>
  <c r="AB87" i="14"/>
  <c r="AC88" i="14"/>
  <c r="AC76" i="14"/>
  <c r="X80" i="14"/>
  <c r="Y81" i="14"/>
  <c r="Y82" i="14"/>
  <c r="AA83" i="14"/>
  <c r="AA84" i="14"/>
  <c r="AB85" i="14"/>
  <c r="AC86" i="14"/>
  <c r="AC87" i="14"/>
  <c r="AE88" i="14"/>
  <c r="AE76" i="14"/>
  <c r="AC85" i="14"/>
  <c r="AE86" i="14"/>
  <c r="Y79" i="14"/>
  <c r="AE87" i="14"/>
  <c r="Y80" i="14"/>
  <c r="AF88" i="14"/>
  <c r="AA81" i="14"/>
  <c r="AA82" i="14"/>
  <c r="AB83" i="14"/>
  <c r="AC84" i="14"/>
  <c r="W78" i="6"/>
  <c r="W96" i="6" s="1"/>
  <c r="W114" i="6" s="1"/>
  <c r="X60" i="6"/>
  <c r="Z60" i="6"/>
  <c r="AE60" i="6"/>
  <c r="Y60" i="6"/>
  <c r="AB60" i="6"/>
  <c r="AF60" i="6"/>
  <c r="AC60" i="6"/>
  <c r="AA60" i="6"/>
  <c r="AD60" i="6"/>
  <c r="F74" i="20"/>
  <c r="F92" i="20" s="1"/>
  <c r="AE97" i="16"/>
  <c r="AE115" i="16" s="1"/>
  <c r="AD94" i="16"/>
  <c r="AD112" i="16" s="1"/>
  <c r="X96" i="13"/>
  <c r="X114" i="13" s="1"/>
  <c r="AD95" i="14"/>
  <c r="AD113" i="14" s="1"/>
  <c r="AD63" i="16"/>
  <c r="AD99" i="16" s="1"/>
  <c r="AD117" i="16" s="1"/>
  <c r="Y63" i="16"/>
  <c r="Y99" i="16" s="1"/>
  <c r="Y117" i="16" s="1"/>
  <c r="X63" i="16"/>
  <c r="X99" i="16" s="1"/>
  <c r="X117" i="16" s="1"/>
  <c r="W81" i="16"/>
  <c r="W99" i="16" s="1"/>
  <c r="W117" i="16" s="1"/>
  <c r="Z63" i="16"/>
  <c r="AA63" i="16"/>
  <c r="AA99" i="16" s="1"/>
  <c r="AA117" i="16" s="1"/>
  <c r="AB63" i="16"/>
  <c r="AB99" i="16" s="1"/>
  <c r="AB117" i="16" s="1"/>
  <c r="AC63" i="16"/>
  <c r="AC99" i="16" s="1"/>
  <c r="AC117" i="16" s="1"/>
  <c r="AE63" i="16"/>
  <c r="AE99" i="16" s="1"/>
  <c r="AE117" i="16" s="1"/>
  <c r="AF63" i="16"/>
  <c r="AF99" i="16" s="1"/>
  <c r="AF117" i="16" s="1"/>
  <c r="G39" i="22"/>
  <c r="G75" i="22" s="1"/>
  <c r="G93" i="22" s="1"/>
  <c r="H39" i="22"/>
  <c r="H75" i="22" s="1"/>
  <c r="H93" i="22" s="1"/>
  <c r="E57" i="22"/>
  <c r="E75" i="22" s="1"/>
  <c r="E93" i="22" s="1"/>
  <c r="F39" i="22"/>
  <c r="F75" i="22" s="1"/>
  <c r="F93" i="22" s="1"/>
  <c r="AE94" i="14"/>
  <c r="AE112" i="14" s="1"/>
  <c r="F74" i="23"/>
  <c r="F92" i="23" s="1"/>
  <c r="F39" i="20"/>
  <c r="F75" i="20" s="1"/>
  <c r="F93" i="20" s="1"/>
  <c r="G39" i="20"/>
  <c r="G75" i="20" s="1"/>
  <c r="G93" i="20" s="1"/>
  <c r="H39" i="20"/>
  <c r="H75" i="20" s="1"/>
  <c r="H93" i="20" s="1"/>
  <c r="I39" i="20"/>
  <c r="I75" i="20" s="1"/>
  <c r="I93" i="20" s="1"/>
  <c r="E57" i="20"/>
  <c r="E75" i="20" s="1"/>
  <c r="E93" i="20" s="1"/>
  <c r="AB88" i="6"/>
  <c r="AC87" i="6"/>
  <c r="AD86" i="6"/>
  <c r="AE85" i="6"/>
  <c r="AF84" i="6"/>
  <c r="X84" i="6"/>
  <c r="Y83" i="6"/>
  <c r="Z82" i="6"/>
  <c r="AA81" i="6"/>
  <c r="AB80" i="6"/>
  <c r="AC79" i="6"/>
  <c r="AD78" i="6"/>
  <c r="AE77" i="6"/>
  <c r="AE95" i="6" s="1"/>
  <c r="AE113" i="6" s="1"/>
  <c r="AF76" i="6"/>
  <c r="AF94" i="6" s="1"/>
  <c r="AF112" i="6" s="1"/>
  <c r="X76" i="6"/>
  <c r="X94" i="6" s="1"/>
  <c r="X112" i="6" s="1"/>
  <c r="AA88" i="6"/>
  <c r="AB87" i="6"/>
  <c r="AC86" i="6"/>
  <c r="AD85" i="6"/>
  <c r="AE84" i="6"/>
  <c r="AF83" i="6"/>
  <c r="X83" i="6"/>
  <c r="Y82" i="6"/>
  <c r="Z81" i="6"/>
  <c r="AA80" i="6"/>
  <c r="AB79" i="6"/>
  <c r="AC78" i="6"/>
  <c r="AD77" i="6"/>
  <c r="AD95" i="6" s="1"/>
  <c r="AD113" i="6" s="1"/>
  <c r="AE76" i="6"/>
  <c r="AE94" i="6" s="1"/>
  <c r="AE112" i="6" s="1"/>
  <c r="Z88" i="6"/>
  <c r="AA87" i="6"/>
  <c r="AB86" i="6"/>
  <c r="AC85" i="6"/>
  <c r="AD84" i="6"/>
  <c r="AE83" i="6"/>
  <c r="AF82" i="6"/>
  <c r="X82" i="6"/>
  <c r="Y81" i="6"/>
  <c r="Z80" i="6"/>
  <c r="AA79" i="6"/>
  <c r="AB78" i="6"/>
  <c r="AC77" i="6"/>
  <c r="AC95" i="6" s="1"/>
  <c r="AC113" i="6" s="1"/>
  <c r="AD76" i="6"/>
  <c r="AD94" i="6" s="1"/>
  <c r="AD112" i="6" s="1"/>
  <c r="Y88" i="6"/>
  <c r="Z87" i="6"/>
  <c r="AA86" i="6"/>
  <c r="AB85" i="6"/>
  <c r="AC84" i="6"/>
  <c r="AD83" i="6"/>
  <c r="AE82" i="6"/>
  <c r="AF81" i="6"/>
  <c r="X81" i="6"/>
  <c r="Y80" i="6"/>
  <c r="Z79" i="6"/>
  <c r="AA78" i="6"/>
  <c r="AB77" i="6"/>
  <c r="AB95" i="6" s="1"/>
  <c r="AB113" i="6" s="1"/>
  <c r="AC76" i="6"/>
  <c r="AC94" i="6" s="1"/>
  <c r="AC112" i="6" s="1"/>
  <c r="AF88" i="6"/>
  <c r="X88" i="6"/>
  <c r="Y87" i="6"/>
  <c r="Z86" i="6"/>
  <c r="AA85" i="6"/>
  <c r="AB84" i="6"/>
  <c r="AC83" i="6"/>
  <c r="AD82" i="6"/>
  <c r="AE81" i="6"/>
  <c r="AF80" i="6"/>
  <c r="X80" i="6"/>
  <c r="Y79" i="6"/>
  <c r="Z78" i="6"/>
  <c r="AA77" i="6"/>
  <c r="AA95" i="6" s="1"/>
  <c r="AA113" i="6" s="1"/>
  <c r="AB76" i="6"/>
  <c r="AB94" i="6" s="1"/>
  <c r="AB112" i="6" s="1"/>
  <c r="AE88" i="6"/>
  <c r="AF87" i="6"/>
  <c r="X87" i="6"/>
  <c r="Y86" i="6"/>
  <c r="Z85" i="6"/>
  <c r="AA84" i="6"/>
  <c r="AB83" i="6"/>
  <c r="AC82" i="6"/>
  <c r="AD81" i="6"/>
  <c r="AE80" i="6"/>
  <c r="AF79" i="6"/>
  <c r="X79" i="6"/>
  <c r="Y78" i="6"/>
  <c r="Z77" i="6"/>
  <c r="Z95" i="6" s="1"/>
  <c r="Z113" i="6" s="1"/>
  <c r="AA76" i="6"/>
  <c r="AA94" i="6" s="1"/>
  <c r="AA112" i="6" s="1"/>
  <c r="AD88" i="6"/>
  <c r="AE87" i="6"/>
  <c r="AF86" i="6"/>
  <c r="X86" i="6"/>
  <c r="Y85" i="6"/>
  <c r="Z84" i="6"/>
  <c r="AA83" i="6"/>
  <c r="AB82" i="6"/>
  <c r="AC81" i="6"/>
  <c r="AD80" i="6"/>
  <c r="AE79" i="6"/>
  <c r="AF78" i="6"/>
  <c r="X78" i="6"/>
  <c r="Y77" i="6"/>
  <c r="Y95" i="6" s="1"/>
  <c r="Y113" i="6" s="1"/>
  <c r="Z76" i="6"/>
  <c r="Z94" i="6" s="1"/>
  <c r="Z112" i="6" s="1"/>
  <c r="AE86" i="6"/>
  <c r="AD79" i="6"/>
  <c r="AF85" i="6"/>
  <c r="AE78" i="6"/>
  <c r="X85" i="6"/>
  <c r="AF77" i="6"/>
  <c r="Y84" i="6"/>
  <c r="X77" i="6"/>
  <c r="X95" i="6" s="1"/>
  <c r="X113" i="6" s="1"/>
  <c r="Z83" i="6"/>
  <c r="Y76" i="6"/>
  <c r="Y94" i="6" s="1"/>
  <c r="Y112" i="6" s="1"/>
  <c r="AC88" i="6"/>
  <c r="AB81" i="6"/>
  <c r="AA82" i="6"/>
  <c r="AD87" i="6"/>
  <c r="AC80" i="6"/>
  <c r="AE94" i="15"/>
  <c r="AE112" i="15" s="1"/>
  <c r="F75" i="8"/>
  <c r="F93" i="8" s="1"/>
  <c r="AD94" i="13"/>
  <c r="AD112" i="13" s="1"/>
  <c r="J89" i="8"/>
  <c r="J71" i="8"/>
  <c r="J53" i="8"/>
  <c r="J35" i="8"/>
  <c r="AA98" i="16"/>
  <c r="AA116" i="16" s="1"/>
  <c r="L17" i="19"/>
  <c r="K16" i="19"/>
  <c r="K11" i="19"/>
  <c r="K13" i="19" s="1"/>
  <c r="AC38" i="6"/>
  <c r="AD39" i="6"/>
  <c r="X95" i="15"/>
  <c r="X113" i="15" s="1"/>
  <c r="AB57" i="16"/>
  <c r="AB93" i="16"/>
  <c r="AB75" i="16"/>
  <c r="AB111" i="16"/>
  <c r="G37" i="20"/>
  <c r="G73" i="20" s="1"/>
  <c r="G91" i="20" s="1"/>
  <c r="G38" i="20"/>
  <c r="G74" i="20" s="1"/>
  <c r="G92" i="20" s="1"/>
  <c r="G36" i="20"/>
  <c r="G72" i="20" s="1"/>
  <c r="G90" i="20" s="1"/>
  <c r="G73" i="23"/>
  <c r="G91" i="23" s="1"/>
  <c r="G72" i="8"/>
  <c r="G90" i="8" s="1"/>
  <c r="G72" i="21"/>
  <c r="G90" i="21" s="1"/>
  <c r="AF96" i="16"/>
  <c r="AF114" i="16" s="1"/>
  <c r="AC94" i="13"/>
  <c r="AC112" i="13" s="1"/>
  <c r="AE96" i="13"/>
  <c r="AE114" i="13" s="1"/>
  <c r="AC95" i="14"/>
  <c r="AC113" i="14" s="1"/>
  <c r="I37" i="20"/>
  <c r="I73" i="20" s="1"/>
  <c r="I91" i="20" s="1"/>
  <c r="I38" i="20"/>
  <c r="I74" i="20" s="1"/>
  <c r="I92" i="20" s="1"/>
  <c r="I36" i="20"/>
  <c r="I72" i="20" s="1"/>
  <c r="I90" i="20" s="1"/>
  <c r="H22" i="18"/>
  <c r="H58" i="18" s="1"/>
  <c r="I22" i="18"/>
  <c r="I58" i="18" s="1"/>
  <c r="E23" i="18"/>
  <c r="J22" i="18"/>
  <c r="J58" i="18" s="1"/>
  <c r="E40" i="18"/>
  <c r="C22" i="18"/>
  <c r="C40" i="18" s="1"/>
  <c r="C58" i="18" s="1"/>
  <c r="C76" i="18" s="1"/>
  <c r="C94" i="18" s="1"/>
  <c r="K22" i="18"/>
  <c r="K58" i="18" s="1"/>
  <c r="D22" i="18"/>
  <c r="D40" i="18" s="1"/>
  <c r="D58" i="18" s="1"/>
  <c r="D76" i="18" s="1"/>
  <c r="D94" i="18" s="1"/>
  <c r="L22" i="18"/>
  <c r="L58" i="18" s="1"/>
  <c r="M22" i="18"/>
  <c r="M58" i="18" s="1"/>
  <c r="F22" i="18"/>
  <c r="F58" i="18" s="1"/>
  <c r="N22" i="18"/>
  <c r="N58" i="18" s="1"/>
  <c r="G22" i="18"/>
  <c r="G58" i="18" s="1"/>
  <c r="AD94" i="14"/>
  <c r="AD112" i="14" s="1"/>
  <c r="J11" i="18"/>
  <c r="K17" i="18"/>
  <c r="J16" i="18"/>
  <c r="G74" i="23"/>
  <c r="G92" i="23" s="1"/>
  <c r="F73" i="22"/>
  <c r="F91" i="22" s="1"/>
  <c r="AB95" i="13"/>
  <c r="AB113" i="13" s="1"/>
  <c r="I36" i="8"/>
  <c r="I72" i="8" s="1"/>
  <c r="I90" i="8" s="1"/>
  <c r="I38" i="8"/>
  <c r="I74" i="8" s="1"/>
  <c r="I92" i="8" s="1"/>
  <c r="I39" i="8"/>
  <c r="I75" i="8" s="1"/>
  <c r="I93" i="8" s="1"/>
  <c r="I37" i="8"/>
  <c r="I73" i="8" s="1"/>
  <c r="I91" i="8" s="1"/>
  <c r="M54" i="19"/>
  <c r="I55" i="19"/>
  <c r="I73" i="19" s="1"/>
  <c r="I91" i="19" s="1"/>
  <c r="M56" i="19"/>
  <c r="I57" i="19"/>
  <c r="F54" i="19"/>
  <c r="F72" i="19" s="1"/>
  <c r="F90" i="19" s="1"/>
  <c r="N54" i="19"/>
  <c r="J55" i="19"/>
  <c r="F56" i="19"/>
  <c r="N56" i="19"/>
  <c r="J57" i="19"/>
  <c r="F58" i="19"/>
  <c r="G54" i="19"/>
  <c r="G72" i="19" s="1"/>
  <c r="G90" i="19" s="1"/>
  <c r="K55" i="19"/>
  <c r="G56" i="19"/>
  <c r="G74" i="19" s="1"/>
  <c r="G92" i="19" s="1"/>
  <c r="K57" i="19"/>
  <c r="H54" i="19"/>
  <c r="L55" i="19"/>
  <c r="H56" i="19"/>
  <c r="H74" i="19" s="1"/>
  <c r="H92" i="19" s="1"/>
  <c r="L57" i="19"/>
  <c r="I54" i="19"/>
  <c r="I72" i="19" s="1"/>
  <c r="I90" i="19" s="1"/>
  <c r="M55" i="19"/>
  <c r="I56" i="19"/>
  <c r="I74" i="19" s="1"/>
  <c r="I92" i="19" s="1"/>
  <c r="M57" i="19"/>
  <c r="J54" i="19"/>
  <c r="F55" i="19"/>
  <c r="F73" i="19" s="1"/>
  <c r="F91" i="19" s="1"/>
  <c r="N55" i="19"/>
  <c r="J56" i="19"/>
  <c r="F57" i="19"/>
  <c r="N57" i="19"/>
  <c r="K54" i="19"/>
  <c r="G55" i="19"/>
  <c r="G73" i="19" s="1"/>
  <c r="G91" i="19" s="1"/>
  <c r="K56" i="19"/>
  <c r="G57" i="19"/>
  <c r="L54" i="19"/>
  <c r="H55" i="19"/>
  <c r="H73" i="19" s="1"/>
  <c r="H91" i="19" s="1"/>
  <c r="L56" i="19"/>
  <c r="H57" i="19"/>
  <c r="AF96" i="14"/>
  <c r="AF114" i="14" s="1"/>
  <c r="M10" i="24" s="1"/>
  <c r="G38" i="18"/>
  <c r="G74" i="18" s="1"/>
  <c r="G92" i="18" s="1"/>
  <c r="F32" i="24" s="1"/>
  <c r="L17" i="8"/>
  <c r="K16" i="8"/>
  <c r="K11" i="8"/>
  <c r="Y98" i="16"/>
  <c r="Y116" i="16" s="1"/>
  <c r="J35" i="19"/>
  <c r="J53" i="19"/>
  <c r="J89" i="19"/>
  <c r="J71" i="19"/>
  <c r="AB93" i="6"/>
  <c r="AB57" i="6"/>
  <c r="AB75" i="6"/>
  <c r="AB111" i="6"/>
  <c r="AD39" i="16"/>
  <c r="AC38" i="16"/>
  <c r="L17" i="21"/>
  <c r="K11" i="21"/>
  <c r="K13" i="21" s="1"/>
  <c r="K39" i="21" s="1"/>
  <c r="K75" i="21" s="1"/>
  <c r="K93" i="21" s="1"/>
  <c r="K16" i="21"/>
  <c r="G73" i="8"/>
  <c r="G91" i="8" s="1"/>
  <c r="W45" i="13"/>
  <c r="W62" i="13"/>
  <c r="U44" i="13"/>
  <c r="U62" i="13" s="1"/>
  <c r="U80" i="13" s="1"/>
  <c r="U98" i="13" s="1"/>
  <c r="U116" i="13" s="1"/>
  <c r="V44" i="13"/>
  <c r="V62" i="13" s="1"/>
  <c r="V80" i="13" s="1"/>
  <c r="V98" i="13" s="1"/>
  <c r="V116" i="13" s="1"/>
  <c r="H27" i="24"/>
  <c r="I13" i="18"/>
  <c r="I39" i="18" s="1"/>
  <c r="I75" i="18" s="1"/>
  <c r="I93" i="18" s="1"/>
  <c r="H33" i="24" s="1"/>
  <c r="V43" i="6"/>
  <c r="V61" i="6" s="1"/>
  <c r="V79" i="6" s="1"/>
  <c r="V97" i="6" s="1"/>
  <c r="V115" i="6" s="1"/>
  <c r="W44" i="6"/>
  <c r="U43" i="6"/>
  <c r="U61" i="6" s="1"/>
  <c r="U79" i="6" s="1"/>
  <c r="U97" i="6" s="1"/>
  <c r="U115" i="6" s="1"/>
  <c r="W61" i="6"/>
  <c r="H36" i="8"/>
  <c r="H72" i="8" s="1"/>
  <c r="H90" i="8" s="1"/>
  <c r="H38" i="8"/>
  <c r="H74" i="8" s="1"/>
  <c r="H92" i="8" s="1"/>
  <c r="H39" i="8"/>
  <c r="H75" i="8" s="1"/>
  <c r="H93" i="8" s="1"/>
  <c r="H37" i="8"/>
  <c r="H73" i="8" s="1"/>
  <c r="H91" i="8" s="1"/>
  <c r="AF95" i="16"/>
  <c r="AF113" i="16" s="1"/>
  <c r="AD96" i="13"/>
  <c r="AD114" i="13" s="1"/>
  <c r="J11" i="20"/>
  <c r="J13" i="20" s="1"/>
  <c r="J16" i="20"/>
  <c r="K17" i="20"/>
  <c r="I11" i="22"/>
  <c r="I13" i="22" s="1"/>
  <c r="I16" i="22"/>
  <c r="J17" i="22"/>
  <c r="H22" i="22"/>
  <c r="H58" i="22" s="1"/>
  <c r="I22" i="22"/>
  <c r="I58" i="22" s="1"/>
  <c r="E23" i="22"/>
  <c r="J22" i="22"/>
  <c r="J58" i="22" s="1"/>
  <c r="E40" i="22"/>
  <c r="C22" i="22"/>
  <c r="C40" i="22" s="1"/>
  <c r="C58" i="22" s="1"/>
  <c r="C76" i="22" s="1"/>
  <c r="C94" i="22" s="1"/>
  <c r="K22" i="22"/>
  <c r="K58" i="22" s="1"/>
  <c r="M22" i="22"/>
  <c r="M58" i="22" s="1"/>
  <c r="F22" i="22"/>
  <c r="F58" i="22" s="1"/>
  <c r="N22" i="22"/>
  <c r="N58" i="22" s="1"/>
  <c r="D22" i="22"/>
  <c r="D40" i="22" s="1"/>
  <c r="D58" i="22" s="1"/>
  <c r="D76" i="22" s="1"/>
  <c r="D94" i="22" s="1"/>
  <c r="G22" i="22"/>
  <c r="G58" i="22" s="1"/>
  <c r="L22" i="22"/>
  <c r="L58" i="22" s="1"/>
  <c r="AC94" i="14"/>
  <c r="AC112" i="14" s="1"/>
  <c r="Y61" i="13"/>
  <c r="Y97" i="13" s="1"/>
  <c r="Y115" i="13" s="1"/>
  <c r="Z61" i="13"/>
  <c r="Z97" i="13" s="1"/>
  <c r="Z115" i="13" s="1"/>
  <c r="AA61" i="13"/>
  <c r="AA97" i="13" s="1"/>
  <c r="AA115" i="13" s="1"/>
  <c r="AB61" i="13"/>
  <c r="AB97" i="13" s="1"/>
  <c r="AB115" i="13" s="1"/>
  <c r="W79" i="13"/>
  <c r="W97" i="13" s="1"/>
  <c r="W115" i="13" s="1"/>
  <c r="AC61" i="13"/>
  <c r="AC97" i="13" s="1"/>
  <c r="AC115" i="13" s="1"/>
  <c r="AE61" i="13"/>
  <c r="AE97" i="13" s="1"/>
  <c r="AE115" i="13" s="1"/>
  <c r="AD61" i="13"/>
  <c r="AD97" i="13" s="1"/>
  <c r="AD115" i="13" s="1"/>
  <c r="AF61" i="13"/>
  <c r="AF97" i="13" s="1"/>
  <c r="AF115" i="13" s="1"/>
  <c r="X61" i="13"/>
  <c r="X97" i="13" s="1"/>
  <c r="X115" i="13" s="1"/>
  <c r="J40" i="8"/>
  <c r="J76" i="8" s="1"/>
  <c r="J94" i="8" s="1"/>
  <c r="I40" i="8"/>
  <c r="I76" i="8" s="1"/>
  <c r="I94" i="8" s="1"/>
  <c r="E58" i="8"/>
  <c r="E76" i="8" s="1"/>
  <c r="E94" i="8" s="1"/>
  <c r="H40" i="8"/>
  <c r="H76" i="8" s="1"/>
  <c r="H94" i="8" s="1"/>
  <c r="G40" i="8"/>
  <c r="G76" i="8" s="1"/>
  <c r="G94" i="8" s="1"/>
  <c r="F40" i="8"/>
  <c r="F76" i="8" s="1"/>
  <c r="F94" i="8" s="1"/>
  <c r="K23" i="8"/>
  <c r="K59" i="8" s="1"/>
  <c r="G23" i="8"/>
  <c r="G59" i="8" s="1"/>
  <c r="N23" i="8"/>
  <c r="N59" i="8" s="1"/>
  <c r="J23" i="8"/>
  <c r="J59" i="8" s="1"/>
  <c r="F23" i="8"/>
  <c r="F59" i="8" s="1"/>
  <c r="M23" i="8"/>
  <c r="M59" i="8" s="1"/>
  <c r="I23" i="8"/>
  <c r="I59" i="8" s="1"/>
  <c r="E24" i="8"/>
  <c r="L23" i="8"/>
  <c r="L59" i="8" s="1"/>
  <c r="H23" i="8"/>
  <c r="H59" i="8" s="1"/>
  <c r="C23" i="8"/>
  <c r="C41" i="8" s="1"/>
  <c r="C59" i="8" s="1"/>
  <c r="C77" i="8" s="1"/>
  <c r="C95" i="8" s="1"/>
  <c r="E41" i="8"/>
  <c r="D23" i="8"/>
  <c r="D41" i="8" s="1"/>
  <c r="D59" i="8" s="1"/>
  <c r="D77" i="8" s="1"/>
  <c r="D95" i="8" s="1"/>
  <c r="I89" i="18"/>
  <c r="I35" i="18"/>
  <c r="I71" i="18"/>
  <c r="I53" i="18"/>
  <c r="M22" i="20"/>
  <c r="M58" i="20" s="1"/>
  <c r="F22" i="20"/>
  <c r="F58" i="20" s="1"/>
  <c r="N22" i="20"/>
  <c r="N58" i="20" s="1"/>
  <c r="G22" i="20"/>
  <c r="G58" i="20" s="1"/>
  <c r="H22" i="20"/>
  <c r="H58" i="20" s="1"/>
  <c r="I22" i="20"/>
  <c r="I58" i="20" s="1"/>
  <c r="E23" i="20"/>
  <c r="J22" i="20"/>
  <c r="J58" i="20" s="1"/>
  <c r="E40" i="20"/>
  <c r="C22" i="20"/>
  <c r="C40" i="20" s="1"/>
  <c r="C58" i="20" s="1"/>
  <c r="C76" i="20" s="1"/>
  <c r="C94" i="20" s="1"/>
  <c r="K22" i="20"/>
  <c r="K58" i="20" s="1"/>
  <c r="D22" i="20"/>
  <c r="D40" i="20" s="1"/>
  <c r="D58" i="20" s="1"/>
  <c r="D76" i="20" s="1"/>
  <c r="D94" i="20" s="1"/>
  <c r="L22" i="20"/>
  <c r="L58" i="20" s="1"/>
  <c r="F74" i="22"/>
  <c r="F92" i="22" s="1"/>
  <c r="AA95" i="13"/>
  <c r="AA113" i="13" s="1"/>
  <c r="X96" i="14"/>
  <c r="X114" i="14" s="1"/>
  <c r="I22" i="19"/>
  <c r="I58" i="19" s="1"/>
  <c r="E23" i="19"/>
  <c r="J22" i="19"/>
  <c r="J58" i="19" s="1"/>
  <c r="E40" i="19"/>
  <c r="C22" i="19"/>
  <c r="C40" i="19" s="1"/>
  <c r="C58" i="19" s="1"/>
  <c r="C76" i="19" s="1"/>
  <c r="C94" i="19" s="1"/>
  <c r="K22" i="19"/>
  <c r="K58" i="19" s="1"/>
  <c r="M22" i="19"/>
  <c r="M58" i="19" s="1"/>
  <c r="H22" i="19"/>
  <c r="H58" i="19" s="1"/>
  <c r="D22" i="19"/>
  <c r="D40" i="19" s="1"/>
  <c r="D58" i="19" s="1"/>
  <c r="D76" i="19" s="1"/>
  <c r="D94" i="19" s="1"/>
  <c r="F22" i="19"/>
  <c r="G22" i="19"/>
  <c r="G58" i="19" s="1"/>
  <c r="L22" i="19"/>
  <c r="L58" i="19" s="1"/>
  <c r="N22" i="19"/>
  <c r="N58" i="19" s="1"/>
  <c r="I27" i="9"/>
  <c r="J13" i="8"/>
  <c r="AF95" i="6"/>
  <c r="AF113" i="6" s="1"/>
  <c r="X98" i="16"/>
  <c r="X116" i="16" s="1"/>
  <c r="J36" i="19"/>
  <c r="J72" i="19" s="1"/>
  <c r="J90" i="19" s="1"/>
  <c r="J38" i="19"/>
  <c r="J37" i="19"/>
  <c r="J73" i="19" s="1"/>
  <c r="J91" i="19" s="1"/>
  <c r="AB95" i="15"/>
  <c r="AB113" i="15" s="1"/>
  <c r="J37" i="21"/>
  <c r="J73" i="21" s="1"/>
  <c r="J91" i="21" s="1"/>
  <c r="J36" i="21"/>
  <c r="J72" i="21" s="1"/>
  <c r="J90" i="21" s="1"/>
  <c r="J38" i="21"/>
  <c r="J74" i="21" s="1"/>
  <c r="J92" i="21" s="1"/>
  <c r="G74" i="8"/>
  <c r="G92" i="8" s="1"/>
  <c r="F74" i="19"/>
  <c r="F92" i="19" s="1"/>
  <c r="AC98" i="16"/>
  <c r="AC116" i="16" s="1"/>
  <c r="H22" i="23"/>
  <c r="H58" i="23" s="1"/>
  <c r="I22" i="23"/>
  <c r="I58" i="23" s="1"/>
  <c r="E23" i="23"/>
  <c r="J22" i="23"/>
  <c r="J58" i="23" s="1"/>
  <c r="E40" i="23"/>
  <c r="C22" i="23"/>
  <c r="C40" i="23" s="1"/>
  <c r="C58" i="23" s="1"/>
  <c r="C76" i="23" s="1"/>
  <c r="C94" i="23" s="1"/>
  <c r="K22" i="23"/>
  <c r="K58" i="23" s="1"/>
  <c r="F22" i="23"/>
  <c r="F58" i="23" s="1"/>
  <c r="N22" i="23"/>
  <c r="N58" i="23" s="1"/>
  <c r="L22" i="23"/>
  <c r="L58" i="23" s="1"/>
  <c r="D22" i="23"/>
  <c r="D40" i="23" s="1"/>
  <c r="D58" i="23" s="1"/>
  <c r="D76" i="23" s="1"/>
  <c r="D94" i="23" s="1"/>
  <c r="G22" i="23"/>
  <c r="G58" i="23" s="1"/>
  <c r="M22" i="23"/>
  <c r="M58" i="23" s="1"/>
  <c r="Z61" i="14"/>
  <c r="Z97" i="14" s="1"/>
  <c r="Z115" i="14" s="1"/>
  <c r="AA61" i="14"/>
  <c r="AA97" i="14" s="1"/>
  <c r="AA115" i="14" s="1"/>
  <c r="AB61" i="14"/>
  <c r="AC61" i="14"/>
  <c r="AD61" i="14"/>
  <c r="AE61" i="14"/>
  <c r="AE97" i="14" s="1"/>
  <c r="AE115" i="14" s="1"/>
  <c r="X61" i="14"/>
  <c r="X97" i="14" s="1"/>
  <c r="X115" i="14" s="1"/>
  <c r="Y61" i="14"/>
  <c r="AF61" i="14"/>
  <c r="AF97" i="14" s="1"/>
  <c r="AF115" i="14" s="1"/>
  <c r="W79" i="14"/>
  <c r="W97" i="14" s="1"/>
  <c r="W115" i="14" s="1"/>
  <c r="AC95" i="15"/>
  <c r="AC113" i="15" s="1"/>
  <c r="AA95" i="15"/>
  <c r="AA113" i="15" s="1"/>
  <c r="J71" i="21"/>
  <c r="J53" i="21"/>
  <c r="J35" i="21"/>
  <c r="J89" i="21"/>
  <c r="J10" i="24" l="1"/>
  <c r="Y97" i="14"/>
  <c r="Y115" i="14" s="1"/>
  <c r="AD97" i="14"/>
  <c r="AD115" i="14" s="1"/>
  <c r="L10" i="24"/>
  <c r="AC97" i="14"/>
  <c r="AC115" i="14" s="1"/>
  <c r="L8" i="24"/>
  <c r="AB97" i="14"/>
  <c r="AB115" i="14" s="1"/>
  <c r="K9" i="24"/>
  <c r="AD96" i="6"/>
  <c r="AD114" i="6" s="1"/>
  <c r="X96" i="6"/>
  <c r="X114" i="6" s="1"/>
  <c r="AA96" i="6"/>
  <c r="AA114" i="6" s="1"/>
  <c r="V45" i="13"/>
  <c r="V63" i="13" s="1"/>
  <c r="V81" i="13" s="1"/>
  <c r="V99" i="13" s="1"/>
  <c r="V117" i="13" s="1"/>
  <c r="W46" i="13"/>
  <c r="W63" i="13"/>
  <c r="U45" i="13"/>
  <c r="U63" i="13" s="1"/>
  <c r="U81" i="13" s="1"/>
  <c r="U99" i="13" s="1"/>
  <c r="U117" i="13" s="1"/>
  <c r="K37" i="19"/>
  <c r="K73" i="19" s="1"/>
  <c r="K91" i="19" s="1"/>
  <c r="K38" i="19"/>
  <c r="K74" i="19" s="1"/>
  <c r="K92" i="19" s="1"/>
  <c r="K36" i="19"/>
  <c r="K72" i="19" s="1"/>
  <c r="K90" i="19" s="1"/>
  <c r="M23" i="19"/>
  <c r="M59" i="19" s="1"/>
  <c r="F23" i="19"/>
  <c r="F59" i="19" s="1"/>
  <c r="N23" i="19"/>
  <c r="N59" i="19" s="1"/>
  <c r="G23" i="19"/>
  <c r="G59" i="19" s="1"/>
  <c r="I23" i="19"/>
  <c r="I59" i="19" s="1"/>
  <c r="E24" i="19"/>
  <c r="D23" i="19"/>
  <c r="D41" i="19" s="1"/>
  <c r="D59" i="19" s="1"/>
  <c r="D77" i="19" s="1"/>
  <c r="D95" i="19" s="1"/>
  <c r="L23" i="19"/>
  <c r="L59" i="19" s="1"/>
  <c r="J23" i="19"/>
  <c r="J59" i="19" s="1"/>
  <c r="K23" i="19"/>
  <c r="K59" i="19" s="1"/>
  <c r="C23" i="19"/>
  <c r="C41" i="19" s="1"/>
  <c r="C59" i="19" s="1"/>
  <c r="C77" i="19" s="1"/>
  <c r="C95" i="19" s="1"/>
  <c r="H23" i="19"/>
  <c r="H59" i="19" s="1"/>
  <c r="E41" i="19"/>
  <c r="F40" i="22"/>
  <c r="F76" i="22" s="1"/>
  <c r="F94" i="22" s="1"/>
  <c r="H40" i="22"/>
  <c r="H76" i="22" s="1"/>
  <c r="H94" i="22" s="1"/>
  <c r="I40" i="22"/>
  <c r="I76" i="22" s="1"/>
  <c r="I94" i="22" s="1"/>
  <c r="E58" i="22"/>
  <c r="E76" i="22" s="1"/>
  <c r="E94" i="22" s="1"/>
  <c r="G40" i="22"/>
  <c r="G76" i="22" s="1"/>
  <c r="G94" i="22" s="1"/>
  <c r="K11" i="20"/>
  <c r="K13" i="20" s="1"/>
  <c r="K16" i="20"/>
  <c r="L17" i="20"/>
  <c r="AC57" i="16"/>
  <c r="AC111" i="16"/>
  <c r="AC93" i="16"/>
  <c r="AC75" i="16"/>
  <c r="AE39" i="6"/>
  <c r="AD38" i="6"/>
  <c r="Z99" i="16"/>
  <c r="Z117" i="16" s="1"/>
  <c r="AE96" i="6"/>
  <c r="AE114" i="6" s="1"/>
  <c r="Z64" i="16"/>
  <c r="Z100" i="16" s="1"/>
  <c r="Z118" i="16" s="1"/>
  <c r="AE64" i="16"/>
  <c r="AE100" i="16" s="1"/>
  <c r="AE118" i="16" s="1"/>
  <c r="AF64" i="16"/>
  <c r="AF100" i="16" s="1"/>
  <c r="AF118" i="16" s="1"/>
  <c r="X64" i="16"/>
  <c r="X100" i="16" s="1"/>
  <c r="X118" i="16" s="1"/>
  <c r="Y64" i="16"/>
  <c r="Y100" i="16" s="1"/>
  <c r="Y118" i="16" s="1"/>
  <c r="AA64" i="16"/>
  <c r="AA100" i="16" s="1"/>
  <c r="AA118" i="16" s="1"/>
  <c r="AB64" i="16"/>
  <c r="AB100" i="16" s="1"/>
  <c r="AB118" i="16" s="1"/>
  <c r="W82" i="16"/>
  <c r="W100" i="16" s="1"/>
  <c r="W118" i="16" s="1"/>
  <c r="AC64" i="16"/>
  <c r="AC100" i="16" s="1"/>
  <c r="AC118" i="16" s="1"/>
  <c r="AD64" i="16"/>
  <c r="AD100" i="16" s="1"/>
  <c r="AD118" i="16" s="1"/>
  <c r="AB111" i="14"/>
  <c r="AB57" i="14"/>
  <c r="AB75" i="14"/>
  <c r="AB93" i="14"/>
  <c r="G75" i="19"/>
  <c r="G93" i="19" s="1"/>
  <c r="L9" i="24"/>
  <c r="I10" i="24"/>
  <c r="W46" i="14"/>
  <c r="W63" i="14"/>
  <c r="U45" i="14"/>
  <c r="U63" i="14" s="1"/>
  <c r="U81" i="14" s="1"/>
  <c r="U99" i="14" s="1"/>
  <c r="U117" i="14" s="1"/>
  <c r="V45" i="14"/>
  <c r="V63" i="14" s="1"/>
  <c r="V81" i="14" s="1"/>
  <c r="V99" i="14" s="1"/>
  <c r="V117" i="14" s="1"/>
  <c r="I9" i="24"/>
  <c r="I75" i="19"/>
  <c r="I93" i="19" s="1"/>
  <c r="E58" i="23"/>
  <c r="E76" i="23" s="1"/>
  <c r="E94" i="23" s="1"/>
  <c r="F40" i="23"/>
  <c r="F76" i="23" s="1"/>
  <c r="F94" i="23" s="1"/>
  <c r="H40" i="23"/>
  <c r="H76" i="23" s="1"/>
  <c r="H94" i="23" s="1"/>
  <c r="I40" i="23"/>
  <c r="I76" i="23" s="1"/>
  <c r="I94" i="23" s="1"/>
  <c r="G40" i="23"/>
  <c r="G76" i="23" s="1"/>
  <c r="G94" i="23" s="1"/>
  <c r="H40" i="20"/>
  <c r="H76" i="20" s="1"/>
  <c r="H94" i="20" s="1"/>
  <c r="I40" i="20"/>
  <c r="I76" i="20" s="1"/>
  <c r="I94" i="20" s="1"/>
  <c r="J40" i="20"/>
  <c r="J76" i="20" s="1"/>
  <c r="J94" i="20" s="1"/>
  <c r="E58" i="20"/>
  <c r="E76" i="20" s="1"/>
  <c r="E94" i="20" s="1"/>
  <c r="K40" i="20"/>
  <c r="K76" i="20" s="1"/>
  <c r="K94" i="20" s="1"/>
  <c r="F40" i="20"/>
  <c r="F76" i="20" s="1"/>
  <c r="F94" i="20" s="1"/>
  <c r="G40" i="20"/>
  <c r="G76" i="20" s="1"/>
  <c r="G94" i="20" s="1"/>
  <c r="J53" i="20"/>
  <c r="J35" i="20"/>
  <c r="J71" i="20"/>
  <c r="J89" i="20"/>
  <c r="X61" i="6"/>
  <c r="X97" i="6" s="1"/>
  <c r="X115" i="6" s="1"/>
  <c r="AC61" i="6"/>
  <c r="AC97" i="6" s="1"/>
  <c r="AC115" i="6" s="1"/>
  <c r="AA61" i="6"/>
  <c r="AA97" i="6" s="1"/>
  <c r="AA115" i="6" s="1"/>
  <c r="AF61" i="6"/>
  <c r="AF97" i="6" s="1"/>
  <c r="AF115" i="6" s="1"/>
  <c r="AB61" i="6"/>
  <c r="AB97" i="6" s="1"/>
  <c r="AB115" i="6" s="1"/>
  <c r="AE61" i="6"/>
  <c r="AE97" i="6" s="1"/>
  <c r="AE115" i="6" s="1"/>
  <c r="Y61" i="6"/>
  <c r="Y97" i="6" s="1"/>
  <c r="Y115" i="6" s="1"/>
  <c r="Z61" i="6"/>
  <c r="Z97" i="6" s="1"/>
  <c r="Z115" i="6" s="1"/>
  <c r="W79" i="6"/>
  <c r="W97" i="6" s="1"/>
  <c r="W115" i="6" s="1"/>
  <c r="AD61" i="6"/>
  <c r="AD97" i="6" s="1"/>
  <c r="AD115" i="6" s="1"/>
  <c r="AC62" i="13"/>
  <c r="AC98" i="13" s="1"/>
  <c r="AC116" i="13" s="1"/>
  <c r="AD62" i="13"/>
  <c r="AD98" i="13" s="1"/>
  <c r="AD116" i="13" s="1"/>
  <c r="AE62" i="13"/>
  <c r="AE98" i="13" s="1"/>
  <c r="AE116" i="13" s="1"/>
  <c r="X62" i="13"/>
  <c r="X98" i="13" s="1"/>
  <c r="X116" i="13" s="1"/>
  <c r="AF62" i="13"/>
  <c r="AF98" i="13" s="1"/>
  <c r="AF116" i="13" s="1"/>
  <c r="Y62" i="13"/>
  <c r="Y98" i="13" s="1"/>
  <c r="Y116" i="13" s="1"/>
  <c r="AA62" i="13"/>
  <c r="AA98" i="13" s="1"/>
  <c r="AA116" i="13" s="1"/>
  <c r="Z62" i="13"/>
  <c r="Z98" i="13" s="1"/>
  <c r="Z116" i="13" s="1"/>
  <c r="AB62" i="13"/>
  <c r="AB98" i="13" s="1"/>
  <c r="AB116" i="13" s="1"/>
  <c r="W80" i="13"/>
  <c r="W98" i="13" s="1"/>
  <c r="W116" i="13" s="1"/>
  <c r="AD38" i="16"/>
  <c r="AE39" i="16"/>
  <c r="F40" i="18"/>
  <c r="F76" i="18" s="1"/>
  <c r="F94" i="18" s="1"/>
  <c r="E34" i="24" s="1"/>
  <c r="G40" i="18"/>
  <c r="G76" i="18" s="1"/>
  <c r="G94" i="18" s="1"/>
  <c r="F34" i="24" s="1"/>
  <c r="H40" i="18"/>
  <c r="H76" i="18" s="1"/>
  <c r="H94" i="18" s="1"/>
  <c r="G34" i="24" s="1"/>
  <c r="I40" i="18"/>
  <c r="I76" i="18" s="1"/>
  <c r="I94" i="18" s="1"/>
  <c r="H34" i="24" s="1"/>
  <c r="E58" i="18"/>
  <c r="E76" i="18" s="1"/>
  <c r="E94" i="18" s="1"/>
  <c r="AC75" i="6"/>
  <c r="AC93" i="6"/>
  <c r="AC111" i="6"/>
  <c r="AC57" i="6"/>
  <c r="Z96" i="6"/>
  <c r="Z114" i="6" s="1"/>
  <c r="J75" i="19"/>
  <c r="J93" i="19" s="1"/>
  <c r="K17" i="23"/>
  <c r="J11" i="23"/>
  <c r="J13" i="23" s="1"/>
  <c r="J16" i="23"/>
  <c r="F9" i="24"/>
  <c r="J36" i="20"/>
  <c r="J72" i="20" s="1"/>
  <c r="J90" i="20" s="1"/>
  <c r="J37" i="20"/>
  <c r="J73" i="20" s="1"/>
  <c r="J91" i="20" s="1"/>
  <c r="J38" i="20"/>
  <c r="J74" i="20" s="1"/>
  <c r="J92" i="20" s="1"/>
  <c r="J38" i="8"/>
  <c r="J74" i="8" s="1"/>
  <c r="J92" i="8" s="1"/>
  <c r="J39" i="8"/>
  <c r="J75" i="8" s="1"/>
  <c r="J93" i="8" s="1"/>
  <c r="J36" i="8"/>
  <c r="J72" i="8" s="1"/>
  <c r="J90" i="8" s="1"/>
  <c r="J37" i="8"/>
  <c r="J73" i="8" s="1"/>
  <c r="J91" i="8" s="1"/>
  <c r="H9" i="24"/>
  <c r="I23" i="20"/>
  <c r="I59" i="20" s="1"/>
  <c r="E24" i="20"/>
  <c r="J23" i="20"/>
  <c r="J59" i="20" s="1"/>
  <c r="E41" i="20"/>
  <c r="C23" i="20"/>
  <c r="C41" i="20" s="1"/>
  <c r="C59" i="20" s="1"/>
  <c r="C77" i="20" s="1"/>
  <c r="C95" i="20" s="1"/>
  <c r="K23" i="20"/>
  <c r="K59" i="20" s="1"/>
  <c r="D23" i="20"/>
  <c r="D41" i="20" s="1"/>
  <c r="D59" i="20" s="1"/>
  <c r="D77" i="20" s="1"/>
  <c r="D95" i="20" s="1"/>
  <c r="L23" i="20"/>
  <c r="L59" i="20" s="1"/>
  <c r="M23" i="20"/>
  <c r="M59" i="20" s="1"/>
  <c r="F23" i="20"/>
  <c r="F59" i="20" s="1"/>
  <c r="N23" i="20"/>
  <c r="N59" i="20" s="1"/>
  <c r="G23" i="20"/>
  <c r="G59" i="20" s="1"/>
  <c r="H23" i="20"/>
  <c r="H59" i="20" s="1"/>
  <c r="N24" i="8"/>
  <c r="N60" i="8" s="1"/>
  <c r="J24" i="8"/>
  <c r="J60" i="8" s="1"/>
  <c r="F24" i="8"/>
  <c r="F60" i="8" s="1"/>
  <c r="M24" i="8"/>
  <c r="M60" i="8" s="1"/>
  <c r="I24" i="8"/>
  <c r="I60" i="8" s="1"/>
  <c r="L24" i="8"/>
  <c r="L60" i="8" s="1"/>
  <c r="H24" i="8"/>
  <c r="H60" i="8" s="1"/>
  <c r="E25" i="8"/>
  <c r="K24" i="8"/>
  <c r="K60" i="8" s="1"/>
  <c r="G24" i="8"/>
  <c r="G60" i="8" s="1"/>
  <c r="D24" i="8"/>
  <c r="D42" i="8" s="1"/>
  <c r="D60" i="8" s="1"/>
  <c r="D78" i="8" s="1"/>
  <c r="D96" i="8" s="1"/>
  <c r="E42" i="8"/>
  <c r="C24" i="8"/>
  <c r="C42" i="8" s="1"/>
  <c r="C60" i="8" s="1"/>
  <c r="C78" i="8" s="1"/>
  <c r="C96" i="8" s="1"/>
  <c r="K10" i="24"/>
  <c r="W62" i="6"/>
  <c r="V44" i="6"/>
  <c r="V62" i="6" s="1"/>
  <c r="V80" i="6" s="1"/>
  <c r="V98" i="6" s="1"/>
  <c r="V116" i="6" s="1"/>
  <c r="U44" i="6"/>
  <c r="U62" i="6" s="1"/>
  <c r="U80" i="6" s="1"/>
  <c r="U98" i="6" s="1"/>
  <c r="U116" i="6" s="1"/>
  <c r="W45" i="6"/>
  <c r="D23" i="18"/>
  <c r="D41" i="18" s="1"/>
  <c r="D59" i="18" s="1"/>
  <c r="D77" i="18" s="1"/>
  <c r="D95" i="18" s="1"/>
  <c r="L23" i="18"/>
  <c r="L59" i="18" s="1"/>
  <c r="M23" i="18"/>
  <c r="M59" i="18" s="1"/>
  <c r="F23" i="18"/>
  <c r="F59" i="18" s="1"/>
  <c r="N23" i="18"/>
  <c r="N59" i="18" s="1"/>
  <c r="G23" i="18"/>
  <c r="G59" i="18" s="1"/>
  <c r="H23" i="18"/>
  <c r="H59" i="18" s="1"/>
  <c r="I23" i="18"/>
  <c r="I59" i="18" s="1"/>
  <c r="E24" i="18"/>
  <c r="J23" i="18"/>
  <c r="J59" i="18" s="1"/>
  <c r="E41" i="18"/>
  <c r="C23" i="18"/>
  <c r="C41" i="18" s="1"/>
  <c r="C59" i="18" s="1"/>
  <c r="C77" i="18" s="1"/>
  <c r="C95" i="18" s="1"/>
  <c r="K23" i="18"/>
  <c r="K59" i="18" s="1"/>
  <c r="J8" i="24"/>
  <c r="K53" i="19"/>
  <c r="K89" i="19"/>
  <c r="K35" i="19"/>
  <c r="K71" i="19"/>
  <c r="J9" i="24"/>
  <c r="H75" i="19"/>
  <c r="H93" i="19" s="1"/>
  <c r="AB75" i="13"/>
  <c r="AB111" i="13"/>
  <c r="AB57" i="13"/>
  <c r="AB93" i="13"/>
  <c r="E9" i="24"/>
  <c r="I36" i="23"/>
  <c r="I72" i="23" s="1"/>
  <c r="I90" i="23" s="1"/>
  <c r="I37" i="23"/>
  <c r="I73" i="23" s="1"/>
  <c r="I91" i="23" s="1"/>
  <c r="I38" i="23"/>
  <c r="I74" i="23" s="1"/>
  <c r="I92" i="23" s="1"/>
  <c r="I8" i="24"/>
  <c r="D23" i="23"/>
  <c r="D41" i="23" s="1"/>
  <c r="D59" i="23" s="1"/>
  <c r="D77" i="23" s="1"/>
  <c r="D95" i="23" s="1"/>
  <c r="L23" i="23"/>
  <c r="L59" i="23" s="1"/>
  <c r="M23" i="23"/>
  <c r="M59" i="23" s="1"/>
  <c r="F23" i="23"/>
  <c r="F59" i="23" s="1"/>
  <c r="N23" i="23"/>
  <c r="N59" i="23" s="1"/>
  <c r="G23" i="23"/>
  <c r="G59" i="23" s="1"/>
  <c r="J23" i="23"/>
  <c r="J59" i="23" s="1"/>
  <c r="C23" i="23"/>
  <c r="C41" i="23" s="1"/>
  <c r="C59" i="23" s="1"/>
  <c r="C77" i="23" s="1"/>
  <c r="C95" i="23" s="1"/>
  <c r="H23" i="23"/>
  <c r="H59" i="23" s="1"/>
  <c r="I23" i="23"/>
  <c r="I59" i="23" s="1"/>
  <c r="K23" i="23"/>
  <c r="K59" i="23" s="1"/>
  <c r="E24" i="23"/>
  <c r="E41" i="23"/>
  <c r="J27" i="9"/>
  <c r="K13" i="8"/>
  <c r="L16" i="19"/>
  <c r="M17" i="19"/>
  <c r="L11" i="19"/>
  <c r="L13" i="19" s="1"/>
  <c r="K8" i="24"/>
  <c r="AC96" i="6"/>
  <c r="AC114" i="6" s="1"/>
  <c r="D23" i="22"/>
  <c r="D41" i="22" s="1"/>
  <c r="D59" i="22" s="1"/>
  <c r="D77" i="22" s="1"/>
  <c r="D95" i="22" s="1"/>
  <c r="L23" i="22"/>
  <c r="L59" i="22" s="1"/>
  <c r="M23" i="22"/>
  <c r="M59" i="22" s="1"/>
  <c r="F23" i="22"/>
  <c r="F59" i="22" s="1"/>
  <c r="N23" i="22"/>
  <c r="N59" i="22" s="1"/>
  <c r="G23" i="22"/>
  <c r="G59" i="22" s="1"/>
  <c r="I23" i="22"/>
  <c r="I59" i="22" s="1"/>
  <c r="E24" i="22"/>
  <c r="J23" i="22"/>
  <c r="J59" i="22" s="1"/>
  <c r="E41" i="22"/>
  <c r="C23" i="22"/>
  <c r="C41" i="22" s="1"/>
  <c r="C59" i="22" s="1"/>
  <c r="C77" i="22" s="1"/>
  <c r="C95" i="22" s="1"/>
  <c r="H23" i="22"/>
  <c r="H59" i="22" s="1"/>
  <c r="K23" i="22"/>
  <c r="K59" i="22" s="1"/>
  <c r="AC38" i="13"/>
  <c r="AD39" i="13"/>
  <c r="J11" i="22"/>
  <c r="J13" i="22" s="1"/>
  <c r="J40" i="22" s="1"/>
  <c r="J76" i="22" s="1"/>
  <c r="J94" i="22" s="1"/>
  <c r="K17" i="22"/>
  <c r="J16" i="22"/>
  <c r="I36" i="18"/>
  <c r="I72" i="18" s="1"/>
  <c r="I90" i="18" s="1"/>
  <c r="H30" i="24" s="1"/>
  <c r="I37" i="18"/>
  <c r="I73" i="18" s="1"/>
  <c r="I91" i="18" s="1"/>
  <c r="H31" i="24" s="1"/>
  <c r="I38" i="18"/>
  <c r="I74" i="18" s="1"/>
  <c r="I92" i="18" s="1"/>
  <c r="H32" i="24" s="1"/>
  <c r="K53" i="21"/>
  <c r="K71" i="21"/>
  <c r="K35" i="21"/>
  <c r="K89" i="21"/>
  <c r="K89" i="8"/>
  <c r="K71" i="8"/>
  <c r="K53" i="8"/>
  <c r="K35" i="8"/>
  <c r="J53" i="18"/>
  <c r="J89" i="18"/>
  <c r="J35" i="18"/>
  <c r="J71" i="18"/>
  <c r="AF96" i="6"/>
  <c r="AF114" i="6" s="1"/>
  <c r="W45" i="15"/>
  <c r="W62" i="15"/>
  <c r="U44" i="15"/>
  <c r="U62" i="15" s="1"/>
  <c r="U80" i="15" s="1"/>
  <c r="U98" i="15" s="1"/>
  <c r="U116" i="15" s="1"/>
  <c r="V44" i="15"/>
  <c r="V62" i="15" s="1"/>
  <c r="V80" i="15" s="1"/>
  <c r="V98" i="15" s="1"/>
  <c r="V116" i="15" s="1"/>
  <c r="J40" i="21"/>
  <c r="J76" i="21" s="1"/>
  <c r="J94" i="21" s="1"/>
  <c r="E58" i="21"/>
  <c r="E76" i="21" s="1"/>
  <c r="E94" i="21" s="1"/>
  <c r="H40" i="21"/>
  <c r="H76" i="21" s="1"/>
  <c r="H94" i="21" s="1"/>
  <c r="I40" i="21"/>
  <c r="I76" i="21" s="1"/>
  <c r="I94" i="21" s="1"/>
  <c r="K40" i="21"/>
  <c r="K76" i="21" s="1"/>
  <c r="K94" i="21" s="1"/>
  <c r="F40" i="21"/>
  <c r="F76" i="21" s="1"/>
  <c r="F94" i="21" s="1"/>
  <c r="G40" i="21"/>
  <c r="G76" i="21" s="1"/>
  <c r="G94" i="21" s="1"/>
  <c r="C23" i="21"/>
  <c r="C41" i="21" s="1"/>
  <c r="C59" i="21" s="1"/>
  <c r="C77" i="21" s="1"/>
  <c r="C95" i="21" s="1"/>
  <c r="K23" i="21"/>
  <c r="K59" i="21" s="1"/>
  <c r="M23" i="21"/>
  <c r="M59" i="21" s="1"/>
  <c r="F23" i="21"/>
  <c r="F59" i="21" s="1"/>
  <c r="N23" i="21"/>
  <c r="N59" i="21" s="1"/>
  <c r="I23" i="21"/>
  <c r="I59" i="21" s="1"/>
  <c r="E24" i="21"/>
  <c r="D23" i="21"/>
  <c r="D41" i="21" s="1"/>
  <c r="D59" i="21" s="1"/>
  <c r="D77" i="21" s="1"/>
  <c r="D95" i="21" s="1"/>
  <c r="G23" i="21"/>
  <c r="G59" i="21" s="1"/>
  <c r="H23" i="21"/>
  <c r="H59" i="21" s="1"/>
  <c r="J23" i="21"/>
  <c r="J59" i="21" s="1"/>
  <c r="E41" i="21"/>
  <c r="L23" i="21"/>
  <c r="L59" i="21" s="1"/>
  <c r="F40" i="19"/>
  <c r="F76" i="19" s="1"/>
  <c r="F94" i="19" s="1"/>
  <c r="I40" i="19"/>
  <c r="I76" i="19" s="1"/>
  <c r="I94" i="19" s="1"/>
  <c r="E58" i="19"/>
  <c r="E76" i="19" s="1"/>
  <c r="E94" i="19" s="1"/>
  <c r="J40" i="19"/>
  <c r="J76" i="19" s="1"/>
  <c r="J94" i="19" s="1"/>
  <c r="K40" i="19"/>
  <c r="K76" i="19" s="1"/>
  <c r="K94" i="19" s="1"/>
  <c r="L40" i="19"/>
  <c r="L76" i="19" s="1"/>
  <c r="L94" i="19" s="1"/>
  <c r="G40" i="19"/>
  <c r="G76" i="19" s="1"/>
  <c r="G94" i="19" s="1"/>
  <c r="H40" i="19"/>
  <c r="H76" i="19" s="1"/>
  <c r="H94" i="19" s="1"/>
  <c r="I35" i="22"/>
  <c r="I89" i="22"/>
  <c r="I53" i="22"/>
  <c r="I71" i="22"/>
  <c r="K37" i="21"/>
  <c r="K73" i="21" s="1"/>
  <c r="K91" i="21" s="1"/>
  <c r="K36" i="21"/>
  <c r="K72" i="21" s="1"/>
  <c r="K90" i="21" s="1"/>
  <c r="K38" i="21"/>
  <c r="K74" i="21" s="1"/>
  <c r="K92" i="21" s="1"/>
  <c r="M17" i="8"/>
  <c r="L11" i="8"/>
  <c r="L16" i="8"/>
  <c r="K16" i="18"/>
  <c r="L17" i="18"/>
  <c r="K11" i="18"/>
  <c r="J39" i="20"/>
  <c r="J75" i="20" s="1"/>
  <c r="J93" i="20" s="1"/>
  <c r="E10" i="24"/>
  <c r="AB96" i="6"/>
  <c r="AB114" i="6" s="1"/>
  <c r="K39" i="19"/>
  <c r="K75" i="19" s="1"/>
  <c r="K93" i="19" s="1"/>
  <c r="F10" i="24"/>
  <c r="Z61" i="15"/>
  <c r="Z97" i="15" s="1"/>
  <c r="Z115" i="15" s="1"/>
  <c r="G11" i="24" s="1"/>
  <c r="AB61" i="15"/>
  <c r="AB97" i="15" s="1"/>
  <c r="AB115" i="15" s="1"/>
  <c r="I11" i="24" s="1"/>
  <c r="W79" i="15"/>
  <c r="W97" i="15" s="1"/>
  <c r="W115" i="15" s="1"/>
  <c r="X61" i="15"/>
  <c r="X97" i="15" s="1"/>
  <c r="X115" i="15" s="1"/>
  <c r="E11" i="24" s="1"/>
  <c r="AF61" i="15"/>
  <c r="AF97" i="15" s="1"/>
  <c r="AF115" i="15" s="1"/>
  <c r="M11" i="24" s="1"/>
  <c r="Y61" i="15"/>
  <c r="Y97" i="15" s="1"/>
  <c r="Y115" i="15" s="1"/>
  <c r="F11" i="24" s="1"/>
  <c r="AA61" i="15"/>
  <c r="AA97" i="15" s="1"/>
  <c r="AA115" i="15" s="1"/>
  <c r="H11" i="24" s="1"/>
  <c r="AC61" i="15"/>
  <c r="AC97" i="15" s="1"/>
  <c r="AC115" i="15" s="1"/>
  <c r="J11" i="24" s="1"/>
  <c r="AD61" i="15"/>
  <c r="AD97" i="15" s="1"/>
  <c r="AD115" i="15" s="1"/>
  <c r="K11" i="24" s="1"/>
  <c r="AE61" i="15"/>
  <c r="AE97" i="15" s="1"/>
  <c r="AE115" i="15" s="1"/>
  <c r="L11" i="24" s="1"/>
  <c r="AC38" i="15"/>
  <c r="AD39" i="15"/>
  <c r="I35" i="23"/>
  <c r="I71" i="23"/>
  <c r="I53" i="23"/>
  <c r="I89" i="23"/>
  <c r="J74" i="19"/>
  <c r="J92" i="19" s="1"/>
  <c r="J41" i="8"/>
  <c r="J77" i="8" s="1"/>
  <c r="J95" i="8" s="1"/>
  <c r="I41" i="8"/>
  <c r="I77" i="8" s="1"/>
  <c r="I95" i="8" s="1"/>
  <c r="H41" i="8"/>
  <c r="H77" i="8" s="1"/>
  <c r="H95" i="8" s="1"/>
  <c r="G41" i="8"/>
  <c r="G77" i="8" s="1"/>
  <c r="G95" i="8" s="1"/>
  <c r="F41" i="8"/>
  <c r="F77" i="8" s="1"/>
  <c r="F95" i="8" s="1"/>
  <c r="K41" i="8"/>
  <c r="K77" i="8" s="1"/>
  <c r="K95" i="8" s="1"/>
  <c r="E59" i="8"/>
  <c r="E77" i="8" s="1"/>
  <c r="E95" i="8" s="1"/>
  <c r="I37" i="22"/>
  <c r="I73" i="22" s="1"/>
  <c r="I91" i="22" s="1"/>
  <c r="I36" i="22"/>
  <c r="I72" i="22" s="1"/>
  <c r="I90" i="22" s="1"/>
  <c r="I38" i="22"/>
  <c r="I74" i="22" s="1"/>
  <c r="I92" i="22" s="1"/>
  <c r="L11" i="21"/>
  <c r="L13" i="21" s="1"/>
  <c r="L16" i="21"/>
  <c r="M17" i="21"/>
  <c r="I27" i="24"/>
  <c r="J13" i="18"/>
  <c r="I39" i="22"/>
  <c r="I75" i="22" s="1"/>
  <c r="I93" i="22" s="1"/>
  <c r="Y96" i="6"/>
  <c r="Y114" i="6" s="1"/>
  <c r="U47" i="16"/>
  <c r="U65" i="16" s="1"/>
  <c r="U83" i="16" s="1"/>
  <c r="U101" i="16" s="1"/>
  <c r="U119" i="16" s="1"/>
  <c r="V47" i="16"/>
  <c r="V65" i="16" s="1"/>
  <c r="V83" i="16" s="1"/>
  <c r="V101" i="16" s="1"/>
  <c r="V119" i="16" s="1"/>
  <c r="W65" i="16"/>
  <c r="W48" i="16"/>
  <c r="AC38" i="14"/>
  <c r="AD39" i="14"/>
  <c r="F75" i="19"/>
  <c r="F93" i="19" s="1"/>
  <c r="G8" i="24"/>
  <c r="AB57" i="15"/>
  <c r="AB75" i="15"/>
  <c r="AB93" i="15"/>
  <c r="AB111" i="15"/>
  <c r="AD62" i="14"/>
  <c r="AD98" i="14" s="1"/>
  <c r="AD116" i="14" s="1"/>
  <c r="AE62" i="14"/>
  <c r="AE98" i="14" s="1"/>
  <c r="AE116" i="14" s="1"/>
  <c r="X62" i="14"/>
  <c r="X98" i="14" s="1"/>
  <c r="X116" i="14" s="1"/>
  <c r="AF62" i="14"/>
  <c r="AF98" i="14" s="1"/>
  <c r="AF116" i="14" s="1"/>
  <c r="Y62" i="14"/>
  <c r="Y98" i="14" s="1"/>
  <c r="Y116" i="14" s="1"/>
  <c r="Z62" i="14"/>
  <c r="Z98" i="14" s="1"/>
  <c r="Z116" i="14" s="1"/>
  <c r="AA62" i="14"/>
  <c r="AA98" i="14" s="1"/>
  <c r="AA116" i="14" s="1"/>
  <c r="AB62" i="14"/>
  <c r="AB98" i="14" s="1"/>
  <c r="AB116" i="14" s="1"/>
  <c r="W80" i="14"/>
  <c r="W98" i="14" s="1"/>
  <c r="W116" i="14" s="1"/>
  <c r="AC62" i="14"/>
  <c r="AC98" i="14" s="1"/>
  <c r="AC116" i="14" s="1"/>
  <c r="K37" i="20" l="1"/>
  <c r="K73" i="20" s="1"/>
  <c r="K91" i="20" s="1"/>
  <c r="K38" i="20"/>
  <c r="K74" i="20" s="1"/>
  <c r="K92" i="20" s="1"/>
  <c r="K36" i="20"/>
  <c r="K72" i="20" s="1"/>
  <c r="K90" i="20" s="1"/>
  <c r="K39" i="20"/>
  <c r="K75" i="20" s="1"/>
  <c r="K93" i="20" s="1"/>
  <c r="AD38" i="14"/>
  <c r="AE39" i="14"/>
  <c r="J37" i="18"/>
  <c r="J73" i="18" s="1"/>
  <c r="J91" i="18" s="1"/>
  <c r="I31" i="24" s="1"/>
  <c r="J36" i="18"/>
  <c r="J72" i="18" s="1"/>
  <c r="J90" i="18" s="1"/>
  <c r="I30" i="24" s="1"/>
  <c r="J38" i="18"/>
  <c r="J74" i="18" s="1"/>
  <c r="J92" i="18" s="1"/>
  <c r="I32" i="24" s="1"/>
  <c r="J39" i="18"/>
  <c r="J75" i="18" s="1"/>
  <c r="J93" i="18" s="1"/>
  <c r="I33" i="24" s="1"/>
  <c r="AE39" i="15"/>
  <c r="AD38" i="15"/>
  <c r="G24" i="21"/>
  <c r="G60" i="21" s="1"/>
  <c r="I24" i="21"/>
  <c r="I60" i="21" s="1"/>
  <c r="E25" i="21"/>
  <c r="J24" i="21"/>
  <c r="J60" i="21" s="1"/>
  <c r="M24" i="21"/>
  <c r="M60" i="21" s="1"/>
  <c r="D24" i="21"/>
  <c r="D42" i="21" s="1"/>
  <c r="D60" i="21" s="1"/>
  <c r="D78" i="21" s="1"/>
  <c r="D96" i="21" s="1"/>
  <c r="F24" i="21"/>
  <c r="F60" i="21" s="1"/>
  <c r="H24" i="21"/>
  <c r="H60" i="21" s="1"/>
  <c r="K24" i="21"/>
  <c r="K60" i="21" s="1"/>
  <c r="L24" i="21"/>
  <c r="L60" i="21" s="1"/>
  <c r="E42" i="21"/>
  <c r="N24" i="21"/>
  <c r="N60" i="21" s="1"/>
  <c r="C24" i="21"/>
  <c r="C42" i="21" s="1"/>
  <c r="C60" i="21" s="1"/>
  <c r="C78" i="21" s="1"/>
  <c r="C96" i="21" s="1"/>
  <c r="G41" i="18"/>
  <c r="G77" i="18" s="1"/>
  <c r="G95" i="18" s="1"/>
  <c r="F35" i="24" s="1"/>
  <c r="H41" i="18"/>
  <c r="H77" i="18" s="1"/>
  <c r="H95" i="18" s="1"/>
  <c r="G35" i="24" s="1"/>
  <c r="I41" i="18"/>
  <c r="I77" i="18" s="1"/>
  <c r="I95" i="18" s="1"/>
  <c r="H35" i="24" s="1"/>
  <c r="J41" i="18"/>
  <c r="J77" i="18" s="1"/>
  <c r="J95" i="18" s="1"/>
  <c r="I35" i="24" s="1"/>
  <c r="E59" i="18"/>
  <c r="E77" i="18" s="1"/>
  <c r="E95" i="18" s="1"/>
  <c r="F41" i="18"/>
  <c r="F77" i="18" s="1"/>
  <c r="F95" i="18" s="1"/>
  <c r="E35" i="24" s="1"/>
  <c r="AD57" i="16"/>
  <c r="AD75" i="16"/>
  <c r="AD111" i="16"/>
  <c r="AD93" i="16"/>
  <c r="AE38" i="6"/>
  <c r="AF39" i="6"/>
  <c r="AF38" i="6" s="1"/>
  <c r="AC75" i="15"/>
  <c r="AC111" i="15"/>
  <c r="AC57" i="15"/>
  <c r="AC93" i="15"/>
  <c r="J27" i="24"/>
  <c r="K13" i="18"/>
  <c r="K41" i="18" s="1"/>
  <c r="K77" i="18" s="1"/>
  <c r="K95" i="18" s="1"/>
  <c r="J35" i="24" s="1"/>
  <c r="H24" i="22"/>
  <c r="H60" i="22" s="1"/>
  <c r="I24" i="22"/>
  <c r="I60" i="22" s="1"/>
  <c r="E25" i="22"/>
  <c r="J24" i="22"/>
  <c r="J60" i="22" s="1"/>
  <c r="E42" i="22"/>
  <c r="C24" i="22"/>
  <c r="C42" i="22" s="1"/>
  <c r="C60" i="22" s="1"/>
  <c r="C78" i="22" s="1"/>
  <c r="C96" i="22" s="1"/>
  <c r="K24" i="22"/>
  <c r="K60" i="22" s="1"/>
  <c r="M24" i="22"/>
  <c r="M60" i="22" s="1"/>
  <c r="F24" i="22"/>
  <c r="F60" i="22" s="1"/>
  <c r="N24" i="22"/>
  <c r="N60" i="22" s="1"/>
  <c r="L24" i="22"/>
  <c r="L60" i="22" s="1"/>
  <c r="D24" i="22"/>
  <c r="D42" i="22" s="1"/>
  <c r="D60" i="22" s="1"/>
  <c r="D78" i="22" s="1"/>
  <c r="D96" i="22" s="1"/>
  <c r="G24" i="22"/>
  <c r="G60" i="22" s="1"/>
  <c r="G41" i="23"/>
  <c r="G77" i="23" s="1"/>
  <c r="G95" i="23" s="1"/>
  <c r="I41" i="23"/>
  <c r="I77" i="23" s="1"/>
  <c r="I95" i="23" s="1"/>
  <c r="E59" i="23"/>
  <c r="E77" i="23" s="1"/>
  <c r="E95" i="23" s="1"/>
  <c r="F41" i="23"/>
  <c r="F77" i="23" s="1"/>
  <c r="F95" i="23" s="1"/>
  <c r="H41" i="23"/>
  <c r="H77" i="23" s="1"/>
  <c r="H95" i="23" s="1"/>
  <c r="J41" i="23"/>
  <c r="J77" i="23" s="1"/>
  <c r="J95" i="23" s="1"/>
  <c r="M24" i="20"/>
  <c r="M60" i="20" s="1"/>
  <c r="F24" i="20"/>
  <c r="F60" i="20" s="1"/>
  <c r="N24" i="20"/>
  <c r="N60" i="20" s="1"/>
  <c r="G24" i="20"/>
  <c r="G60" i="20" s="1"/>
  <c r="H24" i="20"/>
  <c r="H60" i="20" s="1"/>
  <c r="I24" i="20"/>
  <c r="I60" i="20" s="1"/>
  <c r="E25" i="20"/>
  <c r="J24" i="20"/>
  <c r="J60" i="20" s="1"/>
  <c r="E42" i="20"/>
  <c r="C24" i="20"/>
  <c r="C42" i="20" s="1"/>
  <c r="C60" i="20" s="1"/>
  <c r="C78" i="20" s="1"/>
  <c r="C96" i="20" s="1"/>
  <c r="K24" i="20"/>
  <c r="K60" i="20" s="1"/>
  <c r="L24" i="20"/>
  <c r="L60" i="20" s="1"/>
  <c r="D24" i="20"/>
  <c r="D42" i="20" s="1"/>
  <c r="D60" i="20" s="1"/>
  <c r="D78" i="20" s="1"/>
  <c r="D96" i="20" s="1"/>
  <c r="F41" i="20"/>
  <c r="F77" i="20" s="1"/>
  <c r="F95" i="20" s="1"/>
  <c r="G41" i="20"/>
  <c r="G77" i="20" s="1"/>
  <c r="G95" i="20" s="1"/>
  <c r="H41" i="20"/>
  <c r="H77" i="20" s="1"/>
  <c r="H95" i="20" s="1"/>
  <c r="I41" i="20"/>
  <c r="I77" i="20" s="1"/>
  <c r="I95" i="20" s="1"/>
  <c r="J41" i="20"/>
  <c r="J77" i="20" s="1"/>
  <c r="J95" i="20" s="1"/>
  <c r="E59" i="20"/>
  <c r="E77" i="20" s="1"/>
  <c r="E95" i="20" s="1"/>
  <c r="K41" i="20"/>
  <c r="K77" i="20" s="1"/>
  <c r="K95" i="20" s="1"/>
  <c r="AC57" i="14"/>
  <c r="AC93" i="14"/>
  <c r="AC75" i="14"/>
  <c r="AC111" i="14"/>
  <c r="M11" i="21"/>
  <c r="M13" i="21" s="1"/>
  <c r="M16" i="21"/>
  <c r="N17" i="21"/>
  <c r="L16" i="18"/>
  <c r="M17" i="18"/>
  <c r="L11" i="18"/>
  <c r="AD38" i="13"/>
  <c r="AE39" i="13"/>
  <c r="H24" i="23"/>
  <c r="H60" i="23" s="1"/>
  <c r="I24" i="23"/>
  <c r="I60" i="23" s="1"/>
  <c r="E25" i="23"/>
  <c r="J24" i="23"/>
  <c r="J60" i="23" s="1"/>
  <c r="E42" i="23"/>
  <c r="C24" i="23"/>
  <c r="C42" i="23" s="1"/>
  <c r="C60" i="23" s="1"/>
  <c r="C78" i="23" s="1"/>
  <c r="C96" i="23" s="1"/>
  <c r="K24" i="23"/>
  <c r="K60" i="23" s="1"/>
  <c r="F24" i="23"/>
  <c r="F60" i="23" s="1"/>
  <c r="N24" i="23"/>
  <c r="N60" i="23" s="1"/>
  <c r="D24" i="23"/>
  <c r="D42" i="23" s="1"/>
  <c r="D60" i="23" s="1"/>
  <c r="D78" i="23" s="1"/>
  <c r="D96" i="23" s="1"/>
  <c r="G24" i="23"/>
  <c r="G60" i="23" s="1"/>
  <c r="M24" i="23"/>
  <c r="M60" i="23" s="1"/>
  <c r="L24" i="23"/>
  <c r="L60" i="23" s="1"/>
  <c r="H24" i="18"/>
  <c r="H60" i="18" s="1"/>
  <c r="I24" i="18"/>
  <c r="I60" i="18" s="1"/>
  <c r="E25" i="18"/>
  <c r="J24" i="18"/>
  <c r="J60" i="18" s="1"/>
  <c r="E42" i="18"/>
  <c r="C24" i="18"/>
  <c r="C42" i="18" s="1"/>
  <c r="C60" i="18" s="1"/>
  <c r="C78" i="18" s="1"/>
  <c r="C96" i="18" s="1"/>
  <c r="K24" i="18"/>
  <c r="K60" i="18" s="1"/>
  <c r="D24" i="18"/>
  <c r="D42" i="18" s="1"/>
  <c r="D60" i="18" s="1"/>
  <c r="D78" i="18" s="1"/>
  <c r="D96" i="18" s="1"/>
  <c r="L24" i="18"/>
  <c r="L60" i="18" s="1"/>
  <c r="M24" i="18"/>
  <c r="M60" i="18" s="1"/>
  <c r="F24" i="18"/>
  <c r="F60" i="18" s="1"/>
  <c r="N24" i="18"/>
  <c r="N60" i="18" s="1"/>
  <c r="G24" i="18"/>
  <c r="G60" i="18" s="1"/>
  <c r="H42" i="8"/>
  <c r="H78" i="8" s="1"/>
  <c r="H96" i="8" s="1"/>
  <c r="G42" i="8"/>
  <c r="G78" i="8" s="1"/>
  <c r="G96" i="8" s="1"/>
  <c r="F42" i="8"/>
  <c r="F78" i="8" s="1"/>
  <c r="F96" i="8" s="1"/>
  <c r="K42" i="8"/>
  <c r="K78" i="8" s="1"/>
  <c r="K96" i="8" s="1"/>
  <c r="J42" i="8"/>
  <c r="J78" i="8" s="1"/>
  <c r="J96" i="8" s="1"/>
  <c r="E60" i="8"/>
  <c r="E78" i="8" s="1"/>
  <c r="E96" i="8" s="1"/>
  <c r="I42" i="8"/>
  <c r="I78" i="8" s="1"/>
  <c r="I96" i="8" s="1"/>
  <c r="Z63" i="14"/>
  <c r="Z99" i="14" s="1"/>
  <c r="Z117" i="14" s="1"/>
  <c r="AA63" i="14"/>
  <c r="AA99" i="14" s="1"/>
  <c r="AA117" i="14" s="1"/>
  <c r="AB63" i="14"/>
  <c r="AB99" i="14" s="1"/>
  <c r="AB117" i="14" s="1"/>
  <c r="AC63" i="14"/>
  <c r="AC99" i="14" s="1"/>
  <c r="AC117" i="14" s="1"/>
  <c r="AE63" i="14"/>
  <c r="AE99" i="14" s="1"/>
  <c r="AE117" i="14" s="1"/>
  <c r="X63" i="14"/>
  <c r="X99" i="14" s="1"/>
  <c r="X117" i="14" s="1"/>
  <c r="Y63" i="14"/>
  <c r="Y99" i="14" s="1"/>
  <c r="Y117" i="14" s="1"/>
  <c r="AD63" i="14"/>
  <c r="AD99" i="14" s="1"/>
  <c r="AD117" i="14" s="1"/>
  <c r="AF63" i="14"/>
  <c r="AF99" i="14" s="1"/>
  <c r="AF117" i="14" s="1"/>
  <c r="W81" i="14"/>
  <c r="W99" i="14" s="1"/>
  <c r="W117" i="14" s="1"/>
  <c r="I24" i="19"/>
  <c r="I60" i="19" s="1"/>
  <c r="E25" i="19"/>
  <c r="J24" i="19"/>
  <c r="J60" i="19" s="1"/>
  <c r="C24" i="19"/>
  <c r="C42" i="19" s="1"/>
  <c r="C60" i="19" s="1"/>
  <c r="C78" i="19" s="1"/>
  <c r="C96" i="19" s="1"/>
  <c r="K24" i="19"/>
  <c r="K60" i="19" s="1"/>
  <c r="M24" i="19"/>
  <c r="M60" i="19" s="1"/>
  <c r="H24" i="19"/>
  <c r="H60" i="19" s="1"/>
  <c r="D24" i="19"/>
  <c r="D42" i="19" s="1"/>
  <c r="D60" i="19" s="1"/>
  <c r="D78" i="19" s="1"/>
  <c r="D96" i="19" s="1"/>
  <c r="F24" i="19"/>
  <c r="F60" i="19" s="1"/>
  <c r="E42" i="19"/>
  <c r="G24" i="19"/>
  <c r="G60" i="19" s="1"/>
  <c r="L24" i="19"/>
  <c r="L60" i="19" s="1"/>
  <c r="N24" i="19"/>
  <c r="N60" i="19" s="1"/>
  <c r="AE38" i="16"/>
  <c r="AF39" i="16"/>
  <c r="AF38" i="16" s="1"/>
  <c r="AD57" i="6"/>
  <c r="AD93" i="6"/>
  <c r="AD75" i="6"/>
  <c r="AD111" i="6"/>
  <c r="W49" i="16"/>
  <c r="U48" i="16"/>
  <c r="U66" i="16" s="1"/>
  <c r="U84" i="16" s="1"/>
  <c r="U102" i="16" s="1"/>
  <c r="U120" i="16" s="1"/>
  <c r="W66" i="16"/>
  <c r="V48" i="16"/>
  <c r="V66" i="16" s="1"/>
  <c r="V84" i="16" s="1"/>
  <c r="V102" i="16" s="1"/>
  <c r="V120" i="16" s="1"/>
  <c r="AA65" i="16"/>
  <c r="AA101" i="16" s="1"/>
  <c r="AA119" i="16" s="1"/>
  <c r="AB65" i="16"/>
  <c r="AB101" i="16" s="1"/>
  <c r="AB119" i="16" s="1"/>
  <c r="W83" i="16"/>
  <c r="W101" i="16" s="1"/>
  <c r="W119" i="16" s="1"/>
  <c r="AC65" i="16"/>
  <c r="AC101" i="16" s="1"/>
  <c r="AC119" i="16" s="1"/>
  <c r="AD65" i="16"/>
  <c r="AD101" i="16" s="1"/>
  <c r="AD119" i="16" s="1"/>
  <c r="AE65" i="16"/>
  <c r="AE101" i="16" s="1"/>
  <c r="AE119" i="16" s="1"/>
  <c r="X65" i="16"/>
  <c r="X101" i="16" s="1"/>
  <c r="X119" i="16" s="1"/>
  <c r="AF65" i="16"/>
  <c r="AF101" i="16" s="1"/>
  <c r="AF119" i="16" s="1"/>
  <c r="Y65" i="16"/>
  <c r="Y101" i="16" s="1"/>
  <c r="Y119" i="16" s="1"/>
  <c r="Z65" i="16"/>
  <c r="Z101" i="16" s="1"/>
  <c r="Z119" i="16" s="1"/>
  <c r="L35" i="21"/>
  <c r="L71" i="21"/>
  <c r="L53" i="21"/>
  <c r="L89" i="21"/>
  <c r="K53" i="18"/>
  <c r="K89" i="18"/>
  <c r="K35" i="18"/>
  <c r="K71" i="18"/>
  <c r="F41" i="21"/>
  <c r="F77" i="21" s="1"/>
  <c r="F95" i="21" s="1"/>
  <c r="H41" i="21"/>
  <c r="H77" i="21" s="1"/>
  <c r="H95" i="21" s="1"/>
  <c r="L41" i="21"/>
  <c r="L77" i="21" s="1"/>
  <c r="L95" i="21" s="1"/>
  <c r="J41" i="21"/>
  <c r="J77" i="21" s="1"/>
  <c r="J95" i="21" s="1"/>
  <c r="K41" i="21"/>
  <c r="K77" i="21" s="1"/>
  <c r="K95" i="21" s="1"/>
  <c r="M41" i="21"/>
  <c r="M77" i="21" s="1"/>
  <c r="M95" i="21" s="1"/>
  <c r="E59" i="21"/>
  <c r="E77" i="21" s="1"/>
  <c r="E95" i="21" s="1"/>
  <c r="G41" i="21"/>
  <c r="G77" i="21" s="1"/>
  <c r="G95" i="21" s="1"/>
  <c r="I41" i="21"/>
  <c r="I77" i="21" s="1"/>
  <c r="I95" i="21" s="1"/>
  <c r="AD62" i="15"/>
  <c r="AD98" i="15" s="1"/>
  <c r="AD116" i="15" s="1"/>
  <c r="K12" i="24" s="1"/>
  <c r="X62" i="15"/>
  <c r="X98" i="15" s="1"/>
  <c r="X116" i="15" s="1"/>
  <c r="E12" i="24" s="1"/>
  <c r="AF62" i="15"/>
  <c r="AF98" i="15" s="1"/>
  <c r="AF116" i="15" s="1"/>
  <c r="AB62" i="15"/>
  <c r="AB98" i="15" s="1"/>
  <c r="AB116" i="15" s="1"/>
  <c r="I12" i="24" s="1"/>
  <c r="W80" i="15"/>
  <c r="W98" i="15" s="1"/>
  <c r="W116" i="15" s="1"/>
  <c r="Y62" i="15"/>
  <c r="Y98" i="15" s="1"/>
  <c r="Y116" i="15" s="1"/>
  <c r="Z62" i="15"/>
  <c r="Z98" i="15" s="1"/>
  <c r="Z116" i="15" s="1"/>
  <c r="G12" i="24" s="1"/>
  <c r="AA62" i="15"/>
  <c r="AA98" i="15" s="1"/>
  <c r="AA116" i="15" s="1"/>
  <c r="AC62" i="15"/>
  <c r="AC98" i="15" s="1"/>
  <c r="AC116" i="15" s="1"/>
  <c r="J12" i="24" s="1"/>
  <c r="AE62" i="15"/>
  <c r="AE98" i="15" s="1"/>
  <c r="AE116" i="15" s="1"/>
  <c r="L12" i="24" s="1"/>
  <c r="AC75" i="13"/>
  <c r="AC111" i="13"/>
  <c r="AC57" i="13"/>
  <c r="AC93" i="13"/>
  <c r="L36" i="19"/>
  <c r="L72" i="19" s="1"/>
  <c r="L90" i="19" s="1"/>
  <c r="L38" i="19"/>
  <c r="L74" i="19" s="1"/>
  <c r="L92" i="19" s="1"/>
  <c r="L37" i="19"/>
  <c r="L73" i="19" s="1"/>
  <c r="L91" i="19" s="1"/>
  <c r="L39" i="19"/>
  <c r="L75" i="19" s="1"/>
  <c r="L93" i="19" s="1"/>
  <c r="W63" i="6"/>
  <c r="V45" i="6"/>
  <c r="V63" i="6" s="1"/>
  <c r="V81" i="6" s="1"/>
  <c r="V99" i="6" s="1"/>
  <c r="V117" i="6" s="1"/>
  <c r="W46" i="6"/>
  <c r="U45" i="6"/>
  <c r="U63" i="6" s="1"/>
  <c r="U81" i="6" s="1"/>
  <c r="U99" i="6" s="1"/>
  <c r="U117" i="6" s="1"/>
  <c r="U46" i="14"/>
  <c r="U64" i="14" s="1"/>
  <c r="U82" i="14" s="1"/>
  <c r="U100" i="14" s="1"/>
  <c r="U118" i="14" s="1"/>
  <c r="W64" i="14"/>
  <c r="V46" i="14"/>
  <c r="V64" i="14" s="1"/>
  <c r="V82" i="14" s="1"/>
  <c r="V100" i="14" s="1"/>
  <c r="V118" i="14" s="1"/>
  <c r="W47" i="14"/>
  <c r="F41" i="19"/>
  <c r="F77" i="19" s="1"/>
  <c r="F95" i="19" s="1"/>
  <c r="G41" i="19"/>
  <c r="G77" i="19" s="1"/>
  <c r="G95" i="19" s="1"/>
  <c r="H41" i="19"/>
  <c r="H77" i="19" s="1"/>
  <c r="H95" i="19" s="1"/>
  <c r="I41" i="19"/>
  <c r="I77" i="19" s="1"/>
  <c r="I95" i="19" s="1"/>
  <c r="J41" i="19"/>
  <c r="J77" i="19" s="1"/>
  <c r="J95" i="19" s="1"/>
  <c r="E59" i="19"/>
  <c r="E77" i="19" s="1"/>
  <c r="E95" i="19" s="1"/>
  <c r="K41" i="19"/>
  <c r="K77" i="19" s="1"/>
  <c r="K95" i="19" s="1"/>
  <c r="L41" i="19"/>
  <c r="L77" i="19" s="1"/>
  <c r="L95" i="19" s="1"/>
  <c r="M41" i="19"/>
  <c r="M77" i="19" s="1"/>
  <c r="M95" i="19" s="1"/>
  <c r="L38" i="21"/>
  <c r="L74" i="21" s="1"/>
  <c r="L92" i="21" s="1"/>
  <c r="L36" i="21"/>
  <c r="L72" i="21" s="1"/>
  <c r="L90" i="21" s="1"/>
  <c r="L37" i="21"/>
  <c r="L73" i="21" s="1"/>
  <c r="L91" i="21" s="1"/>
  <c r="L39" i="21"/>
  <c r="L75" i="21" s="1"/>
  <c r="L93" i="21" s="1"/>
  <c r="L71" i="8"/>
  <c r="L53" i="8"/>
  <c r="L89" i="8"/>
  <c r="L35" i="8"/>
  <c r="U45" i="15"/>
  <c r="U63" i="15" s="1"/>
  <c r="U81" i="15" s="1"/>
  <c r="U99" i="15" s="1"/>
  <c r="U117" i="15" s="1"/>
  <c r="W63" i="15"/>
  <c r="V45" i="15"/>
  <c r="V63" i="15" s="1"/>
  <c r="V81" i="15" s="1"/>
  <c r="V99" i="15" s="1"/>
  <c r="V117" i="15" s="1"/>
  <c r="W46" i="15"/>
  <c r="M16" i="19"/>
  <c r="N17" i="19"/>
  <c r="M11" i="19"/>
  <c r="M13" i="19" s="1"/>
  <c r="J53" i="23"/>
  <c r="J89" i="23"/>
  <c r="J35" i="23"/>
  <c r="J71" i="23"/>
  <c r="H12" i="24"/>
  <c r="Y63" i="13"/>
  <c r="Y99" i="13" s="1"/>
  <c r="Y117" i="13" s="1"/>
  <c r="Z63" i="13"/>
  <c r="Z99" i="13" s="1"/>
  <c r="Z117" i="13" s="1"/>
  <c r="AA63" i="13"/>
  <c r="AA99" i="13" s="1"/>
  <c r="AA117" i="13" s="1"/>
  <c r="AB63" i="13"/>
  <c r="AB99" i="13" s="1"/>
  <c r="AB117" i="13" s="1"/>
  <c r="W81" i="13"/>
  <c r="W99" i="13" s="1"/>
  <c r="W117" i="13" s="1"/>
  <c r="AC63" i="13"/>
  <c r="AC99" i="13" s="1"/>
  <c r="AC117" i="13" s="1"/>
  <c r="AE63" i="13"/>
  <c r="AE99" i="13" s="1"/>
  <c r="AE117" i="13" s="1"/>
  <c r="X63" i="13"/>
  <c r="X99" i="13" s="1"/>
  <c r="X117" i="13" s="1"/>
  <c r="AD63" i="13"/>
  <c r="AD99" i="13" s="1"/>
  <c r="AD117" i="13" s="1"/>
  <c r="AF63" i="13"/>
  <c r="AF99" i="13" s="1"/>
  <c r="AF117" i="13" s="1"/>
  <c r="G41" i="22"/>
  <c r="G77" i="22" s="1"/>
  <c r="G95" i="22" s="1"/>
  <c r="H41" i="22"/>
  <c r="H77" i="22" s="1"/>
  <c r="H95" i="22" s="1"/>
  <c r="I41" i="22"/>
  <c r="I77" i="22" s="1"/>
  <c r="I95" i="22" s="1"/>
  <c r="J41" i="22"/>
  <c r="J77" i="22" s="1"/>
  <c r="J95" i="22" s="1"/>
  <c r="F41" i="22"/>
  <c r="F77" i="22" s="1"/>
  <c r="F95" i="22" s="1"/>
  <c r="E59" i="22"/>
  <c r="E77" i="22" s="1"/>
  <c r="E95" i="22" s="1"/>
  <c r="K27" i="9"/>
  <c r="L13" i="8"/>
  <c r="L42" i="8" s="1"/>
  <c r="L78" i="8" s="1"/>
  <c r="L96" i="8" s="1"/>
  <c r="J53" i="22"/>
  <c r="J35" i="22"/>
  <c r="J89" i="22"/>
  <c r="J71" i="22"/>
  <c r="L35" i="19"/>
  <c r="L71" i="19"/>
  <c r="L53" i="19"/>
  <c r="L89" i="19"/>
  <c r="J36" i="23"/>
  <c r="J72" i="23" s="1"/>
  <c r="J90" i="23" s="1"/>
  <c r="J37" i="23"/>
  <c r="J73" i="23" s="1"/>
  <c r="J91" i="23" s="1"/>
  <c r="J38" i="23"/>
  <c r="J74" i="23" s="1"/>
  <c r="J92" i="23" s="1"/>
  <c r="J39" i="23"/>
  <c r="J75" i="23" s="1"/>
  <c r="J93" i="23" s="1"/>
  <c r="F12" i="24"/>
  <c r="L11" i="20"/>
  <c r="L13" i="20" s="1"/>
  <c r="L16" i="20"/>
  <c r="M17" i="20"/>
  <c r="U46" i="13"/>
  <c r="U64" i="13" s="1"/>
  <c r="U82" i="13" s="1"/>
  <c r="U100" i="13" s="1"/>
  <c r="U118" i="13" s="1"/>
  <c r="W64" i="13"/>
  <c r="V46" i="13"/>
  <c r="V64" i="13" s="1"/>
  <c r="V82" i="13" s="1"/>
  <c r="V100" i="13" s="1"/>
  <c r="V118" i="13" s="1"/>
  <c r="W47" i="13"/>
  <c r="J37" i="22"/>
  <c r="J73" i="22" s="1"/>
  <c r="J91" i="22" s="1"/>
  <c r="J36" i="22"/>
  <c r="J72" i="22" s="1"/>
  <c r="J90" i="22" s="1"/>
  <c r="J38" i="22"/>
  <c r="J74" i="22" s="1"/>
  <c r="J92" i="22" s="1"/>
  <c r="J39" i="22"/>
  <c r="J75" i="22" s="1"/>
  <c r="J93" i="22" s="1"/>
  <c r="N17" i="8"/>
  <c r="M11" i="8"/>
  <c r="M16" i="8"/>
  <c r="L40" i="21"/>
  <c r="L76" i="21" s="1"/>
  <c r="L94" i="21" s="1"/>
  <c r="K16" i="22"/>
  <c r="L17" i="22"/>
  <c r="K11" i="22"/>
  <c r="K13" i="22" s="1"/>
  <c r="K38" i="8"/>
  <c r="K74" i="8" s="1"/>
  <c r="K92" i="8" s="1"/>
  <c r="K37" i="8"/>
  <c r="K73" i="8" s="1"/>
  <c r="K91" i="8" s="1"/>
  <c r="K39" i="8"/>
  <c r="K75" i="8" s="1"/>
  <c r="K93" i="8" s="1"/>
  <c r="K36" i="8"/>
  <c r="K72" i="8" s="1"/>
  <c r="K90" i="8" s="1"/>
  <c r="K40" i="8"/>
  <c r="K76" i="8" s="1"/>
  <c r="K94" i="8" s="1"/>
  <c r="AB62" i="6"/>
  <c r="AB98" i="6" s="1"/>
  <c r="AB116" i="6" s="1"/>
  <c r="W80" i="6"/>
  <c r="W98" i="6" s="1"/>
  <c r="W116" i="6" s="1"/>
  <c r="AC62" i="6"/>
  <c r="AC98" i="6" s="1"/>
  <c r="AC116" i="6" s="1"/>
  <c r="Z62" i="6"/>
  <c r="Z98" i="6" s="1"/>
  <c r="Z116" i="6" s="1"/>
  <c r="AD62" i="6"/>
  <c r="AD98" i="6" s="1"/>
  <c r="AD116" i="6" s="1"/>
  <c r="Y62" i="6"/>
  <c r="Y98" i="6" s="1"/>
  <c r="Y116" i="6" s="1"/>
  <c r="AE62" i="6"/>
  <c r="AE98" i="6" s="1"/>
  <c r="AE116" i="6" s="1"/>
  <c r="AF62" i="6"/>
  <c r="AF98" i="6" s="1"/>
  <c r="AF116" i="6" s="1"/>
  <c r="AA62" i="6"/>
  <c r="AA98" i="6" s="1"/>
  <c r="AA116" i="6" s="1"/>
  <c r="X62" i="6"/>
  <c r="X98" i="6" s="1"/>
  <c r="X116" i="6" s="1"/>
  <c r="M25" i="8"/>
  <c r="M61" i="8" s="1"/>
  <c r="I25" i="8"/>
  <c r="I61" i="8" s="1"/>
  <c r="L25" i="8"/>
  <c r="L61" i="8" s="1"/>
  <c r="H25" i="8"/>
  <c r="H61" i="8" s="1"/>
  <c r="K25" i="8"/>
  <c r="K61" i="8" s="1"/>
  <c r="G25" i="8"/>
  <c r="G61" i="8" s="1"/>
  <c r="N25" i="8"/>
  <c r="N61" i="8" s="1"/>
  <c r="J25" i="8"/>
  <c r="J61" i="8" s="1"/>
  <c r="F25" i="8"/>
  <c r="F61" i="8" s="1"/>
  <c r="E26" i="8"/>
  <c r="C25" i="8"/>
  <c r="C43" i="8" s="1"/>
  <c r="C61" i="8" s="1"/>
  <c r="C79" i="8" s="1"/>
  <c r="C97" i="8" s="1"/>
  <c r="E43" i="8"/>
  <c r="D25" i="8"/>
  <c r="D43" i="8" s="1"/>
  <c r="D61" i="8" s="1"/>
  <c r="D79" i="8" s="1"/>
  <c r="D97" i="8" s="1"/>
  <c r="K16" i="23"/>
  <c r="L17" i="23"/>
  <c r="K11" i="23"/>
  <c r="K13" i="23" s="1"/>
  <c r="J40" i="18"/>
  <c r="J76" i="18" s="1"/>
  <c r="J94" i="18" s="1"/>
  <c r="I34" i="24" s="1"/>
  <c r="M12" i="24"/>
  <c r="J40" i="23"/>
  <c r="J76" i="23" s="1"/>
  <c r="J94" i="23" s="1"/>
  <c r="K71" i="20"/>
  <c r="K53" i="20"/>
  <c r="K89" i="20"/>
  <c r="K35" i="20"/>
  <c r="Z63" i="15" l="1"/>
  <c r="Z99" i="15" s="1"/>
  <c r="Z117" i="15" s="1"/>
  <c r="AB63" i="15"/>
  <c r="AB99" i="15" s="1"/>
  <c r="AB117" i="15" s="1"/>
  <c r="W81" i="15"/>
  <c r="W99" i="15" s="1"/>
  <c r="W117" i="15" s="1"/>
  <c r="X63" i="15"/>
  <c r="X99" i="15" s="1"/>
  <c r="X117" i="15" s="1"/>
  <c r="E13" i="24" s="1"/>
  <c r="AF63" i="15"/>
  <c r="AF99" i="15" s="1"/>
  <c r="AF117" i="15" s="1"/>
  <c r="M13" i="24" s="1"/>
  <c r="Y63" i="15"/>
  <c r="Y99" i="15" s="1"/>
  <c r="Y117" i="15" s="1"/>
  <c r="F13" i="24" s="1"/>
  <c r="AA63" i="15"/>
  <c r="AA99" i="15" s="1"/>
  <c r="AA117" i="15" s="1"/>
  <c r="AC63" i="15"/>
  <c r="AC99" i="15" s="1"/>
  <c r="AC117" i="15" s="1"/>
  <c r="J13" i="24" s="1"/>
  <c r="AD63" i="15"/>
  <c r="AD99" i="15" s="1"/>
  <c r="AD117" i="15" s="1"/>
  <c r="AE63" i="15"/>
  <c r="AE99" i="15" s="1"/>
  <c r="AE117" i="15" s="1"/>
  <c r="M25" i="19"/>
  <c r="M61" i="19" s="1"/>
  <c r="F25" i="19"/>
  <c r="F61" i="19" s="1"/>
  <c r="N25" i="19"/>
  <c r="N61" i="19" s="1"/>
  <c r="G25" i="19"/>
  <c r="G61" i="19" s="1"/>
  <c r="I25" i="19"/>
  <c r="I61" i="19" s="1"/>
  <c r="E26" i="19"/>
  <c r="D25" i="19"/>
  <c r="D43" i="19" s="1"/>
  <c r="D61" i="19" s="1"/>
  <c r="D79" i="19" s="1"/>
  <c r="D97" i="19" s="1"/>
  <c r="L25" i="19"/>
  <c r="L61" i="19" s="1"/>
  <c r="H25" i="19"/>
  <c r="H61" i="19" s="1"/>
  <c r="J25" i="19"/>
  <c r="J61" i="19" s="1"/>
  <c r="K25" i="19"/>
  <c r="K61" i="19" s="1"/>
  <c r="C25" i="19"/>
  <c r="C43" i="19" s="1"/>
  <c r="C61" i="19" s="1"/>
  <c r="C79" i="19" s="1"/>
  <c r="C97" i="19" s="1"/>
  <c r="E43" i="19"/>
  <c r="L16" i="22"/>
  <c r="M17" i="22"/>
  <c r="L11" i="22"/>
  <c r="L13" i="22" s="1"/>
  <c r="F43" i="8"/>
  <c r="F79" i="8" s="1"/>
  <c r="F97" i="8" s="1"/>
  <c r="M43" i="8"/>
  <c r="M79" i="8" s="1"/>
  <c r="M97" i="8" s="1"/>
  <c r="L43" i="8"/>
  <c r="L79" i="8" s="1"/>
  <c r="L97" i="8" s="1"/>
  <c r="K43" i="8"/>
  <c r="K79" i="8" s="1"/>
  <c r="K97" i="8" s="1"/>
  <c r="J43" i="8"/>
  <c r="J79" i="8" s="1"/>
  <c r="J97" i="8" s="1"/>
  <c r="I43" i="8"/>
  <c r="I79" i="8" s="1"/>
  <c r="I97" i="8" s="1"/>
  <c r="H43" i="8"/>
  <c r="H79" i="8" s="1"/>
  <c r="H97" i="8" s="1"/>
  <c r="G43" i="8"/>
  <c r="G79" i="8" s="1"/>
  <c r="G97" i="8" s="1"/>
  <c r="E61" i="8"/>
  <c r="E79" i="8" s="1"/>
  <c r="E97" i="8" s="1"/>
  <c r="L27" i="9"/>
  <c r="M13" i="8"/>
  <c r="AC64" i="13"/>
  <c r="AC100" i="13" s="1"/>
  <c r="AC118" i="13" s="1"/>
  <c r="AD64" i="13"/>
  <c r="AD100" i="13" s="1"/>
  <c r="AD118" i="13" s="1"/>
  <c r="AE64" i="13"/>
  <c r="AE100" i="13" s="1"/>
  <c r="AE118" i="13" s="1"/>
  <c r="X64" i="13"/>
  <c r="X100" i="13" s="1"/>
  <c r="X118" i="13" s="1"/>
  <c r="AF64" i="13"/>
  <c r="AF100" i="13" s="1"/>
  <c r="AF118" i="13" s="1"/>
  <c r="Y64" i="13"/>
  <c r="Y100" i="13" s="1"/>
  <c r="Y118" i="13" s="1"/>
  <c r="AA64" i="13"/>
  <c r="AA100" i="13" s="1"/>
  <c r="AA118" i="13" s="1"/>
  <c r="Z64" i="13"/>
  <c r="Z100" i="13" s="1"/>
  <c r="Z118" i="13" s="1"/>
  <c r="AB64" i="13"/>
  <c r="AB100" i="13" s="1"/>
  <c r="AB118" i="13" s="1"/>
  <c r="W82" i="13"/>
  <c r="W100" i="13" s="1"/>
  <c r="W118" i="13" s="1"/>
  <c r="U46" i="15"/>
  <c r="U64" i="15" s="1"/>
  <c r="U82" i="15" s="1"/>
  <c r="U100" i="15" s="1"/>
  <c r="U118" i="15" s="1"/>
  <c r="V46" i="15"/>
  <c r="V64" i="15" s="1"/>
  <c r="V82" i="15" s="1"/>
  <c r="V100" i="15" s="1"/>
  <c r="V118" i="15" s="1"/>
  <c r="W47" i="15"/>
  <c r="W64" i="15"/>
  <c r="AD64" i="14"/>
  <c r="AD100" i="14" s="1"/>
  <c r="AD118" i="14" s="1"/>
  <c r="AE64" i="14"/>
  <c r="AE100" i="14" s="1"/>
  <c r="AE118" i="14" s="1"/>
  <c r="X64" i="14"/>
  <c r="X100" i="14" s="1"/>
  <c r="X118" i="14" s="1"/>
  <c r="AF64" i="14"/>
  <c r="AF100" i="14" s="1"/>
  <c r="AF118" i="14" s="1"/>
  <c r="Y64" i="14"/>
  <c r="Y100" i="14" s="1"/>
  <c r="Y118" i="14" s="1"/>
  <c r="AA64" i="14"/>
  <c r="AA100" i="14" s="1"/>
  <c r="AA118" i="14" s="1"/>
  <c r="W82" i="14"/>
  <c r="W100" i="14" s="1"/>
  <c r="W118" i="14" s="1"/>
  <c r="Z64" i="14"/>
  <c r="Z100" i="14" s="1"/>
  <c r="Z118" i="14" s="1"/>
  <c r="AB64" i="14"/>
  <c r="AB100" i="14" s="1"/>
  <c r="AB118" i="14" s="1"/>
  <c r="AC64" i="14"/>
  <c r="AC100" i="14" s="1"/>
  <c r="AC118" i="14" s="1"/>
  <c r="W50" i="16"/>
  <c r="W67" i="16"/>
  <c r="U49" i="16"/>
  <c r="U67" i="16" s="1"/>
  <c r="U85" i="16" s="1"/>
  <c r="U103" i="16" s="1"/>
  <c r="U121" i="16" s="1"/>
  <c r="V49" i="16"/>
  <c r="V67" i="16" s="1"/>
  <c r="V85" i="16" s="1"/>
  <c r="V103" i="16" s="1"/>
  <c r="V121" i="16" s="1"/>
  <c r="L53" i="18"/>
  <c r="L89" i="18"/>
  <c r="L35" i="18"/>
  <c r="L71" i="18"/>
  <c r="J42" i="21"/>
  <c r="J78" i="21" s="1"/>
  <c r="J96" i="21" s="1"/>
  <c r="E60" i="21"/>
  <c r="E78" i="21" s="1"/>
  <c r="E96" i="21" s="1"/>
  <c r="L42" i="21"/>
  <c r="L78" i="21" s="1"/>
  <c r="L96" i="21" s="1"/>
  <c r="H42" i="21"/>
  <c r="H78" i="21" s="1"/>
  <c r="H96" i="21" s="1"/>
  <c r="K42" i="21"/>
  <c r="K78" i="21" s="1"/>
  <c r="K96" i="21" s="1"/>
  <c r="M42" i="21"/>
  <c r="M78" i="21" s="1"/>
  <c r="M96" i="21" s="1"/>
  <c r="F42" i="21"/>
  <c r="F78" i="21" s="1"/>
  <c r="F96" i="21" s="1"/>
  <c r="G42" i="21"/>
  <c r="G78" i="21" s="1"/>
  <c r="G96" i="21" s="1"/>
  <c r="I42" i="21"/>
  <c r="I78" i="21" s="1"/>
  <c r="I96" i="21" s="1"/>
  <c r="C25" i="21"/>
  <c r="C43" i="21" s="1"/>
  <c r="C61" i="21" s="1"/>
  <c r="C79" i="21" s="1"/>
  <c r="C97" i="21" s="1"/>
  <c r="K25" i="21"/>
  <c r="K61" i="21" s="1"/>
  <c r="M25" i="21"/>
  <c r="M61" i="21" s="1"/>
  <c r="F25" i="21"/>
  <c r="F61" i="21" s="1"/>
  <c r="N25" i="21"/>
  <c r="N61" i="21" s="1"/>
  <c r="I25" i="21"/>
  <c r="I61" i="21" s="1"/>
  <c r="E26" i="21"/>
  <c r="H25" i="21"/>
  <c r="H61" i="21" s="1"/>
  <c r="J25" i="21"/>
  <c r="J61" i="21" s="1"/>
  <c r="L25" i="21"/>
  <c r="L61" i="21" s="1"/>
  <c r="E43" i="21"/>
  <c r="D25" i="21"/>
  <c r="D43" i="21" s="1"/>
  <c r="D61" i="21" s="1"/>
  <c r="D79" i="21" s="1"/>
  <c r="D97" i="21" s="1"/>
  <c r="G25" i="21"/>
  <c r="G61" i="21" s="1"/>
  <c r="L38" i="8"/>
  <c r="L74" i="8" s="1"/>
  <c r="L92" i="8" s="1"/>
  <c r="L36" i="8"/>
  <c r="L72" i="8" s="1"/>
  <c r="L90" i="8" s="1"/>
  <c r="L39" i="8"/>
  <c r="L75" i="8" s="1"/>
  <c r="L93" i="8" s="1"/>
  <c r="L37" i="8"/>
  <c r="L73" i="8" s="1"/>
  <c r="L91" i="8" s="1"/>
  <c r="L40" i="8"/>
  <c r="L76" i="8" s="1"/>
  <c r="L94" i="8" s="1"/>
  <c r="L41" i="8"/>
  <c r="L77" i="8" s="1"/>
  <c r="L95" i="8" s="1"/>
  <c r="K42" i="22"/>
  <c r="K78" i="22" s="1"/>
  <c r="K96" i="22" s="1"/>
  <c r="L42" i="22"/>
  <c r="L78" i="22" s="1"/>
  <c r="L96" i="22" s="1"/>
  <c r="F42" i="22"/>
  <c r="F78" i="22" s="1"/>
  <c r="F96" i="22" s="1"/>
  <c r="H42" i="22"/>
  <c r="H78" i="22" s="1"/>
  <c r="H96" i="22" s="1"/>
  <c r="I42" i="22"/>
  <c r="I78" i="22" s="1"/>
  <c r="I96" i="22" s="1"/>
  <c r="G42" i="22"/>
  <c r="G78" i="22" s="1"/>
  <c r="G96" i="22" s="1"/>
  <c r="E60" i="22"/>
  <c r="E78" i="22" s="1"/>
  <c r="E96" i="22" s="1"/>
  <c r="J42" i="22"/>
  <c r="J78" i="22" s="1"/>
  <c r="J96" i="22" s="1"/>
  <c r="K37" i="23"/>
  <c r="K73" i="23" s="1"/>
  <c r="K91" i="23" s="1"/>
  <c r="K36" i="23"/>
  <c r="K72" i="23" s="1"/>
  <c r="K90" i="23" s="1"/>
  <c r="K38" i="23"/>
  <c r="K74" i="23" s="1"/>
  <c r="K92" i="23" s="1"/>
  <c r="K39" i="23"/>
  <c r="K75" i="23" s="1"/>
  <c r="K93" i="23" s="1"/>
  <c r="K40" i="23"/>
  <c r="K76" i="23" s="1"/>
  <c r="K94" i="23" s="1"/>
  <c r="L37" i="20"/>
  <c r="L73" i="20" s="1"/>
  <c r="L91" i="20" s="1"/>
  <c r="L38" i="20"/>
  <c r="L74" i="20" s="1"/>
  <c r="L92" i="20" s="1"/>
  <c r="L36" i="20"/>
  <c r="L72" i="20" s="1"/>
  <c r="L90" i="20" s="1"/>
  <c r="L39" i="20"/>
  <c r="L75" i="20" s="1"/>
  <c r="L93" i="20" s="1"/>
  <c r="L40" i="20"/>
  <c r="L76" i="20" s="1"/>
  <c r="L94" i="20" s="1"/>
  <c r="N16" i="8"/>
  <c r="N11" i="8"/>
  <c r="L13" i="24"/>
  <c r="D25" i="23"/>
  <c r="D43" i="23" s="1"/>
  <c r="D61" i="23" s="1"/>
  <c r="D79" i="23" s="1"/>
  <c r="D97" i="23" s="1"/>
  <c r="L25" i="23"/>
  <c r="L61" i="23" s="1"/>
  <c r="M25" i="23"/>
  <c r="M61" i="23" s="1"/>
  <c r="F25" i="23"/>
  <c r="F61" i="23" s="1"/>
  <c r="N25" i="23"/>
  <c r="N61" i="23" s="1"/>
  <c r="G25" i="23"/>
  <c r="G61" i="23" s="1"/>
  <c r="J25" i="23"/>
  <c r="J61" i="23" s="1"/>
  <c r="K25" i="23"/>
  <c r="K61" i="23" s="1"/>
  <c r="E26" i="23"/>
  <c r="C25" i="23"/>
  <c r="C43" i="23" s="1"/>
  <c r="C61" i="23" s="1"/>
  <c r="C79" i="23" s="1"/>
  <c r="C97" i="23" s="1"/>
  <c r="E43" i="23"/>
  <c r="H25" i="23"/>
  <c r="H61" i="23" s="1"/>
  <c r="I25" i="23"/>
  <c r="I61" i="23" s="1"/>
  <c r="N11" i="21"/>
  <c r="N13" i="21" s="1"/>
  <c r="N42" i="21" s="1"/>
  <c r="N78" i="21" s="1"/>
  <c r="N96" i="21" s="1"/>
  <c r="N16" i="21"/>
  <c r="L41" i="20"/>
  <c r="L77" i="20" s="1"/>
  <c r="L95" i="20" s="1"/>
  <c r="I25" i="20"/>
  <c r="I61" i="20" s="1"/>
  <c r="E26" i="20"/>
  <c r="J25" i="20"/>
  <c r="J61" i="20" s="1"/>
  <c r="E43" i="20"/>
  <c r="C25" i="20"/>
  <c r="C43" i="20" s="1"/>
  <c r="C61" i="20" s="1"/>
  <c r="C79" i="20" s="1"/>
  <c r="C97" i="20" s="1"/>
  <c r="K25" i="20"/>
  <c r="K61" i="20" s="1"/>
  <c r="D25" i="20"/>
  <c r="D43" i="20" s="1"/>
  <c r="D61" i="20" s="1"/>
  <c r="D79" i="20" s="1"/>
  <c r="D97" i="20" s="1"/>
  <c r="L25" i="20"/>
  <c r="L61" i="20" s="1"/>
  <c r="M25" i="20"/>
  <c r="M61" i="20" s="1"/>
  <c r="F25" i="20"/>
  <c r="F61" i="20" s="1"/>
  <c r="N25" i="20"/>
  <c r="N61" i="20" s="1"/>
  <c r="G25" i="20"/>
  <c r="G61" i="20" s="1"/>
  <c r="H25" i="20"/>
  <c r="H61" i="20" s="1"/>
  <c r="K41" i="23"/>
  <c r="K77" i="23" s="1"/>
  <c r="K95" i="23" s="1"/>
  <c r="AE38" i="14"/>
  <c r="AF39" i="14"/>
  <c r="AF38" i="14" s="1"/>
  <c r="J42" i="19"/>
  <c r="J78" i="19" s="1"/>
  <c r="J96" i="19" s="1"/>
  <c r="E60" i="19"/>
  <c r="E78" i="19" s="1"/>
  <c r="E96" i="19" s="1"/>
  <c r="K42" i="19"/>
  <c r="K78" i="19" s="1"/>
  <c r="K96" i="19" s="1"/>
  <c r="L42" i="19"/>
  <c r="L78" i="19" s="1"/>
  <c r="L96" i="19" s="1"/>
  <c r="M42" i="19"/>
  <c r="M78" i="19" s="1"/>
  <c r="M96" i="19" s="1"/>
  <c r="F42" i="19"/>
  <c r="F78" i="19" s="1"/>
  <c r="F96" i="19" s="1"/>
  <c r="G42" i="19"/>
  <c r="G78" i="19" s="1"/>
  <c r="G96" i="19" s="1"/>
  <c r="H42" i="19"/>
  <c r="H78" i="19" s="1"/>
  <c r="H96" i="19" s="1"/>
  <c r="I42" i="19"/>
  <c r="I78" i="19" s="1"/>
  <c r="I96" i="19" s="1"/>
  <c r="M89" i="21"/>
  <c r="M71" i="21"/>
  <c r="M53" i="21"/>
  <c r="M35" i="21"/>
  <c r="AD75" i="14"/>
  <c r="AD57" i="14"/>
  <c r="AD93" i="14"/>
  <c r="AD111" i="14"/>
  <c r="K37" i="22"/>
  <c r="K73" i="22" s="1"/>
  <c r="K91" i="22" s="1"/>
  <c r="K38" i="22"/>
  <c r="K74" i="22" s="1"/>
  <c r="K92" i="22" s="1"/>
  <c r="K36" i="22"/>
  <c r="K72" i="22" s="1"/>
  <c r="K90" i="22" s="1"/>
  <c r="K39" i="22"/>
  <c r="K75" i="22" s="1"/>
  <c r="K93" i="22" s="1"/>
  <c r="K40" i="22"/>
  <c r="K76" i="22" s="1"/>
  <c r="K94" i="22" s="1"/>
  <c r="L35" i="20"/>
  <c r="L71" i="20"/>
  <c r="L89" i="20"/>
  <c r="L53" i="20"/>
  <c r="M36" i="21"/>
  <c r="M72" i="21" s="1"/>
  <c r="M90" i="21" s="1"/>
  <c r="M37" i="21"/>
  <c r="M73" i="21" s="1"/>
  <c r="M91" i="21" s="1"/>
  <c r="M38" i="21"/>
  <c r="M74" i="21" s="1"/>
  <c r="M92" i="21" s="1"/>
  <c r="M39" i="21"/>
  <c r="M75" i="21" s="1"/>
  <c r="M93" i="21" s="1"/>
  <c r="M40" i="21"/>
  <c r="M76" i="21" s="1"/>
  <c r="M94" i="21" s="1"/>
  <c r="AD93" i="15"/>
  <c r="AD111" i="15"/>
  <c r="AD57" i="15"/>
  <c r="AD75" i="15"/>
  <c r="AF39" i="15"/>
  <c r="AF38" i="15" s="1"/>
  <c r="AE38" i="15"/>
  <c r="E27" i="8"/>
  <c r="L26" i="8"/>
  <c r="L62" i="8" s="1"/>
  <c r="H26" i="8"/>
  <c r="H62" i="8" s="1"/>
  <c r="K26" i="8"/>
  <c r="K62" i="8" s="1"/>
  <c r="G26" i="8"/>
  <c r="G62" i="8" s="1"/>
  <c r="N26" i="8"/>
  <c r="N62" i="8" s="1"/>
  <c r="J26" i="8"/>
  <c r="J62" i="8" s="1"/>
  <c r="F26" i="8"/>
  <c r="F62" i="8" s="1"/>
  <c r="M26" i="8"/>
  <c r="M62" i="8" s="1"/>
  <c r="I26" i="8"/>
  <c r="I62" i="8" s="1"/>
  <c r="E44" i="8"/>
  <c r="D26" i="8"/>
  <c r="D44" i="8" s="1"/>
  <c r="D62" i="8" s="1"/>
  <c r="D80" i="8" s="1"/>
  <c r="D98" i="8" s="1"/>
  <c r="C26" i="8"/>
  <c r="C44" i="8" s="1"/>
  <c r="C62" i="8" s="1"/>
  <c r="C80" i="8" s="1"/>
  <c r="C98" i="8" s="1"/>
  <c r="I13" i="24"/>
  <c r="V46" i="6"/>
  <c r="V64" i="6" s="1"/>
  <c r="V82" i="6" s="1"/>
  <c r="V100" i="6" s="1"/>
  <c r="V118" i="6" s="1"/>
  <c r="W47" i="6"/>
  <c r="U46" i="6"/>
  <c r="U64" i="6" s="1"/>
  <c r="U82" i="6" s="1"/>
  <c r="U100" i="6" s="1"/>
  <c r="U118" i="6" s="1"/>
  <c r="W64" i="6"/>
  <c r="D25" i="18"/>
  <c r="D43" i="18" s="1"/>
  <c r="D61" i="18" s="1"/>
  <c r="D79" i="18" s="1"/>
  <c r="D97" i="18" s="1"/>
  <c r="L25" i="18"/>
  <c r="L61" i="18" s="1"/>
  <c r="M25" i="18"/>
  <c r="M61" i="18" s="1"/>
  <c r="F25" i="18"/>
  <c r="F61" i="18" s="1"/>
  <c r="N25" i="18"/>
  <c r="N61" i="18" s="1"/>
  <c r="G25" i="18"/>
  <c r="G61" i="18" s="1"/>
  <c r="H25" i="18"/>
  <c r="H61" i="18" s="1"/>
  <c r="I25" i="18"/>
  <c r="I61" i="18" s="1"/>
  <c r="E26" i="18"/>
  <c r="J25" i="18"/>
  <c r="J61" i="18" s="1"/>
  <c r="E43" i="18"/>
  <c r="C25" i="18"/>
  <c r="C43" i="18" s="1"/>
  <c r="C61" i="18" s="1"/>
  <c r="C79" i="18" s="1"/>
  <c r="C97" i="18" s="1"/>
  <c r="K25" i="18"/>
  <c r="K61" i="18" s="1"/>
  <c r="AF39" i="13"/>
  <c r="AF38" i="13" s="1"/>
  <c r="AE38" i="13"/>
  <c r="D25" i="22"/>
  <c r="D43" i="22" s="1"/>
  <c r="D61" i="22" s="1"/>
  <c r="D79" i="22" s="1"/>
  <c r="D97" i="22" s="1"/>
  <c r="L25" i="22"/>
  <c r="L61" i="22" s="1"/>
  <c r="M25" i="22"/>
  <c r="M61" i="22" s="1"/>
  <c r="F25" i="22"/>
  <c r="F61" i="22" s="1"/>
  <c r="N25" i="22"/>
  <c r="N61" i="22" s="1"/>
  <c r="G25" i="22"/>
  <c r="G61" i="22" s="1"/>
  <c r="I25" i="22"/>
  <c r="I61" i="22" s="1"/>
  <c r="E26" i="22"/>
  <c r="J25" i="22"/>
  <c r="J61" i="22" s="1"/>
  <c r="E43" i="22"/>
  <c r="C25" i="22"/>
  <c r="C43" i="22" s="1"/>
  <c r="C61" i="22" s="1"/>
  <c r="C79" i="22" s="1"/>
  <c r="C97" i="22" s="1"/>
  <c r="H25" i="22"/>
  <c r="H61" i="22" s="1"/>
  <c r="K25" i="22"/>
  <c r="K61" i="22" s="1"/>
  <c r="L16" i="23"/>
  <c r="M17" i="23"/>
  <c r="L11" i="23"/>
  <c r="L13" i="23" s="1"/>
  <c r="K53" i="22"/>
  <c r="K89" i="22"/>
  <c r="K35" i="22"/>
  <c r="K71" i="22"/>
  <c r="H13" i="24"/>
  <c r="M36" i="19"/>
  <c r="M72" i="19" s="1"/>
  <c r="M90" i="19" s="1"/>
  <c r="M38" i="19"/>
  <c r="M74" i="19" s="1"/>
  <c r="M92" i="19" s="1"/>
  <c r="M37" i="19"/>
  <c r="M73" i="19" s="1"/>
  <c r="M91" i="19" s="1"/>
  <c r="M39" i="19"/>
  <c r="M75" i="19" s="1"/>
  <c r="M93" i="19" s="1"/>
  <c r="M40" i="19"/>
  <c r="M76" i="19" s="1"/>
  <c r="M94" i="19" s="1"/>
  <c r="AF57" i="16"/>
  <c r="AF75" i="16"/>
  <c r="AF111" i="16"/>
  <c r="AF93" i="16"/>
  <c r="AD75" i="13"/>
  <c r="AD111" i="13"/>
  <c r="AD57" i="13"/>
  <c r="AD93" i="13"/>
  <c r="AF111" i="6"/>
  <c r="AF93" i="6"/>
  <c r="AF57" i="6"/>
  <c r="AF75" i="6"/>
  <c r="M11" i="20"/>
  <c r="M13" i="20" s="1"/>
  <c r="M16" i="20"/>
  <c r="N17" i="20"/>
  <c r="K42" i="18"/>
  <c r="K78" i="18" s="1"/>
  <c r="K96" i="18" s="1"/>
  <c r="J36" i="24" s="1"/>
  <c r="L42" i="18"/>
  <c r="L78" i="18" s="1"/>
  <c r="L96" i="18" s="1"/>
  <c r="K36" i="24" s="1"/>
  <c r="F42" i="18"/>
  <c r="F78" i="18" s="1"/>
  <c r="F96" i="18" s="1"/>
  <c r="E36" i="24" s="1"/>
  <c r="G42" i="18"/>
  <c r="G78" i="18" s="1"/>
  <c r="G96" i="18" s="1"/>
  <c r="F36" i="24" s="1"/>
  <c r="H42" i="18"/>
  <c r="H78" i="18" s="1"/>
  <c r="H96" i="18" s="1"/>
  <c r="G36" i="24" s="1"/>
  <c r="I42" i="18"/>
  <c r="I78" i="18" s="1"/>
  <c r="I96" i="18" s="1"/>
  <c r="H36" i="24" s="1"/>
  <c r="J42" i="18"/>
  <c r="J78" i="18" s="1"/>
  <c r="J96" i="18" s="1"/>
  <c r="I36" i="24" s="1"/>
  <c r="E60" i="18"/>
  <c r="E78" i="18" s="1"/>
  <c r="E96" i="18" s="1"/>
  <c r="K35" i="23"/>
  <c r="K71" i="23"/>
  <c r="K53" i="23"/>
  <c r="K89" i="23"/>
  <c r="W48" i="13"/>
  <c r="V47" i="13"/>
  <c r="V65" i="13" s="1"/>
  <c r="V83" i="13" s="1"/>
  <c r="V101" i="13" s="1"/>
  <c r="V119" i="13" s="1"/>
  <c r="W65" i="13"/>
  <c r="U47" i="13"/>
  <c r="U65" i="13" s="1"/>
  <c r="U83" i="13" s="1"/>
  <c r="U101" i="13" s="1"/>
  <c r="U119" i="13" s="1"/>
  <c r="K41" i="22"/>
  <c r="K77" i="22" s="1"/>
  <c r="K95" i="22" s="1"/>
  <c r="G13" i="24"/>
  <c r="N11" i="19"/>
  <c r="N13" i="19" s="1"/>
  <c r="N42" i="19" s="1"/>
  <c r="N78" i="19" s="1"/>
  <c r="N96" i="19" s="1"/>
  <c r="N16" i="19"/>
  <c r="W48" i="14"/>
  <c r="U47" i="14"/>
  <c r="U65" i="14" s="1"/>
  <c r="U83" i="14" s="1"/>
  <c r="U101" i="14" s="1"/>
  <c r="U119" i="14" s="1"/>
  <c r="V47" i="14"/>
  <c r="V65" i="14" s="1"/>
  <c r="V83" i="14" s="1"/>
  <c r="V101" i="14" s="1"/>
  <c r="V119" i="14" s="1"/>
  <c r="W65" i="14"/>
  <c r="AA63" i="6"/>
  <c r="AA99" i="6" s="1"/>
  <c r="AA117" i="6" s="1"/>
  <c r="AF63" i="6"/>
  <c r="AF99" i="6" s="1"/>
  <c r="AF117" i="6" s="1"/>
  <c r="Y63" i="6"/>
  <c r="Y99" i="6" s="1"/>
  <c r="Y117" i="6" s="1"/>
  <c r="AD63" i="6"/>
  <c r="AD99" i="6" s="1"/>
  <c r="AD117" i="6" s="1"/>
  <c r="AE63" i="6"/>
  <c r="AE99" i="6" s="1"/>
  <c r="AE117" i="6" s="1"/>
  <c r="AC63" i="6"/>
  <c r="AC99" i="6" s="1"/>
  <c r="AC117" i="6" s="1"/>
  <c r="X63" i="6"/>
  <c r="X99" i="6" s="1"/>
  <c r="X117" i="6" s="1"/>
  <c r="Z63" i="6"/>
  <c r="Z99" i="6" s="1"/>
  <c r="Z117" i="6" s="1"/>
  <c r="W81" i="6"/>
  <c r="W99" i="6" s="1"/>
  <c r="W117" i="6" s="1"/>
  <c r="AB63" i="6"/>
  <c r="AB99" i="6" s="1"/>
  <c r="AB117" i="6" s="1"/>
  <c r="AE66" i="16"/>
  <c r="AE102" i="16" s="1"/>
  <c r="AE120" i="16" s="1"/>
  <c r="X66" i="16"/>
  <c r="X102" i="16" s="1"/>
  <c r="X120" i="16" s="1"/>
  <c r="AF66" i="16"/>
  <c r="AF102" i="16" s="1"/>
  <c r="AF120" i="16" s="1"/>
  <c r="Y66" i="16"/>
  <c r="Y102" i="16" s="1"/>
  <c r="Y120" i="16" s="1"/>
  <c r="Z66" i="16"/>
  <c r="Z102" i="16" s="1"/>
  <c r="Z120" i="16" s="1"/>
  <c r="AA66" i="16"/>
  <c r="AA102" i="16" s="1"/>
  <c r="AA120" i="16" s="1"/>
  <c r="AB66" i="16"/>
  <c r="AB102" i="16" s="1"/>
  <c r="AB120" i="16" s="1"/>
  <c r="W84" i="16"/>
  <c r="W102" i="16" s="1"/>
  <c r="W120" i="16" s="1"/>
  <c r="AC66" i="16"/>
  <c r="AC102" i="16" s="1"/>
  <c r="AC120" i="16" s="1"/>
  <c r="AD66" i="16"/>
  <c r="AD102" i="16" s="1"/>
  <c r="AD120" i="16" s="1"/>
  <c r="AE57" i="16"/>
  <c r="AE75" i="16"/>
  <c r="AE111" i="16"/>
  <c r="AE93" i="16"/>
  <c r="K27" i="24"/>
  <c r="L13" i="18"/>
  <c r="AE93" i="6"/>
  <c r="AE75" i="6"/>
  <c r="AE111" i="6"/>
  <c r="AE57" i="6"/>
  <c r="M71" i="8"/>
  <c r="M53" i="8"/>
  <c r="M89" i="8"/>
  <c r="M35" i="8"/>
  <c r="K13" i="24"/>
  <c r="M35" i="19"/>
  <c r="M71" i="19"/>
  <c r="M53" i="19"/>
  <c r="M89" i="19"/>
  <c r="K42" i="23"/>
  <c r="K78" i="23" s="1"/>
  <c r="K96" i="23" s="1"/>
  <c r="J42" i="23"/>
  <c r="J78" i="23" s="1"/>
  <c r="J96" i="23" s="1"/>
  <c r="F42" i="23"/>
  <c r="F78" i="23" s="1"/>
  <c r="F96" i="23" s="1"/>
  <c r="G42" i="23"/>
  <c r="G78" i="23" s="1"/>
  <c r="G96" i="23" s="1"/>
  <c r="E60" i="23"/>
  <c r="E78" i="23" s="1"/>
  <c r="E96" i="23" s="1"/>
  <c r="H42" i="23"/>
  <c r="H78" i="23" s="1"/>
  <c r="H96" i="23" s="1"/>
  <c r="I42" i="23"/>
  <c r="I78" i="23" s="1"/>
  <c r="I96" i="23" s="1"/>
  <c r="M11" i="18"/>
  <c r="M16" i="18"/>
  <c r="N17" i="18"/>
  <c r="H42" i="20"/>
  <c r="H78" i="20" s="1"/>
  <c r="H96" i="20" s="1"/>
  <c r="I42" i="20"/>
  <c r="I78" i="20" s="1"/>
  <c r="I96" i="20" s="1"/>
  <c r="J42" i="20"/>
  <c r="J78" i="20" s="1"/>
  <c r="J96" i="20" s="1"/>
  <c r="E60" i="20"/>
  <c r="E78" i="20" s="1"/>
  <c r="E96" i="20" s="1"/>
  <c r="K42" i="20"/>
  <c r="K78" i="20" s="1"/>
  <c r="K96" i="20" s="1"/>
  <c r="L42" i="20"/>
  <c r="L78" i="20" s="1"/>
  <c r="L96" i="20" s="1"/>
  <c r="M42" i="20"/>
  <c r="M78" i="20" s="1"/>
  <c r="M96" i="20" s="1"/>
  <c r="F42" i="20"/>
  <c r="F78" i="20" s="1"/>
  <c r="F96" i="20" s="1"/>
  <c r="G42" i="20"/>
  <c r="G78" i="20" s="1"/>
  <c r="G96" i="20" s="1"/>
  <c r="K37" i="18"/>
  <c r="K73" i="18" s="1"/>
  <c r="K91" i="18" s="1"/>
  <c r="J31" i="24" s="1"/>
  <c r="K36" i="18"/>
  <c r="K72" i="18" s="1"/>
  <c r="K90" i="18" s="1"/>
  <c r="J30" i="24" s="1"/>
  <c r="K38" i="18"/>
  <c r="K74" i="18" s="1"/>
  <c r="K92" i="18" s="1"/>
  <c r="J32" i="24" s="1"/>
  <c r="K39" i="18"/>
  <c r="K75" i="18" s="1"/>
  <c r="K93" i="18" s="1"/>
  <c r="J33" i="24" s="1"/>
  <c r="K40" i="18"/>
  <c r="K76" i="18" s="1"/>
  <c r="K94" i="18" s="1"/>
  <c r="J34" i="24" s="1"/>
  <c r="W48" i="15" l="1"/>
  <c r="U47" i="15"/>
  <c r="U65" i="15" s="1"/>
  <c r="U83" i="15" s="1"/>
  <c r="U101" i="15" s="1"/>
  <c r="U119" i="15" s="1"/>
  <c r="W65" i="15"/>
  <c r="V47" i="15"/>
  <c r="V65" i="15" s="1"/>
  <c r="V83" i="15" s="1"/>
  <c r="V101" i="15" s="1"/>
  <c r="V119" i="15" s="1"/>
  <c r="N35" i="19"/>
  <c r="N71" i="19"/>
  <c r="N53" i="19"/>
  <c r="N89" i="19"/>
  <c r="L27" i="24"/>
  <c r="M13" i="18"/>
  <c r="L43" i="20"/>
  <c r="L79" i="20" s="1"/>
  <c r="L97" i="20" s="1"/>
  <c r="M43" i="20"/>
  <c r="M79" i="20" s="1"/>
  <c r="M97" i="20" s="1"/>
  <c r="F43" i="20"/>
  <c r="F79" i="20" s="1"/>
  <c r="F97" i="20" s="1"/>
  <c r="G43" i="20"/>
  <c r="G79" i="20" s="1"/>
  <c r="G97" i="20" s="1"/>
  <c r="H43" i="20"/>
  <c r="H79" i="20" s="1"/>
  <c r="H97" i="20" s="1"/>
  <c r="I43" i="20"/>
  <c r="I79" i="20" s="1"/>
  <c r="I97" i="20" s="1"/>
  <c r="J43" i="20"/>
  <c r="J79" i="20" s="1"/>
  <c r="J97" i="20" s="1"/>
  <c r="E61" i="20"/>
  <c r="E79" i="20" s="1"/>
  <c r="E97" i="20" s="1"/>
  <c r="K43" i="20"/>
  <c r="K79" i="20" s="1"/>
  <c r="K97" i="20" s="1"/>
  <c r="F43" i="19"/>
  <c r="F79" i="19" s="1"/>
  <c r="F97" i="19" s="1"/>
  <c r="N43" i="19"/>
  <c r="N79" i="19" s="1"/>
  <c r="N97" i="19" s="1"/>
  <c r="G43" i="19"/>
  <c r="G79" i="19" s="1"/>
  <c r="G97" i="19" s="1"/>
  <c r="H43" i="19"/>
  <c r="H79" i="19" s="1"/>
  <c r="H97" i="19" s="1"/>
  <c r="I43" i="19"/>
  <c r="I79" i="19" s="1"/>
  <c r="I97" i="19" s="1"/>
  <c r="J43" i="19"/>
  <c r="J79" i="19" s="1"/>
  <c r="J97" i="19" s="1"/>
  <c r="E61" i="19"/>
  <c r="E79" i="19" s="1"/>
  <c r="E97" i="19" s="1"/>
  <c r="K43" i="19"/>
  <c r="K79" i="19" s="1"/>
  <c r="K97" i="19" s="1"/>
  <c r="L43" i="19"/>
  <c r="L79" i="19" s="1"/>
  <c r="L97" i="19" s="1"/>
  <c r="M43" i="19"/>
  <c r="M79" i="19" s="1"/>
  <c r="M97" i="19" s="1"/>
  <c r="G43" i="22"/>
  <c r="G79" i="22" s="1"/>
  <c r="G97" i="22" s="1"/>
  <c r="H43" i="22"/>
  <c r="H79" i="22" s="1"/>
  <c r="H97" i="22" s="1"/>
  <c r="I43" i="22"/>
  <c r="I79" i="22" s="1"/>
  <c r="I97" i="22" s="1"/>
  <c r="J43" i="22"/>
  <c r="J79" i="22" s="1"/>
  <c r="J97" i="22" s="1"/>
  <c r="L43" i="22"/>
  <c r="L79" i="22" s="1"/>
  <c r="L97" i="22" s="1"/>
  <c r="K43" i="22"/>
  <c r="K79" i="22" s="1"/>
  <c r="K97" i="22" s="1"/>
  <c r="E61" i="22"/>
  <c r="E79" i="22" s="1"/>
  <c r="E97" i="22" s="1"/>
  <c r="F43" i="22"/>
  <c r="F79" i="22" s="1"/>
  <c r="F97" i="22" s="1"/>
  <c r="H26" i="18"/>
  <c r="H62" i="18" s="1"/>
  <c r="I26" i="18"/>
  <c r="I62" i="18" s="1"/>
  <c r="E27" i="18"/>
  <c r="J26" i="18"/>
  <c r="J62" i="18" s="1"/>
  <c r="E44" i="18"/>
  <c r="C26" i="18"/>
  <c r="C44" i="18" s="1"/>
  <c r="C62" i="18" s="1"/>
  <c r="C80" i="18" s="1"/>
  <c r="C98" i="18" s="1"/>
  <c r="K26" i="18"/>
  <c r="K62" i="18" s="1"/>
  <c r="D26" i="18"/>
  <c r="D44" i="18" s="1"/>
  <c r="D62" i="18" s="1"/>
  <c r="D80" i="18" s="1"/>
  <c r="D98" i="18" s="1"/>
  <c r="L26" i="18"/>
  <c r="L62" i="18" s="1"/>
  <c r="M26" i="18"/>
  <c r="M62" i="18" s="1"/>
  <c r="F26" i="18"/>
  <c r="F62" i="18" s="1"/>
  <c r="N26" i="18"/>
  <c r="N62" i="18" s="1"/>
  <c r="G26" i="18"/>
  <c r="G62" i="18" s="1"/>
  <c r="L44" i="8"/>
  <c r="L80" i="8" s="1"/>
  <c r="L98" i="8" s="1"/>
  <c r="K44" i="8"/>
  <c r="K80" i="8" s="1"/>
  <c r="K98" i="8" s="1"/>
  <c r="J44" i="8"/>
  <c r="J80" i="8" s="1"/>
  <c r="J98" i="8" s="1"/>
  <c r="I44" i="8"/>
  <c r="I80" i="8" s="1"/>
  <c r="I98" i="8" s="1"/>
  <c r="H44" i="8"/>
  <c r="H80" i="8" s="1"/>
  <c r="H98" i="8" s="1"/>
  <c r="G44" i="8"/>
  <c r="G80" i="8" s="1"/>
  <c r="G98" i="8" s="1"/>
  <c r="F44" i="8"/>
  <c r="F80" i="8" s="1"/>
  <c r="F98" i="8" s="1"/>
  <c r="M44" i="8"/>
  <c r="M80" i="8" s="1"/>
  <c r="M98" i="8" s="1"/>
  <c r="E62" i="8"/>
  <c r="E80" i="8" s="1"/>
  <c r="E98" i="8" s="1"/>
  <c r="H26" i="23"/>
  <c r="H62" i="23" s="1"/>
  <c r="I26" i="23"/>
  <c r="I62" i="23" s="1"/>
  <c r="E27" i="23"/>
  <c r="J26" i="23"/>
  <c r="J62" i="23" s="1"/>
  <c r="E44" i="23"/>
  <c r="C26" i="23"/>
  <c r="C44" i="23" s="1"/>
  <c r="C62" i="23" s="1"/>
  <c r="C80" i="23" s="1"/>
  <c r="C98" i="23" s="1"/>
  <c r="F26" i="23"/>
  <c r="F62" i="23" s="1"/>
  <c r="K26" i="23"/>
  <c r="K62" i="23" s="1"/>
  <c r="L26" i="23"/>
  <c r="L62" i="23" s="1"/>
  <c r="M26" i="23"/>
  <c r="M62" i="23" s="1"/>
  <c r="N26" i="23"/>
  <c r="N62" i="23" s="1"/>
  <c r="D26" i="23"/>
  <c r="D44" i="23" s="1"/>
  <c r="D62" i="23" s="1"/>
  <c r="D80" i="23" s="1"/>
  <c r="D98" i="23" s="1"/>
  <c r="G26" i="23"/>
  <c r="G62" i="23" s="1"/>
  <c r="F43" i="21"/>
  <c r="F79" i="21" s="1"/>
  <c r="F97" i="21" s="1"/>
  <c r="N43" i="21"/>
  <c r="N79" i="21" s="1"/>
  <c r="N97" i="21" s="1"/>
  <c r="H43" i="21"/>
  <c r="H79" i="21" s="1"/>
  <c r="H97" i="21" s="1"/>
  <c r="L43" i="21"/>
  <c r="L79" i="21" s="1"/>
  <c r="L97" i="21" s="1"/>
  <c r="K43" i="21"/>
  <c r="K79" i="21" s="1"/>
  <c r="K97" i="21" s="1"/>
  <c r="M43" i="21"/>
  <c r="M79" i="21" s="1"/>
  <c r="M97" i="21" s="1"/>
  <c r="E61" i="21"/>
  <c r="E79" i="21" s="1"/>
  <c r="E97" i="21" s="1"/>
  <c r="G43" i="21"/>
  <c r="G79" i="21" s="1"/>
  <c r="G97" i="21" s="1"/>
  <c r="I43" i="21"/>
  <c r="I79" i="21" s="1"/>
  <c r="I97" i="21" s="1"/>
  <c r="J43" i="21"/>
  <c r="J79" i="21" s="1"/>
  <c r="J97" i="21" s="1"/>
  <c r="Z65" i="14"/>
  <c r="Z101" i="14" s="1"/>
  <c r="Z119" i="14" s="1"/>
  <c r="AA65" i="14"/>
  <c r="AA101" i="14" s="1"/>
  <c r="AA119" i="14" s="1"/>
  <c r="AB65" i="14"/>
  <c r="AB101" i="14" s="1"/>
  <c r="AB119" i="14" s="1"/>
  <c r="AC65" i="14"/>
  <c r="AC101" i="14" s="1"/>
  <c r="AC119" i="14" s="1"/>
  <c r="AE65" i="14"/>
  <c r="AE101" i="14" s="1"/>
  <c r="AE119" i="14" s="1"/>
  <c r="X65" i="14"/>
  <c r="X101" i="14" s="1"/>
  <c r="X119" i="14" s="1"/>
  <c r="Y65" i="14"/>
  <c r="Y101" i="14" s="1"/>
  <c r="Y119" i="14" s="1"/>
  <c r="AD65" i="14"/>
  <c r="AD101" i="14" s="1"/>
  <c r="AD119" i="14" s="1"/>
  <c r="AF65" i="14"/>
  <c r="AF101" i="14" s="1"/>
  <c r="AF119" i="14" s="1"/>
  <c r="W83" i="14"/>
  <c r="W101" i="14" s="1"/>
  <c r="W119" i="14" s="1"/>
  <c r="G43" i="18"/>
  <c r="G79" i="18" s="1"/>
  <c r="G97" i="18" s="1"/>
  <c r="F37" i="24" s="1"/>
  <c r="H43" i="18"/>
  <c r="H79" i="18" s="1"/>
  <c r="H97" i="18" s="1"/>
  <c r="G37" i="24" s="1"/>
  <c r="I43" i="18"/>
  <c r="I79" i="18" s="1"/>
  <c r="I97" i="18" s="1"/>
  <c r="H37" i="24" s="1"/>
  <c r="J43" i="18"/>
  <c r="J79" i="18" s="1"/>
  <c r="J97" i="18" s="1"/>
  <c r="I37" i="24" s="1"/>
  <c r="E61" i="18"/>
  <c r="E79" i="18" s="1"/>
  <c r="E97" i="18" s="1"/>
  <c r="K43" i="18"/>
  <c r="K79" i="18" s="1"/>
  <c r="K97" i="18" s="1"/>
  <c r="J37" i="24" s="1"/>
  <c r="L43" i="18"/>
  <c r="L79" i="18" s="1"/>
  <c r="L97" i="18" s="1"/>
  <c r="K37" i="24" s="1"/>
  <c r="M43" i="18"/>
  <c r="M79" i="18" s="1"/>
  <c r="M97" i="18" s="1"/>
  <c r="L37" i="24" s="1"/>
  <c r="F43" i="18"/>
  <c r="F79" i="18" s="1"/>
  <c r="F97" i="18" s="1"/>
  <c r="E37" i="24" s="1"/>
  <c r="G43" i="23"/>
  <c r="G79" i="23" s="1"/>
  <c r="G97" i="23" s="1"/>
  <c r="I43" i="23"/>
  <c r="I79" i="23" s="1"/>
  <c r="I97" i="23" s="1"/>
  <c r="J43" i="23"/>
  <c r="J79" i="23" s="1"/>
  <c r="J97" i="23" s="1"/>
  <c r="L43" i="23"/>
  <c r="L79" i="23" s="1"/>
  <c r="L97" i="23" s="1"/>
  <c r="F43" i="23"/>
  <c r="F79" i="23" s="1"/>
  <c r="F97" i="23" s="1"/>
  <c r="H43" i="23"/>
  <c r="H79" i="23" s="1"/>
  <c r="H97" i="23" s="1"/>
  <c r="K43" i="23"/>
  <c r="K79" i="23" s="1"/>
  <c r="K97" i="23" s="1"/>
  <c r="E61" i="23"/>
  <c r="E79" i="23" s="1"/>
  <c r="E97" i="23" s="1"/>
  <c r="M38" i="8"/>
  <c r="M74" i="8" s="1"/>
  <c r="M92" i="8" s="1"/>
  <c r="M36" i="8"/>
  <c r="M72" i="8" s="1"/>
  <c r="M90" i="8" s="1"/>
  <c r="M39" i="8"/>
  <c r="M75" i="8" s="1"/>
  <c r="M93" i="8" s="1"/>
  <c r="M37" i="8"/>
  <c r="M73" i="8" s="1"/>
  <c r="M91" i="8" s="1"/>
  <c r="M40" i="8"/>
  <c r="M76" i="8" s="1"/>
  <c r="M94" i="8" s="1"/>
  <c r="M41" i="8"/>
  <c r="M77" i="8" s="1"/>
  <c r="M95" i="8" s="1"/>
  <c r="M42" i="8"/>
  <c r="M78" i="8" s="1"/>
  <c r="M96" i="8" s="1"/>
  <c r="M26" i="20"/>
  <c r="M62" i="20" s="1"/>
  <c r="F26" i="20"/>
  <c r="F62" i="20" s="1"/>
  <c r="N26" i="20"/>
  <c r="N62" i="20" s="1"/>
  <c r="G26" i="20"/>
  <c r="G62" i="20" s="1"/>
  <c r="H26" i="20"/>
  <c r="H62" i="20" s="1"/>
  <c r="I26" i="20"/>
  <c r="I62" i="20" s="1"/>
  <c r="E27" i="20"/>
  <c r="J26" i="20"/>
  <c r="J62" i="20" s="1"/>
  <c r="E44" i="20"/>
  <c r="C26" i="20"/>
  <c r="C44" i="20" s="1"/>
  <c r="C62" i="20" s="1"/>
  <c r="C80" i="20" s="1"/>
  <c r="C98" i="20" s="1"/>
  <c r="K26" i="20"/>
  <c r="K62" i="20" s="1"/>
  <c r="D26" i="20"/>
  <c r="D44" i="20" s="1"/>
  <c r="D62" i="20" s="1"/>
  <c r="D80" i="20" s="1"/>
  <c r="D98" i="20" s="1"/>
  <c r="L26" i="20"/>
  <c r="L62" i="20" s="1"/>
  <c r="AD64" i="15"/>
  <c r="AD100" i="15" s="1"/>
  <c r="AD118" i="15" s="1"/>
  <c r="X64" i="15"/>
  <c r="X100" i="15" s="1"/>
  <c r="X118" i="15" s="1"/>
  <c r="AF64" i="15"/>
  <c r="AF100" i="15" s="1"/>
  <c r="AF118" i="15" s="1"/>
  <c r="AB64" i="15"/>
  <c r="AB100" i="15" s="1"/>
  <c r="AB118" i="15" s="1"/>
  <c r="I14" i="24" s="1"/>
  <c r="W82" i="15"/>
  <c r="W100" i="15" s="1"/>
  <c r="W118" i="15" s="1"/>
  <c r="Y64" i="15"/>
  <c r="Y100" i="15" s="1"/>
  <c r="Y118" i="15" s="1"/>
  <c r="F14" i="24" s="1"/>
  <c r="Z64" i="15"/>
  <c r="Z100" i="15" s="1"/>
  <c r="Z118" i="15" s="1"/>
  <c r="G14" i="24" s="1"/>
  <c r="AA64" i="15"/>
  <c r="AA100" i="15" s="1"/>
  <c r="AA118" i="15" s="1"/>
  <c r="AC64" i="15"/>
  <c r="AC100" i="15" s="1"/>
  <c r="AC118" i="15" s="1"/>
  <c r="J14" i="24" s="1"/>
  <c r="AE64" i="15"/>
  <c r="AE100" i="15" s="1"/>
  <c r="AE118" i="15" s="1"/>
  <c r="N11" i="18"/>
  <c r="N16" i="18"/>
  <c r="V48" i="14"/>
  <c r="V66" i="14" s="1"/>
  <c r="V84" i="14" s="1"/>
  <c r="V102" i="14" s="1"/>
  <c r="V120" i="14" s="1"/>
  <c r="W66" i="14"/>
  <c r="W49" i="14"/>
  <c r="U48" i="14"/>
  <c r="U66" i="14" s="1"/>
  <c r="U84" i="14" s="1"/>
  <c r="U102" i="14" s="1"/>
  <c r="U120" i="14" s="1"/>
  <c r="N11" i="20"/>
  <c r="N13" i="20" s="1"/>
  <c r="N43" i="20" s="1"/>
  <c r="N79" i="20" s="1"/>
  <c r="N97" i="20" s="1"/>
  <c r="N16" i="20"/>
  <c r="X64" i="6"/>
  <c r="X100" i="6" s="1"/>
  <c r="X118" i="6" s="1"/>
  <c r="AC64" i="6"/>
  <c r="AC100" i="6" s="1"/>
  <c r="AC118" i="6" s="1"/>
  <c r="AE64" i="6"/>
  <c r="AE100" i="6" s="1"/>
  <c r="AE118" i="6" s="1"/>
  <c r="Z64" i="6"/>
  <c r="Z100" i="6" s="1"/>
  <c r="Z118" i="6" s="1"/>
  <c r="AD64" i="6"/>
  <c r="AD100" i="6" s="1"/>
  <c r="AD118" i="6" s="1"/>
  <c r="AF64" i="6"/>
  <c r="AF100" i="6" s="1"/>
  <c r="AF118" i="6" s="1"/>
  <c r="W82" i="6"/>
  <c r="W100" i="6" s="1"/>
  <c r="W118" i="6" s="1"/>
  <c r="AB64" i="6"/>
  <c r="AB100" i="6" s="1"/>
  <c r="AB118" i="6" s="1"/>
  <c r="AA64" i="6"/>
  <c r="AA100" i="6" s="1"/>
  <c r="AA118" i="6" s="1"/>
  <c r="Y64" i="6"/>
  <c r="Y100" i="6" s="1"/>
  <c r="Y118" i="6" s="1"/>
  <c r="AF75" i="14"/>
  <c r="AF111" i="14"/>
  <c r="AF57" i="14"/>
  <c r="AF93" i="14"/>
  <c r="M14" i="24"/>
  <c r="M35" i="20"/>
  <c r="M71" i="20"/>
  <c r="M53" i="20"/>
  <c r="M89" i="20"/>
  <c r="L36" i="23"/>
  <c r="L72" i="23" s="1"/>
  <c r="L90" i="23" s="1"/>
  <c r="L37" i="23"/>
  <c r="L73" i="23" s="1"/>
  <c r="L91" i="23" s="1"/>
  <c r="L38" i="23"/>
  <c r="L74" i="23" s="1"/>
  <c r="L92" i="23" s="1"/>
  <c r="L39" i="23"/>
  <c r="L75" i="23" s="1"/>
  <c r="L93" i="23" s="1"/>
  <c r="L40" i="23"/>
  <c r="L76" i="23" s="1"/>
  <c r="L94" i="23" s="1"/>
  <c r="L41" i="23"/>
  <c r="L77" i="23" s="1"/>
  <c r="L95" i="23" s="1"/>
  <c r="H26" i="22"/>
  <c r="H62" i="22" s="1"/>
  <c r="I26" i="22"/>
  <c r="I62" i="22" s="1"/>
  <c r="E27" i="22"/>
  <c r="J26" i="22"/>
  <c r="J62" i="22" s="1"/>
  <c r="E44" i="22"/>
  <c r="C26" i="22"/>
  <c r="C44" i="22" s="1"/>
  <c r="C62" i="22" s="1"/>
  <c r="C80" i="22" s="1"/>
  <c r="C98" i="22" s="1"/>
  <c r="K26" i="22"/>
  <c r="K62" i="22" s="1"/>
  <c r="M26" i="22"/>
  <c r="M62" i="22" s="1"/>
  <c r="F26" i="22"/>
  <c r="F62" i="22" s="1"/>
  <c r="N26" i="22"/>
  <c r="N62" i="22" s="1"/>
  <c r="D26" i="22"/>
  <c r="D44" i="22" s="1"/>
  <c r="D62" i="22" s="1"/>
  <c r="D80" i="22" s="1"/>
  <c r="D98" i="22" s="1"/>
  <c r="G26" i="22"/>
  <c r="G62" i="22" s="1"/>
  <c r="L26" i="22"/>
  <c r="L62" i="22" s="1"/>
  <c r="AE93" i="13"/>
  <c r="AE75" i="13"/>
  <c r="AE57" i="13"/>
  <c r="AE111" i="13"/>
  <c r="K27" i="8"/>
  <c r="K63" i="8" s="1"/>
  <c r="G27" i="8"/>
  <c r="G63" i="8" s="1"/>
  <c r="E28" i="8"/>
  <c r="N27" i="8"/>
  <c r="N63" i="8" s="1"/>
  <c r="J27" i="8"/>
  <c r="J63" i="8" s="1"/>
  <c r="F27" i="8"/>
  <c r="F63" i="8" s="1"/>
  <c r="M27" i="8"/>
  <c r="M63" i="8" s="1"/>
  <c r="I27" i="8"/>
  <c r="I63" i="8" s="1"/>
  <c r="L27" i="8"/>
  <c r="L63" i="8" s="1"/>
  <c r="H27" i="8"/>
  <c r="H63" i="8" s="1"/>
  <c r="E45" i="8"/>
  <c r="D27" i="8"/>
  <c r="D45" i="8" s="1"/>
  <c r="D63" i="8" s="1"/>
  <c r="D81" i="8" s="1"/>
  <c r="D99" i="8" s="1"/>
  <c r="C27" i="8"/>
  <c r="C45" i="8" s="1"/>
  <c r="C63" i="8" s="1"/>
  <c r="C81" i="8" s="1"/>
  <c r="C99" i="8" s="1"/>
  <c r="AE75" i="14"/>
  <c r="AE57" i="14"/>
  <c r="AE93" i="14"/>
  <c r="AE111" i="14"/>
  <c r="N35" i="21"/>
  <c r="N89" i="21"/>
  <c r="N71" i="21"/>
  <c r="N53" i="21"/>
  <c r="M27" i="9"/>
  <c r="N13" i="8"/>
  <c r="E14" i="24"/>
  <c r="L36" i="22"/>
  <c r="L72" i="22" s="1"/>
  <c r="L90" i="22" s="1"/>
  <c r="L38" i="22"/>
  <c r="L74" i="22" s="1"/>
  <c r="L92" i="22" s="1"/>
  <c r="L37" i="22"/>
  <c r="L73" i="22" s="1"/>
  <c r="L91" i="22" s="1"/>
  <c r="L39" i="22"/>
  <c r="L75" i="22" s="1"/>
  <c r="L93" i="22" s="1"/>
  <c r="L40" i="22"/>
  <c r="L76" i="22" s="1"/>
  <c r="L94" i="22" s="1"/>
  <c r="L41" i="22"/>
  <c r="L77" i="22" s="1"/>
  <c r="L95" i="22" s="1"/>
  <c r="Y65" i="13"/>
  <c r="Y101" i="13" s="1"/>
  <c r="Y119" i="13" s="1"/>
  <c r="Z65" i="13"/>
  <c r="Z101" i="13" s="1"/>
  <c r="Z119" i="13" s="1"/>
  <c r="AA65" i="13"/>
  <c r="AA101" i="13" s="1"/>
  <c r="AA119" i="13" s="1"/>
  <c r="AB65" i="13"/>
  <c r="AB101" i="13" s="1"/>
  <c r="AB119" i="13" s="1"/>
  <c r="W83" i="13"/>
  <c r="W101" i="13" s="1"/>
  <c r="W119" i="13" s="1"/>
  <c r="AC65" i="13"/>
  <c r="AC101" i="13" s="1"/>
  <c r="AC119" i="13" s="1"/>
  <c r="AE65" i="13"/>
  <c r="AE101" i="13" s="1"/>
  <c r="AE119" i="13" s="1"/>
  <c r="X65" i="13"/>
  <c r="X101" i="13" s="1"/>
  <c r="X119" i="13" s="1"/>
  <c r="AD65" i="13"/>
  <c r="AD101" i="13" s="1"/>
  <c r="AD119" i="13" s="1"/>
  <c r="AF65" i="13"/>
  <c r="AF101" i="13" s="1"/>
  <c r="AF119" i="13" s="1"/>
  <c r="M71" i="18"/>
  <c r="M53" i="18"/>
  <c r="M89" i="18"/>
  <c r="M35" i="18"/>
  <c r="U48" i="13"/>
  <c r="U66" i="13" s="1"/>
  <c r="U84" i="13" s="1"/>
  <c r="U102" i="13" s="1"/>
  <c r="U120" i="13" s="1"/>
  <c r="V48" i="13"/>
  <c r="V66" i="13" s="1"/>
  <c r="V84" i="13" s="1"/>
  <c r="V102" i="13" s="1"/>
  <c r="V120" i="13" s="1"/>
  <c r="W66" i="13"/>
  <c r="W49" i="13"/>
  <c r="N36" i="19"/>
  <c r="N72" i="19" s="1"/>
  <c r="N90" i="19" s="1"/>
  <c r="N38" i="19"/>
  <c r="N74" i="19" s="1"/>
  <c r="N92" i="19" s="1"/>
  <c r="N37" i="19"/>
  <c r="N73" i="19" s="1"/>
  <c r="N91" i="19" s="1"/>
  <c r="N39" i="19"/>
  <c r="N75" i="19" s="1"/>
  <c r="N93" i="19" s="1"/>
  <c r="N40" i="19"/>
  <c r="N76" i="19" s="1"/>
  <c r="N94" i="19" s="1"/>
  <c r="N41" i="19"/>
  <c r="N77" i="19" s="1"/>
  <c r="N95" i="19" s="1"/>
  <c r="M37" i="20"/>
  <c r="M73" i="20" s="1"/>
  <c r="M91" i="20" s="1"/>
  <c r="M36" i="20"/>
  <c r="M72" i="20" s="1"/>
  <c r="M90" i="20" s="1"/>
  <c r="M38" i="20"/>
  <c r="M74" i="20" s="1"/>
  <c r="M92" i="20" s="1"/>
  <c r="M39" i="20"/>
  <c r="M75" i="20" s="1"/>
  <c r="M93" i="20" s="1"/>
  <c r="M40" i="20"/>
  <c r="M76" i="20" s="1"/>
  <c r="M94" i="20" s="1"/>
  <c r="M41" i="20"/>
  <c r="M77" i="20" s="1"/>
  <c r="M95" i="20" s="1"/>
  <c r="M11" i="23"/>
  <c r="M13" i="23" s="1"/>
  <c r="M43" i="23" s="1"/>
  <c r="M79" i="23" s="1"/>
  <c r="M97" i="23" s="1"/>
  <c r="M16" i="23"/>
  <c r="N17" i="23"/>
  <c r="AF93" i="13"/>
  <c r="AF75" i="13"/>
  <c r="AF111" i="13"/>
  <c r="AF57" i="13"/>
  <c r="V47" i="6"/>
  <c r="V65" i="6" s="1"/>
  <c r="V83" i="6" s="1"/>
  <c r="V101" i="6" s="1"/>
  <c r="V119" i="6" s="1"/>
  <c r="W65" i="6"/>
  <c r="U47" i="6"/>
  <c r="U65" i="6" s="1"/>
  <c r="U83" i="6" s="1"/>
  <c r="U101" i="6" s="1"/>
  <c r="U119" i="6" s="1"/>
  <c r="W48" i="6"/>
  <c r="AE75" i="15"/>
  <c r="AE111" i="15"/>
  <c r="AE57" i="15"/>
  <c r="AE93" i="15"/>
  <c r="N36" i="21"/>
  <c r="N72" i="21" s="1"/>
  <c r="N90" i="21" s="1"/>
  <c r="N38" i="21"/>
  <c r="N74" i="21" s="1"/>
  <c r="N92" i="21" s="1"/>
  <c r="N37" i="21"/>
  <c r="N73" i="21" s="1"/>
  <c r="N91" i="21" s="1"/>
  <c r="N39" i="21"/>
  <c r="N75" i="21" s="1"/>
  <c r="N93" i="21" s="1"/>
  <c r="N40" i="21"/>
  <c r="N76" i="21" s="1"/>
  <c r="N94" i="21" s="1"/>
  <c r="N41" i="21"/>
  <c r="N77" i="21" s="1"/>
  <c r="N95" i="21" s="1"/>
  <c r="N89" i="8"/>
  <c r="N71" i="8"/>
  <c r="N53" i="8"/>
  <c r="N35" i="8"/>
  <c r="AA67" i="16"/>
  <c r="AA103" i="16" s="1"/>
  <c r="AA121" i="16" s="1"/>
  <c r="AB67" i="16"/>
  <c r="AB103" i="16" s="1"/>
  <c r="AB121" i="16" s="1"/>
  <c r="W85" i="16"/>
  <c r="W103" i="16" s="1"/>
  <c r="W121" i="16" s="1"/>
  <c r="AC67" i="16"/>
  <c r="AC103" i="16" s="1"/>
  <c r="AC121" i="16" s="1"/>
  <c r="AD67" i="16"/>
  <c r="AD103" i="16" s="1"/>
  <c r="AD121" i="16" s="1"/>
  <c r="AE67" i="16"/>
  <c r="AE103" i="16" s="1"/>
  <c r="AE121" i="16" s="1"/>
  <c r="X67" i="16"/>
  <c r="X103" i="16" s="1"/>
  <c r="X121" i="16" s="1"/>
  <c r="AF67" i="16"/>
  <c r="AF103" i="16" s="1"/>
  <c r="AF121" i="16" s="1"/>
  <c r="Y67" i="16"/>
  <c r="Y103" i="16" s="1"/>
  <c r="Y121" i="16" s="1"/>
  <c r="Z67" i="16"/>
  <c r="Z103" i="16" s="1"/>
  <c r="Z121" i="16" s="1"/>
  <c r="L14" i="24"/>
  <c r="M11" i="22"/>
  <c r="M13" i="22" s="1"/>
  <c r="M43" i="22" s="1"/>
  <c r="M79" i="22" s="1"/>
  <c r="M97" i="22" s="1"/>
  <c r="M16" i="22"/>
  <c r="N17" i="22"/>
  <c r="H14" i="24"/>
  <c r="L42" i="23"/>
  <c r="L78" i="23" s="1"/>
  <c r="L96" i="23" s="1"/>
  <c r="L37" i="18"/>
  <c r="L73" i="18" s="1"/>
  <c r="L91" i="18" s="1"/>
  <c r="K31" i="24" s="1"/>
  <c r="L36" i="18"/>
  <c r="L72" i="18" s="1"/>
  <c r="L90" i="18" s="1"/>
  <c r="K30" i="24" s="1"/>
  <c r="L38" i="18"/>
  <c r="L74" i="18" s="1"/>
  <c r="L92" i="18" s="1"/>
  <c r="K32" i="24" s="1"/>
  <c r="L39" i="18"/>
  <c r="L75" i="18" s="1"/>
  <c r="L93" i="18" s="1"/>
  <c r="K33" i="24" s="1"/>
  <c r="L40" i="18"/>
  <c r="L76" i="18" s="1"/>
  <c r="L94" i="18" s="1"/>
  <c r="K34" i="24" s="1"/>
  <c r="L41" i="18"/>
  <c r="L77" i="18" s="1"/>
  <c r="L95" i="18" s="1"/>
  <c r="K35" i="24" s="1"/>
  <c r="L53" i="23"/>
  <c r="L89" i="23"/>
  <c r="L71" i="23"/>
  <c r="L35" i="23"/>
  <c r="AF57" i="15"/>
  <c r="AF93" i="15"/>
  <c r="AF111" i="15"/>
  <c r="AF75" i="15"/>
  <c r="G26" i="21"/>
  <c r="G62" i="21" s="1"/>
  <c r="I26" i="21"/>
  <c r="I62" i="21" s="1"/>
  <c r="E27" i="21"/>
  <c r="J26" i="21"/>
  <c r="J62" i="21" s="1"/>
  <c r="M26" i="21"/>
  <c r="M62" i="21" s="1"/>
  <c r="L26" i="21"/>
  <c r="L62" i="21" s="1"/>
  <c r="N26" i="21"/>
  <c r="N62" i="21" s="1"/>
  <c r="C26" i="21"/>
  <c r="C44" i="21" s="1"/>
  <c r="C62" i="21" s="1"/>
  <c r="C80" i="21" s="1"/>
  <c r="C98" i="21" s="1"/>
  <c r="E44" i="21"/>
  <c r="D26" i="21"/>
  <c r="D44" i="21" s="1"/>
  <c r="D62" i="21" s="1"/>
  <c r="D80" i="21" s="1"/>
  <c r="D98" i="21" s="1"/>
  <c r="F26" i="21"/>
  <c r="F62" i="21" s="1"/>
  <c r="H26" i="21"/>
  <c r="H62" i="21" s="1"/>
  <c r="K26" i="21"/>
  <c r="K62" i="21" s="1"/>
  <c r="U50" i="16"/>
  <c r="U68" i="16" s="1"/>
  <c r="U86" i="16" s="1"/>
  <c r="U104" i="16" s="1"/>
  <c r="U122" i="16" s="1"/>
  <c r="V50" i="16"/>
  <c r="V68" i="16" s="1"/>
  <c r="V86" i="16" s="1"/>
  <c r="V104" i="16" s="1"/>
  <c r="V122" i="16" s="1"/>
  <c r="W68" i="16"/>
  <c r="W51" i="16"/>
  <c r="K14" i="24"/>
  <c r="L53" i="22"/>
  <c r="L35" i="22"/>
  <c r="L89" i="22"/>
  <c r="L71" i="22"/>
  <c r="I26" i="19"/>
  <c r="I62" i="19" s="1"/>
  <c r="E27" i="19"/>
  <c r="J26" i="19"/>
  <c r="J62" i="19" s="1"/>
  <c r="C26" i="19"/>
  <c r="C44" i="19" s="1"/>
  <c r="C62" i="19" s="1"/>
  <c r="C80" i="19" s="1"/>
  <c r="C98" i="19" s="1"/>
  <c r="K26" i="19"/>
  <c r="K62" i="19" s="1"/>
  <c r="M26" i="19"/>
  <c r="M62" i="19" s="1"/>
  <c r="H26" i="19"/>
  <c r="H62" i="19" s="1"/>
  <c r="D26" i="19"/>
  <c r="D44" i="19" s="1"/>
  <c r="D62" i="19" s="1"/>
  <c r="D80" i="19" s="1"/>
  <c r="D98" i="19" s="1"/>
  <c r="E44" i="19"/>
  <c r="F26" i="19"/>
  <c r="F62" i="19" s="1"/>
  <c r="G26" i="19"/>
  <c r="G62" i="19" s="1"/>
  <c r="L26" i="19"/>
  <c r="L62" i="19" s="1"/>
  <c r="N26" i="19"/>
  <c r="N62" i="19" s="1"/>
  <c r="U48" i="6" l="1"/>
  <c r="U66" i="6" s="1"/>
  <c r="U84" i="6" s="1"/>
  <c r="U102" i="6" s="1"/>
  <c r="U120" i="6" s="1"/>
  <c r="W66" i="6"/>
  <c r="W49" i="6"/>
  <c r="V48" i="6"/>
  <c r="V66" i="6" s="1"/>
  <c r="V84" i="6" s="1"/>
  <c r="V102" i="6" s="1"/>
  <c r="V120" i="6" s="1"/>
  <c r="N11" i="23"/>
  <c r="N13" i="23" s="1"/>
  <c r="N16" i="23"/>
  <c r="AC66" i="13"/>
  <c r="AC102" i="13" s="1"/>
  <c r="AC120" i="13" s="1"/>
  <c r="AD66" i="13"/>
  <c r="AD102" i="13" s="1"/>
  <c r="AD120" i="13" s="1"/>
  <c r="AE66" i="13"/>
  <c r="AE102" i="13" s="1"/>
  <c r="AE120" i="13" s="1"/>
  <c r="X66" i="13"/>
  <c r="X102" i="13" s="1"/>
  <c r="X120" i="13" s="1"/>
  <c r="AF66" i="13"/>
  <c r="AF102" i="13" s="1"/>
  <c r="AF120" i="13" s="1"/>
  <c r="Y66" i="13"/>
  <c r="Y102" i="13" s="1"/>
  <c r="Y120" i="13" s="1"/>
  <c r="AA66" i="13"/>
  <c r="AA102" i="13" s="1"/>
  <c r="AA120" i="13" s="1"/>
  <c r="Z66" i="13"/>
  <c r="Z102" i="13" s="1"/>
  <c r="Z120" i="13" s="1"/>
  <c r="AB66" i="13"/>
  <c r="AB102" i="13" s="1"/>
  <c r="AB120" i="13" s="1"/>
  <c r="W84" i="13"/>
  <c r="W102" i="13" s="1"/>
  <c r="W120" i="13" s="1"/>
  <c r="N71" i="18"/>
  <c r="N53" i="18"/>
  <c r="N89" i="18"/>
  <c r="N35" i="18"/>
  <c r="H44" i="20"/>
  <c r="H80" i="20" s="1"/>
  <c r="H98" i="20" s="1"/>
  <c r="I44" i="20"/>
  <c r="I80" i="20" s="1"/>
  <c r="I98" i="20" s="1"/>
  <c r="J44" i="20"/>
  <c r="J80" i="20" s="1"/>
  <c r="J98" i="20" s="1"/>
  <c r="E62" i="20"/>
  <c r="E80" i="20" s="1"/>
  <c r="E98" i="20" s="1"/>
  <c r="K44" i="20"/>
  <c r="K80" i="20" s="1"/>
  <c r="K98" i="20" s="1"/>
  <c r="L44" i="20"/>
  <c r="L80" i="20" s="1"/>
  <c r="L98" i="20" s="1"/>
  <c r="M44" i="20"/>
  <c r="M80" i="20" s="1"/>
  <c r="M98" i="20" s="1"/>
  <c r="F44" i="20"/>
  <c r="F80" i="20" s="1"/>
  <c r="F98" i="20" s="1"/>
  <c r="N44" i="20"/>
  <c r="N80" i="20" s="1"/>
  <c r="N98" i="20" s="1"/>
  <c r="G44" i="20"/>
  <c r="G80" i="20" s="1"/>
  <c r="G98" i="20" s="1"/>
  <c r="K44" i="18"/>
  <c r="K80" i="18" s="1"/>
  <c r="K98" i="18" s="1"/>
  <c r="J38" i="24" s="1"/>
  <c r="L44" i="18"/>
  <c r="L80" i="18" s="1"/>
  <c r="L98" i="18" s="1"/>
  <c r="K38" i="24" s="1"/>
  <c r="M44" i="18"/>
  <c r="M80" i="18" s="1"/>
  <c r="M98" i="18" s="1"/>
  <c r="L38" i="24" s="1"/>
  <c r="F44" i="18"/>
  <c r="F80" i="18" s="1"/>
  <c r="F98" i="18" s="1"/>
  <c r="E38" i="24" s="1"/>
  <c r="G44" i="18"/>
  <c r="G80" i="18" s="1"/>
  <c r="G98" i="18" s="1"/>
  <c r="F38" i="24" s="1"/>
  <c r="H44" i="18"/>
  <c r="H80" i="18" s="1"/>
  <c r="H98" i="18" s="1"/>
  <c r="G38" i="24" s="1"/>
  <c r="I44" i="18"/>
  <c r="I80" i="18" s="1"/>
  <c r="I98" i="18" s="1"/>
  <c r="H38" i="24" s="1"/>
  <c r="J44" i="18"/>
  <c r="J80" i="18" s="1"/>
  <c r="J98" i="18" s="1"/>
  <c r="I38" i="24" s="1"/>
  <c r="E62" i="18"/>
  <c r="E80" i="18" s="1"/>
  <c r="E98" i="18" s="1"/>
  <c r="C27" i="21"/>
  <c r="C45" i="21" s="1"/>
  <c r="C63" i="21" s="1"/>
  <c r="C81" i="21" s="1"/>
  <c r="C99" i="21" s="1"/>
  <c r="K27" i="21"/>
  <c r="K63" i="21" s="1"/>
  <c r="M27" i="21"/>
  <c r="M63" i="21" s="1"/>
  <c r="F27" i="21"/>
  <c r="F63" i="21" s="1"/>
  <c r="N27" i="21"/>
  <c r="N63" i="21" s="1"/>
  <c r="I27" i="21"/>
  <c r="I63" i="21" s="1"/>
  <c r="E28" i="21"/>
  <c r="D27" i="21"/>
  <c r="D45" i="21" s="1"/>
  <c r="D63" i="21" s="1"/>
  <c r="D81" i="21" s="1"/>
  <c r="D99" i="21" s="1"/>
  <c r="G27" i="21"/>
  <c r="G63" i="21" s="1"/>
  <c r="E45" i="21"/>
  <c r="H27" i="21"/>
  <c r="H63" i="21" s="1"/>
  <c r="J27" i="21"/>
  <c r="J63" i="21" s="1"/>
  <c r="L27" i="21"/>
  <c r="L63" i="21" s="1"/>
  <c r="M35" i="23"/>
  <c r="M53" i="23"/>
  <c r="M71" i="23"/>
  <c r="M89" i="23"/>
  <c r="N37" i="8"/>
  <c r="N73" i="8" s="1"/>
  <c r="N91" i="8" s="1"/>
  <c r="N39" i="8"/>
  <c r="N75" i="8" s="1"/>
  <c r="N93" i="8" s="1"/>
  <c r="N36" i="8"/>
  <c r="N72" i="8" s="1"/>
  <c r="N90" i="8" s="1"/>
  <c r="N38" i="8"/>
  <c r="N74" i="8" s="1"/>
  <c r="N92" i="8" s="1"/>
  <c r="N40" i="8"/>
  <c r="N76" i="8" s="1"/>
  <c r="N94" i="8" s="1"/>
  <c r="N41" i="8"/>
  <c r="N77" i="8" s="1"/>
  <c r="N95" i="8" s="1"/>
  <c r="N42" i="8"/>
  <c r="N78" i="8" s="1"/>
  <c r="N96" i="8" s="1"/>
  <c r="N43" i="8"/>
  <c r="N79" i="8" s="1"/>
  <c r="N97" i="8" s="1"/>
  <c r="M27" i="24"/>
  <c r="N13" i="18"/>
  <c r="K44" i="23"/>
  <c r="K80" i="23" s="1"/>
  <c r="K98" i="23" s="1"/>
  <c r="M44" i="23"/>
  <c r="M80" i="23" s="1"/>
  <c r="M98" i="23" s="1"/>
  <c r="H44" i="23"/>
  <c r="H80" i="23" s="1"/>
  <c r="H98" i="23" s="1"/>
  <c r="J44" i="23"/>
  <c r="J80" i="23" s="1"/>
  <c r="J98" i="23" s="1"/>
  <c r="E62" i="23"/>
  <c r="E80" i="23" s="1"/>
  <c r="E98" i="23" s="1"/>
  <c r="F44" i="23"/>
  <c r="F80" i="23" s="1"/>
  <c r="F98" i="23" s="1"/>
  <c r="G44" i="23"/>
  <c r="G80" i="23" s="1"/>
  <c r="G98" i="23" s="1"/>
  <c r="I44" i="23"/>
  <c r="I80" i="23" s="1"/>
  <c r="I98" i="23" s="1"/>
  <c r="L44" i="23"/>
  <c r="L80" i="23" s="1"/>
  <c r="L98" i="23" s="1"/>
  <c r="N44" i="8"/>
  <c r="N80" i="8" s="1"/>
  <c r="N98" i="8" s="1"/>
  <c r="N35" i="20"/>
  <c r="N53" i="20"/>
  <c r="N71" i="20"/>
  <c r="N89" i="20"/>
  <c r="I27" i="20"/>
  <c r="I63" i="20" s="1"/>
  <c r="E28" i="20"/>
  <c r="J27" i="20"/>
  <c r="J63" i="20" s="1"/>
  <c r="E45" i="20"/>
  <c r="C27" i="20"/>
  <c r="C45" i="20" s="1"/>
  <c r="C63" i="20" s="1"/>
  <c r="C81" i="20" s="1"/>
  <c r="C99" i="20" s="1"/>
  <c r="K27" i="20"/>
  <c r="K63" i="20" s="1"/>
  <c r="D27" i="20"/>
  <c r="D45" i="20" s="1"/>
  <c r="D63" i="20" s="1"/>
  <c r="D81" i="20" s="1"/>
  <c r="D99" i="20" s="1"/>
  <c r="L27" i="20"/>
  <c r="L63" i="20" s="1"/>
  <c r="M27" i="20"/>
  <c r="M63" i="20" s="1"/>
  <c r="F27" i="20"/>
  <c r="F63" i="20" s="1"/>
  <c r="N27" i="20"/>
  <c r="N63" i="20" s="1"/>
  <c r="G27" i="20"/>
  <c r="G63" i="20" s="1"/>
  <c r="H27" i="20"/>
  <c r="H63" i="20" s="1"/>
  <c r="D27" i="18"/>
  <c r="D45" i="18" s="1"/>
  <c r="D63" i="18" s="1"/>
  <c r="D81" i="18" s="1"/>
  <c r="D99" i="18" s="1"/>
  <c r="L27" i="18"/>
  <c r="L63" i="18" s="1"/>
  <c r="M27" i="18"/>
  <c r="M63" i="18" s="1"/>
  <c r="F27" i="18"/>
  <c r="F63" i="18" s="1"/>
  <c r="N27" i="18"/>
  <c r="N63" i="18" s="1"/>
  <c r="G27" i="18"/>
  <c r="G63" i="18" s="1"/>
  <c r="H27" i="18"/>
  <c r="H63" i="18" s="1"/>
  <c r="I27" i="18"/>
  <c r="I63" i="18" s="1"/>
  <c r="E28" i="18"/>
  <c r="J27" i="18"/>
  <c r="J63" i="18" s="1"/>
  <c r="E45" i="18"/>
  <c r="C27" i="18"/>
  <c r="C45" i="18" s="1"/>
  <c r="C63" i="18" s="1"/>
  <c r="C81" i="18" s="1"/>
  <c r="C99" i="18" s="1"/>
  <c r="K27" i="18"/>
  <c r="K63" i="18" s="1"/>
  <c r="W50" i="13"/>
  <c r="U49" i="13"/>
  <c r="U67" i="13" s="1"/>
  <c r="U85" i="13" s="1"/>
  <c r="U103" i="13" s="1"/>
  <c r="U121" i="13" s="1"/>
  <c r="V49" i="13"/>
  <c r="V67" i="13" s="1"/>
  <c r="V85" i="13" s="1"/>
  <c r="V103" i="13" s="1"/>
  <c r="V121" i="13" s="1"/>
  <c r="W67" i="13"/>
  <c r="AE65" i="6"/>
  <c r="AE101" i="6" s="1"/>
  <c r="AE119" i="6" s="1"/>
  <c r="AF65" i="6"/>
  <c r="AF101" i="6" s="1"/>
  <c r="AF119" i="6" s="1"/>
  <c r="X65" i="6"/>
  <c r="X101" i="6" s="1"/>
  <c r="X119" i="6" s="1"/>
  <c r="AC65" i="6"/>
  <c r="AC101" i="6" s="1"/>
  <c r="AC119" i="6" s="1"/>
  <c r="AB65" i="6"/>
  <c r="AB101" i="6" s="1"/>
  <c r="AB119" i="6" s="1"/>
  <c r="AD65" i="6"/>
  <c r="AD101" i="6" s="1"/>
  <c r="AD119" i="6" s="1"/>
  <c r="W83" i="6"/>
  <c r="W101" i="6" s="1"/>
  <c r="W119" i="6" s="1"/>
  <c r="AA65" i="6"/>
  <c r="AA101" i="6" s="1"/>
  <c r="AA119" i="6" s="1"/>
  <c r="Y65" i="6"/>
  <c r="Y101" i="6" s="1"/>
  <c r="Y119" i="6" s="1"/>
  <c r="Z65" i="6"/>
  <c r="Z101" i="6" s="1"/>
  <c r="Z119" i="6" s="1"/>
  <c r="W52" i="16"/>
  <c r="U51" i="16"/>
  <c r="U69" i="16" s="1"/>
  <c r="U87" i="16" s="1"/>
  <c r="U105" i="16" s="1"/>
  <c r="U123" i="16" s="1"/>
  <c r="V51" i="16"/>
  <c r="V69" i="16" s="1"/>
  <c r="V87" i="16" s="1"/>
  <c r="V105" i="16" s="1"/>
  <c r="V123" i="16" s="1"/>
  <c r="W69" i="16"/>
  <c r="J44" i="21"/>
  <c r="J80" i="21" s="1"/>
  <c r="J98" i="21" s="1"/>
  <c r="E62" i="21"/>
  <c r="E80" i="21" s="1"/>
  <c r="E98" i="21" s="1"/>
  <c r="L44" i="21"/>
  <c r="L80" i="21" s="1"/>
  <c r="L98" i="21" s="1"/>
  <c r="H44" i="21"/>
  <c r="H80" i="21" s="1"/>
  <c r="H98" i="21" s="1"/>
  <c r="M44" i="21"/>
  <c r="M80" i="21" s="1"/>
  <c r="M98" i="21" s="1"/>
  <c r="N44" i="21"/>
  <c r="N80" i="21" s="1"/>
  <c r="N98" i="21" s="1"/>
  <c r="F44" i="21"/>
  <c r="F80" i="21" s="1"/>
  <c r="F98" i="21" s="1"/>
  <c r="G44" i="21"/>
  <c r="G80" i="21" s="1"/>
  <c r="G98" i="21" s="1"/>
  <c r="I44" i="21"/>
  <c r="I80" i="21" s="1"/>
  <c r="I98" i="21" s="1"/>
  <c r="K44" i="21"/>
  <c r="K80" i="21" s="1"/>
  <c r="K98" i="21" s="1"/>
  <c r="N37" i="20"/>
  <c r="N73" i="20" s="1"/>
  <c r="N91" i="20" s="1"/>
  <c r="N36" i="20"/>
  <c r="N72" i="20" s="1"/>
  <c r="N90" i="20" s="1"/>
  <c r="N38" i="20"/>
  <c r="N74" i="20" s="1"/>
  <c r="N92" i="20" s="1"/>
  <c r="N39" i="20"/>
  <c r="N75" i="20" s="1"/>
  <c r="N93" i="20" s="1"/>
  <c r="N40" i="20"/>
  <c r="N76" i="20" s="1"/>
  <c r="N94" i="20" s="1"/>
  <c r="N41" i="20"/>
  <c r="N77" i="20" s="1"/>
  <c r="N95" i="20" s="1"/>
  <c r="N42" i="20"/>
  <c r="N78" i="20" s="1"/>
  <c r="N96" i="20" s="1"/>
  <c r="D27" i="23"/>
  <c r="D45" i="23" s="1"/>
  <c r="D63" i="23" s="1"/>
  <c r="D81" i="23" s="1"/>
  <c r="D99" i="23" s="1"/>
  <c r="L27" i="23"/>
  <c r="L63" i="23" s="1"/>
  <c r="M27" i="23"/>
  <c r="M63" i="23" s="1"/>
  <c r="F27" i="23"/>
  <c r="F63" i="23" s="1"/>
  <c r="N27" i="23"/>
  <c r="N63" i="23" s="1"/>
  <c r="C27" i="23"/>
  <c r="C45" i="23" s="1"/>
  <c r="C63" i="23" s="1"/>
  <c r="C81" i="23" s="1"/>
  <c r="C99" i="23" s="1"/>
  <c r="E28" i="23"/>
  <c r="H27" i="23"/>
  <c r="H63" i="23" s="1"/>
  <c r="J27" i="23"/>
  <c r="J63" i="23" s="1"/>
  <c r="K27" i="23"/>
  <c r="K63" i="23" s="1"/>
  <c r="E45" i="23"/>
  <c r="G27" i="23"/>
  <c r="G63" i="23" s="1"/>
  <c r="I27" i="23"/>
  <c r="I63" i="23" s="1"/>
  <c r="M36" i="23"/>
  <c r="M72" i="23" s="1"/>
  <c r="M90" i="23" s="1"/>
  <c r="M37" i="23"/>
  <c r="M73" i="23" s="1"/>
  <c r="M91" i="23" s="1"/>
  <c r="M38" i="23"/>
  <c r="M74" i="23" s="1"/>
  <c r="M92" i="23" s="1"/>
  <c r="M39" i="23"/>
  <c r="M75" i="23" s="1"/>
  <c r="M93" i="23" s="1"/>
  <c r="M40" i="23"/>
  <c r="M76" i="23" s="1"/>
  <c r="M94" i="23" s="1"/>
  <c r="M41" i="23"/>
  <c r="M77" i="23" s="1"/>
  <c r="M95" i="23" s="1"/>
  <c r="M42" i="23"/>
  <c r="M78" i="23" s="1"/>
  <c r="M96" i="23" s="1"/>
  <c r="M27" i="19"/>
  <c r="M63" i="19" s="1"/>
  <c r="F27" i="19"/>
  <c r="F63" i="19" s="1"/>
  <c r="N27" i="19"/>
  <c r="N63" i="19" s="1"/>
  <c r="G27" i="19"/>
  <c r="G63" i="19" s="1"/>
  <c r="I27" i="19"/>
  <c r="I63" i="19" s="1"/>
  <c r="E28" i="19"/>
  <c r="D27" i="19"/>
  <c r="D45" i="19" s="1"/>
  <c r="D63" i="19" s="1"/>
  <c r="D81" i="19" s="1"/>
  <c r="D99" i="19" s="1"/>
  <c r="L27" i="19"/>
  <c r="L63" i="19" s="1"/>
  <c r="C27" i="19"/>
  <c r="C45" i="19" s="1"/>
  <c r="C63" i="19" s="1"/>
  <c r="C81" i="19" s="1"/>
  <c r="C99" i="19" s="1"/>
  <c r="H27" i="19"/>
  <c r="H63" i="19" s="1"/>
  <c r="J27" i="19"/>
  <c r="J63" i="19" s="1"/>
  <c r="K27" i="19"/>
  <c r="K63" i="19" s="1"/>
  <c r="E45" i="19"/>
  <c r="AE68" i="16"/>
  <c r="AE104" i="16" s="1"/>
  <c r="AE122" i="16" s="1"/>
  <c r="X68" i="16"/>
  <c r="X104" i="16" s="1"/>
  <c r="X122" i="16" s="1"/>
  <c r="AF68" i="16"/>
  <c r="AF104" i="16" s="1"/>
  <c r="AF122" i="16" s="1"/>
  <c r="Y68" i="16"/>
  <c r="Y104" i="16" s="1"/>
  <c r="Y122" i="16" s="1"/>
  <c r="Z68" i="16"/>
  <c r="Z104" i="16" s="1"/>
  <c r="Z122" i="16" s="1"/>
  <c r="AA68" i="16"/>
  <c r="AA104" i="16" s="1"/>
  <c r="AA122" i="16" s="1"/>
  <c r="AB68" i="16"/>
  <c r="AB104" i="16" s="1"/>
  <c r="AB122" i="16" s="1"/>
  <c r="W86" i="16"/>
  <c r="W104" i="16" s="1"/>
  <c r="W122" i="16" s="1"/>
  <c r="AC68" i="16"/>
  <c r="AC104" i="16" s="1"/>
  <c r="AC122" i="16" s="1"/>
  <c r="AD68" i="16"/>
  <c r="AD104" i="16" s="1"/>
  <c r="AD122" i="16" s="1"/>
  <c r="N11" i="22"/>
  <c r="N13" i="22" s="1"/>
  <c r="N16" i="22"/>
  <c r="K44" i="22"/>
  <c r="K80" i="22" s="1"/>
  <c r="K98" i="22" s="1"/>
  <c r="L44" i="22"/>
  <c r="L80" i="22" s="1"/>
  <c r="L98" i="22" s="1"/>
  <c r="M44" i="22"/>
  <c r="M80" i="22" s="1"/>
  <c r="M98" i="22" s="1"/>
  <c r="F44" i="22"/>
  <c r="F80" i="22" s="1"/>
  <c r="F98" i="22" s="1"/>
  <c r="N44" i="22"/>
  <c r="N80" i="22" s="1"/>
  <c r="N98" i="22" s="1"/>
  <c r="H44" i="22"/>
  <c r="H80" i="22" s="1"/>
  <c r="H98" i="22" s="1"/>
  <c r="I44" i="22"/>
  <c r="I80" i="22" s="1"/>
  <c r="I98" i="22" s="1"/>
  <c r="G44" i="22"/>
  <c r="G80" i="22" s="1"/>
  <c r="G98" i="22" s="1"/>
  <c r="J44" i="22"/>
  <c r="J80" i="22" s="1"/>
  <c r="J98" i="22" s="1"/>
  <c r="E62" i="22"/>
  <c r="E80" i="22" s="1"/>
  <c r="E98" i="22" s="1"/>
  <c r="Z65" i="15"/>
  <c r="Z101" i="15" s="1"/>
  <c r="Z119" i="15" s="1"/>
  <c r="G15" i="24" s="1"/>
  <c r="AB65" i="15"/>
  <c r="AB101" i="15" s="1"/>
  <c r="AB119" i="15" s="1"/>
  <c r="W83" i="15"/>
  <c r="W101" i="15" s="1"/>
  <c r="W119" i="15" s="1"/>
  <c r="X65" i="15"/>
  <c r="X101" i="15" s="1"/>
  <c r="X119" i="15" s="1"/>
  <c r="E15" i="24" s="1"/>
  <c r="AF65" i="15"/>
  <c r="AF101" i="15" s="1"/>
  <c r="AF119" i="15" s="1"/>
  <c r="M15" i="24" s="1"/>
  <c r="Y65" i="15"/>
  <c r="Y101" i="15" s="1"/>
  <c r="Y119" i="15" s="1"/>
  <c r="F15" i="24" s="1"/>
  <c r="AA65" i="15"/>
  <c r="AA101" i="15" s="1"/>
  <c r="AA119" i="15" s="1"/>
  <c r="H15" i="24" s="1"/>
  <c r="AC65" i="15"/>
  <c r="AC101" i="15" s="1"/>
  <c r="AC119" i="15" s="1"/>
  <c r="J15" i="24" s="1"/>
  <c r="AD65" i="15"/>
  <c r="AD101" i="15" s="1"/>
  <c r="AD119" i="15" s="1"/>
  <c r="K15" i="24" s="1"/>
  <c r="AE65" i="15"/>
  <c r="AE101" i="15" s="1"/>
  <c r="AE119" i="15" s="1"/>
  <c r="L15" i="24" s="1"/>
  <c r="J44" i="19"/>
  <c r="J80" i="19" s="1"/>
  <c r="J98" i="19" s="1"/>
  <c r="E62" i="19"/>
  <c r="E80" i="19" s="1"/>
  <c r="E98" i="19" s="1"/>
  <c r="K44" i="19"/>
  <c r="K80" i="19" s="1"/>
  <c r="K98" i="19" s="1"/>
  <c r="L44" i="19"/>
  <c r="L80" i="19" s="1"/>
  <c r="L98" i="19" s="1"/>
  <c r="M44" i="19"/>
  <c r="M80" i="19" s="1"/>
  <c r="M98" i="19" s="1"/>
  <c r="F44" i="19"/>
  <c r="F80" i="19" s="1"/>
  <c r="F98" i="19" s="1"/>
  <c r="N44" i="19"/>
  <c r="N80" i="19" s="1"/>
  <c r="N98" i="19" s="1"/>
  <c r="G44" i="19"/>
  <c r="G80" i="19" s="1"/>
  <c r="G98" i="19" s="1"/>
  <c r="H44" i="19"/>
  <c r="H80" i="19" s="1"/>
  <c r="H98" i="19" s="1"/>
  <c r="I44" i="19"/>
  <c r="I80" i="19" s="1"/>
  <c r="I98" i="19" s="1"/>
  <c r="M71" i="22"/>
  <c r="M53" i="22"/>
  <c r="M35" i="22"/>
  <c r="M89" i="22"/>
  <c r="J45" i="8"/>
  <c r="J81" i="8" s="1"/>
  <c r="J99" i="8" s="1"/>
  <c r="I45" i="8"/>
  <c r="I81" i="8" s="1"/>
  <c r="I99" i="8" s="1"/>
  <c r="H45" i="8"/>
  <c r="H81" i="8" s="1"/>
  <c r="H99" i="8" s="1"/>
  <c r="G45" i="8"/>
  <c r="G81" i="8" s="1"/>
  <c r="G99" i="8" s="1"/>
  <c r="N45" i="8"/>
  <c r="N81" i="8" s="1"/>
  <c r="N99" i="8" s="1"/>
  <c r="F45" i="8"/>
  <c r="F81" i="8" s="1"/>
  <c r="F99" i="8" s="1"/>
  <c r="M45" i="8"/>
  <c r="M81" i="8" s="1"/>
  <c r="M99" i="8" s="1"/>
  <c r="L45" i="8"/>
  <c r="L81" i="8" s="1"/>
  <c r="L99" i="8" s="1"/>
  <c r="K45" i="8"/>
  <c r="K81" i="8" s="1"/>
  <c r="K99" i="8" s="1"/>
  <c r="E63" i="8"/>
  <c r="E81" i="8" s="1"/>
  <c r="E99" i="8" s="1"/>
  <c r="N28" i="8"/>
  <c r="N64" i="8" s="1"/>
  <c r="J28" i="8"/>
  <c r="J64" i="8" s="1"/>
  <c r="F28" i="8"/>
  <c r="F64" i="8" s="1"/>
  <c r="E29" i="8"/>
  <c r="M28" i="8"/>
  <c r="M64" i="8" s="1"/>
  <c r="I28" i="8"/>
  <c r="I64" i="8" s="1"/>
  <c r="L28" i="8"/>
  <c r="L64" i="8" s="1"/>
  <c r="H28" i="8"/>
  <c r="H64" i="8" s="1"/>
  <c r="K28" i="8"/>
  <c r="K64" i="8" s="1"/>
  <c r="G28" i="8"/>
  <c r="G64" i="8" s="1"/>
  <c r="E46" i="8"/>
  <c r="C28" i="8"/>
  <c r="C46" i="8" s="1"/>
  <c r="C64" i="8" s="1"/>
  <c r="C82" i="8" s="1"/>
  <c r="C100" i="8" s="1"/>
  <c r="D28" i="8"/>
  <c r="D46" i="8" s="1"/>
  <c r="D64" i="8" s="1"/>
  <c r="D82" i="8" s="1"/>
  <c r="D100" i="8" s="1"/>
  <c r="U49" i="14"/>
  <c r="U67" i="14" s="1"/>
  <c r="U85" i="14" s="1"/>
  <c r="U103" i="14" s="1"/>
  <c r="U121" i="14" s="1"/>
  <c r="V49" i="14"/>
  <c r="V67" i="14" s="1"/>
  <c r="V85" i="14" s="1"/>
  <c r="V103" i="14" s="1"/>
  <c r="V121" i="14" s="1"/>
  <c r="W67" i="14"/>
  <c r="W50" i="14"/>
  <c r="M36" i="18"/>
  <c r="M72" i="18" s="1"/>
  <c r="M90" i="18" s="1"/>
  <c r="L30" i="24" s="1"/>
  <c r="M37" i="18"/>
  <c r="M73" i="18" s="1"/>
  <c r="M91" i="18" s="1"/>
  <c r="L31" i="24" s="1"/>
  <c r="M38" i="18"/>
  <c r="M74" i="18" s="1"/>
  <c r="M92" i="18" s="1"/>
  <c r="L32" i="24" s="1"/>
  <c r="M39" i="18"/>
  <c r="M75" i="18" s="1"/>
  <c r="M93" i="18" s="1"/>
  <c r="L33" i="24" s="1"/>
  <c r="M40" i="18"/>
  <c r="M76" i="18" s="1"/>
  <c r="M94" i="18" s="1"/>
  <c r="L34" i="24" s="1"/>
  <c r="M41" i="18"/>
  <c r="M77" i="18" s="1"/>
  <c r="M95" i="18" s="1"/>
  <c r="L35" i="24" s="1"/>
  <c r="M42" i="18"/>
  <c r="M78" i="18" s="1"/>
  <c r="M96" i="18" s="1"/>
  <c r="L36" i="24" s="1"/>
  <c r="M36" i="22"/>
  <c r="M72" i="22" s="1"/>
  <c r="M90" i="22" s="1"/>
  <c r="M38" i="22"/>
  <c r="M74" i="22" s="1"/>
  <c r="M92" i="22" s="1"/>
  <c r="M37" i="22"/>
  <c r="M73" i="22" s="1"/>
  <c r="M91" i="22" s="1"/>
  <c r="M39" i="22"/>
  <c r="M75" i="22" s="1"/>
  <c r="M93" i="22" s="1"/>
  <c r="M40" i="22"/>
  <c r="M76" i="22" s="1"/>
  <c r="M94" i="22" s="1"/>
  <c r="M41" i="22"/>
  <c r="M77" i="22" s="1"/>
  <c r="M95" i="22" s="1"/>
  <c r="M42" i="22"/>
  <c r="M78" i="22" s="1"/>
  <c r="M96" i="22" s="1"/>
  <c r="I15" i="24"/>
  <c r="D27" i="22"/>
  <c r="D45" i="22" s="1"/>
  <c r="D63" i="22" s="1"/>
  <c r="D81" i="22" s="1"/>
  <c r="D99" i="22" s="1"/>
  <c r="L27" i="22"/>
  <c r="L63" i="22" s="1"/>
  <c r="M27" i="22"/>
  <c r="M63" i="22" s="1"/>
  <c r="F27" i="22"/>
  <c r="F63" i="22" s="1"/>
  <c r="N27" i="22"/>
  <c r="N63" i="22" s="1"/>
  <c r="G27" i="22"/>
  <c r="G63" i="22" s="1"/>
  <c r="I27" i="22"/>
  <c r="I63" i="22" s="1"/>
  <c r="E28" i="22"/>
  <c r="J27" i="22"/>
  <c r="J63" i="22" s="1"/>
  <c r="E45" i="22"/>
  <c r="H27" i="22"/>
  <c r="H63" i="22" s="1"/>
  <c r="K27" i="22"/>
  <c r="K63" i="22" s="1"/>
  <c r="C27" i="22"/>
  <c r="C45" i="22" s="1"/>
  <c r="C63" i="22" s="1"/>
  <c r="C81" i="22" s="1"/>
  <c r="C99" i="22" s="1"/>
  <c r="AD66" i="14"/>
  <c r="AD102" i="14" s="1"/>
  <c r="AD120" i="14" s="1"/>
  <c r="AE66" i="14"/>
  <c r="AE102" i="14" s="1"/>
  <c r="AE120" i="14" s="1"/>
  <c r="X66" i="14"/>
  <c r="X102" i="14" s="1"/>
  <c r="X120" i="14" s="1"/>
  <c r="AF66" i="14"/>
  <c r="AF102" i="14" s="1"/>
  <c r="AF120" i="14" s="1"/>
  <c r="Y66" i="14"/>
  <c r="Y102" i="14" s="1"/>
  <c r="Y120" i="14" s="1"/>
  <c r="AA66" i="14"/>
  <c r="AA102" i="14" s="1"/>
  <c r="AA120" i="14" s="1"/>
  <c r="AC66" i="14"/>
  <c r="AC102" i="14" s="1"/>
  <c r="AC120" i="14" s="1"/>
  <c r="W84" i="14"/>
  <c r="W102" i="14" s="1"/>
  <c r="W120" i="14" s="1"/>
  <c r="Z66" i="14"/>
  <c r="Z102" i="14" s="1"/>
  <c r="Z120" i="14" s="1"/>
  <c r="AB66" i="14"/>
  <c r="AB102" i="14" s="1"/>
  <c r="AB120" i="14" s="1"/>
  <c r="V48" i="15"/>
  <c r="V66" i="15" s="1"/>
  <c r="V84" i="15" s="1"/>
  <c r="V102" i="15" s="1"/>
  <c r="V120" i="15" s="1"/>
  <c r="U48" i="15"/>
  <c r="U66" i="15" s="1"/>
  <c r="U84" i="15" s="1"/>
  <c r="U102" i="15" s="1"/>
  <c r="U120" i="15" s="1"/>
  <c r="W49" i="15"/>
  <c r="W66" i="15"/>
  <c r="F45" i="19" l="1"/>
  <c r="F81" i="19" s="1"/>
  <c r="F99" i="19" s="1"/>
  <c r="N45" i="19"/>
  <c r="N81" i="19" s="1"/>
  <c r="N99" i="19" s="1"/>
  <c r="G45" i="19"/>
  <c r="G81" i="19" s="1"/>
  <c r="G99" i="19" s="1"/>
  <c r="H45" i="19"/>
  <c r="H81" i="19" s="1"/>
  <c r="H99" i="19" s="1"/>
  <c r="I45" i="19"/>
  <c r="I81" i="19" s="1"/>
  <c r="I99" i="19" s="1"/>
  <c r="J45" i="19"/>
  <c r="J81" i="19" s="1"/>
  <c r="J99" i="19" s="1"/>
  <c r="E63" i="19"/>
  <c r="E81" i="19" s="1"/>
  <c r="E99" i="19" s="1"/>
  <c r="K45" i="19"/>
  <c r="K81" i="19" s="1"/>
  <c r="K99" i="19" s="1"/>
  <c r="L45" i="19"/>
  <c r="L81" i="19" s="1"/>
  <c r="L99" i="19" s="1"/>
  <c r="M45" i="19"/>
  <c r="M81" i="19" s="1"/>
  <c r="M99" i="19" s="1"/>
  <c r="G45" i="18"/>
  <c r="G81" i="18" s="1"/>
  <c r="G99" i="18" s="1"/>
  <c r="F39" i="24" s="1"/>
  <c r="H45" i="18"/>
  <c r="H81" i="18" s="1"/>
  <c r="H99" i="18" s="1"/>
  <c r="G39" i="24" s="1"/>
  <c r="I45" i="18"/>
  <c r="I81" i="18" s="1"/>
  <c r="I99" i="18" s="1"/>
  <c r="H39" i="24" s="1"/>
  <c r="J45" i="18"/>
  <c r="J81" i="18" s="1"/>
  <c r="J99" i="18" s="1"/>
  <c r="I39" i="24" s="1"/>
  <c r="E63" i="18"/>
  <c r="E81" i="18" s="1"/>
  <c r="E99" i="18" s="1"/>
  <c r="K45" i="18"/>
  <c r="K81" i="18" s="1"/>
  <c r="K99" i="18" s="1"/>
  <c r="J39" i="24" s="1"/>
  <c r="L45" i="18"/>
  <c r="L81" i="18" s="1"/>
  <c r="L99" i="18" s="1"/>
  <c r="K39" i="24" s="1"/>
  <c r="M45" i="18"/>
  <c r="M81" i="18" s="1"/>
  <c r="M99" i="18" s="1"/>
  <c r="L39" i="24" s="1"/>
  <c r="F45" i="18"/>
  <c r="F81" i="18" s="1"/>
  <c r="F99" i="18" s="1"/>
  <c r="E39" i="24" s="1"/>
  <c r="N45" i="18"/>
  <c r="N81" i="18" s="1"/>
  <c r="N99" i="18" s="1"/>
  <c r="M39" i="24" s="1"/>
  <c r="N89" i="23"/>
  <c r="N53" i="23"/>
  <c r="N35" i="23"/>
  <c r="N71" i="23"/>
  <c r="H28" i="22"/>
  <c r="H64" i="22" s="1"/>
  <c r="I28" i="22"/>
  <c r="I64" i="22" s="1"/>
  <c r="E29" i="22"/>
  <c r="J28" i="22"/>
  <c r="J64" i="22" s="1"/>
  <c r="E46" i="22"/>
  <c r="C28" i="22"/>
  <c r="C46" i="22" s="1"/>
  <c r="C64" i="22" s="1"/>
  <c r="C82" i="22" s="1"/>
  <c r="C100" i="22" s="1"/>
  <c r="K28" i="22"/>
  <c r="K64" i="22" s="1"/>
  <c r="M28" i="22"/>
  <c r="M64" i="22" s="1"/>
  <c r="F28" i="22"/>
  <c r="F64" i="22" s="1"/>
  <c r="N28" i="22"/>
  <c r="N64" i="22" s="1"/>
  <c r="D28" i="22"/>
  <c r="D46" i="22" s="1"/>
  <c r="D64" i="22" s="1"/>
  <c r="D82" i="22" s="1"/>
  <c r="D100" i="22" s="1"/>
  <c r="G28" i="22"/>
  <c r="G64" i="22" s="1"/>
  <c r="L28" i="22"/>
  <c r="L64" i="22" s="1"/>
  <c r="G45" i="23"/>
  <c r="G81" i="23" s="1"/>
  <c r="G99" i="23" s="1"/>
  <c r="I45" i="23"/>
  <c r="I81" i="23" s="1"/>
  <c r="I99" i="23" s="1"/>
  <c r="F45" i="23"/>
  <c r="F81" i="23" s="1"/>
  <c r="F99" i="23" s="1"/>
  <c r="J45" i="23"/>
  <c r="J81" i="23" s="1"/>
  <c r="J99" i="23" s="1"/>
  <c r="L45" i="23"/>
  <c r="L81" i="23" s="1"/>
  <c r="L99" i="23" s="1"/>
  <c r="M45" i="23"/>
  <c r="M81" i="23" s="1"/>
  <c r="M99" i="23" s="1"/>
  <c r="N45" i="23"/>
  <c r="N81" i="23" s="1"/>
  <c r="N99" i="23" s="1"/>
  <c r="K45" i="23"/>
  <c r="K81" i="23" s="1"/>
  <c r="K99" i="23" s="1"/>
  <c r="E63" i="23"/>
  <c r="E81" i="23" s="1"/>
  <c r="E99" i="23" s="1"/>
  <c r="H45" i="23"/>
  <c r="H81" i="23" s="1"/>
  <c r="H99" i="23" s="1"/>
  <c r="V52" i="16"/>
  <c r="V70" i="16" s="1"/>
  <c r="V88" i="16" s="1"/>
  <c r="V106" i="16" s="1"/>
  <c r="V124" i="16" s="1"/>
  <c r="W70" i="16"/>
  <c r="U52" i="16"/>
  <c r="U70" i="16" s="1"/>
  <c r="U88" i="16" s="1"/>
  <c r="U106" i="16" s="1"/>
  <c r="U124" i="16" s="1"/>
  <c r="N36" i="18"/>
  <c r="N72" i="18" s="1"/>
  <c r="N90" i="18" s="1"/>
  <c r="M30" i="24" s="1"/>
  <c r="N37" i="18"/>
  <c r="N73" i="18" s="1"/>
  <c r="N91" i="18" s="1"/>
  <c r="M31" i="24" s="1"/>
  <c r="N38" i="18"/>
  <c r="N74" i="18" s="1"/>
  <c r="N92" i="18" s="1"/>
  <c r="M32" i="24" s="1"/>
  <c r="N39" i="18"/>
  <c r="N75" i="18" s="1"/>
  <c r="N93" i="18" s="1"/>
  <c r="M33" i="24" s="1"/>
  <c r="N40" i="18"/>
  <c r="N76" i="18" s="1"/>
  <c r="N94" i="18" s="1"/>
  <c r="M34" i="24" s="1"/>
  <c r="N41" i="18"/>
  <c r="N77" i="18" s="1"/>
  <c r="N95" i="18" s="1"/>
  <c r="M35" i="24" s="1"/>
  <c r="N42" i="18"/>
  <c r="N78" i="18" s="1"/>
  <c r="N96" i="18" s="1"/>
  <c r="M36" i="24" s="1"/>
  <c r="N43" i="18"/>
  <c r="N79" i="18" s="1"/>
  <c r="N97" i="18" s="1"/>
  <c r="M37" i="24" s="1"/>
  <c r="N36" i="23"/>
  <c r="N72" i="23" s="1"/>
  <c r="N90" i="23" s="1"/>
  <c r="N37" i="23"/>
  <c r="N73" i="23" s="1"/>
  <c r="N91" i="23" s="1"/>
  <c r="N38" i="23"/>
  <c r="N74" i="23" s="1"/>
  <c r="N92" i="23" s="1"/>
  <c r="N39" i="23"/>
  <c r="N75" i="23" s="1"/>
  <c r="N93" i="23" s="1"/>
  <c r="N40" i="23"/>
  <c r="N76" i="23" s="1"/>
  <c r="N94" i="23" s="1"/>
  <c r="N41" i="23"/>
  <c r="N77" i="23" s="1"/>
  <c r="N95" i="23" s="1"/>
  <c r="N42" i="23"/>
  <c r="N78" i="23" s="1"/>
  <c r="N96" i="23" s="1"/>
  <c r="N43" i="23"/>
  <c r="N79" i="23" s="1"/>
  <c r="N97" i="23" s="1"/>
  <c r="I28" i="19"/>
  <c r="I64" i="19" s="1"/>
  <c r="E29" i="19"/>
  <c r="J28" i="19"/>
  <c r="J64" i="19" s="1"/>
  <c r="C28" i="19"/>
  <c r="C46" i="19" s="1"/>
  <c r="C64" i="19" s="1"/>
  <c r="C82" i="19" s="1"/>
  <c r="C100" i="19" s="1"/>
  <c r="K28" i="19"/>
  <c r="K64" i="19" s="1"/>
  <c r="H28" i="19"/>
  <c r="H64" i="19" s="1"/>
  <c r="M28" i="19"/>
  <c r="M64" i="19" s="1"/>
  <c r="N28" i="19"/>
  <c r="N64" i="19" s="1"/>
  <c r="E46" i="19"/>
  <c r="D28" i="19"/>
  <c r="D46" i="19" s="1"/>
  <c r="D64" i="19" s="1"/>
  <c r="D82" i="19" s="1"/>
  <c r="D100" i="19" s="1"/>
  <c r="F28" i="19"/>
  <c r="F64" i="19" s="1"/>
  <c r="G28" i="19"/>
  <c r="G64" i="19" s="1"/>
  <c r="L28" i="19"/>
  <c r="L64" i="19" s="1"/>
  <c r="M29" i="8"/>
  <c r="M65" i="8" s="1"/>
  <c r="I29" i="8"/>
  <c r="I65" i="8" s="1"/>
  <c r="L29" i="8"/>
  <c r="L65" i="8" s="1"/>
  <c r="H29" i="8"/>
  <c r="H65" i="8" s="1"/>
  <c r="E30" i="8"/>
  <c r="K29" i="8"/>
  <c r="K65" i="8" s="1"/>
  <c r="G29" i="8"/>
  <c r="G65" i="8" s="1"/>
  <c r="N29" i="8"/>
  <c r="N65" i="8" s="1"/>
  <c r="J29" i="8"/>
  <c r="J65" i="8" s="1"/>
  <c r="F29" i="8"/>
  <c r="F65" i="8" s="1"/>
  <c r="D29" i="8"/>
  <c r="D47" i="8" s="1"/>
  <c r="D65" i="8" s="1"/>
  <c r="D83" i="8" s="1"/>
  <c r="D101" i="8" s="1"/>
  <c r="E47" i="8"/>
  <c r="C29" i="8"/>
  <c r="C47" i="8" s="1"/>
  <c r="C65" i="8" s="1"/>
  <c r="C83" i="8" s="1"/>
  <c r="C101" i="8" s="1"/>
  <c r="Y67" i="13"/>
  <c r="Y103" i="13" s="1"/>
  <c r="Y121" i="13" s="1"/>
  <c r="Z67" i="13"/>
  <c r="Z103" i="13" s="1"/>
  <c r="Z121" i="13" s="1"/>
  <c r="AA67" i="13"/>
  <c r="AA103" i="13" s="1"/>
  <c r="AA121" i="13" s="1"/>
  <c r="AB67" i="13"/>
  <c r="AB103" i="13" s="1"/>
  <c r="AB121" i="13" s="1"/>
  <c r="W85" i="13"/>
  <c r="W103" i="13" s="1"/>
  <c r="W121" i="13" s="1"/>
  <c r="AC67" i="13"/>
  <c r="AC103" i="13" s="1"/>
  <c r="AC121" i="13" s="1"/>
  <c r="AE67" i="13"/>
  <c r="AE103" i="13" s="1"/>
  <c r="AE121" i="13" s="1"/>
  <c r="X67" i="13"/>
  <c r="X103" i="13" s="1"/>
  <c r="X121" i="13" s="1"/>
  <c r="AD67" i="13"/>
  <c r="AD103" i="13" s="1"/>
  <c r="AD121" i="13" s="1"/>
  <c r="AF67" i="13"/>
  <c r="AF103" i="13" s="1"/>
  <c r="AF121" i="13" s="1"/>
  <c r="H28" i="18"/>
  <c r="H64" i="18" s="1"/>
  <c r="I28" i="18"/>
  <c r="I64" i="18" s="1"/>
  <c r="E29" i="18"/>
  <c r="J28" i="18"/>
  <c r="J64" i="18" s="1"/>
  <c r="E46" i="18"/>
  <c r="C28" i="18"/>
  <c r="C46" i="18" s="1"/>
  <c r="C64" i="18" s="1"/>
  <c r="C82" i="18" s="1"/>
  <c r="C100" i="18" s="1"/>
  <c r="K28" i="18"/>
  <c r="K64" i="18" s="1"/>
  <c r="D28" i="18"/>
  <c r="D46" i="18" s="1"/>
  <c r="D64" i="18" s="1"/>
  <c r="D82" i="18" s="1"/>
  <c r="D100" i="18" s="1"/>
  <c r="L28" i="18"/>
  <c r="L64" i="18" s="1"/>
  <c r="M28" i="18"/>
  <c r="M64" i="18" s="1"/>
  <c r="F28" i="18"/>
  <c r="F64" i="18" s="1"/>
  <c r="N28" i="18"/>
  <c r="N64" i="18" s="1"/>
  <c r="G28" i="18"/>
  <c r="G64" i="18" s="1"/>
  <c r="Z67" i="14"/>
  <c r="Z103" i="14" s="1"/>
  <c r="Z121" i="14" s="1"/>
  <c r="AA67" i="14"/>
  <c r="AA103" i="14" s="1"/>
  <c r="AA121" i="14" s="1"/>
  <c r="AB67" i="14"/>
  <c r="AB103" i="14" s="1"/>
  <c r="AB121" i="14" s="1"/>
  <c r="AC67" i="14"/>
  <c r="AC103" i="14" s="1"/>
  <c r="AC121" i="14" s="1"/>
  <c r="AE67" i="14"/>
  <c r="AE103" i="14" s="1"/>
  <c r="AE121" i="14" s="1"/>
  <c r="X67" i="14"/>
  <c r="X103" i="14" s="1"/>
  <c r="X121" i="14" s="1"/>
  <c r="Y67" i="14"/>
  <c r="Y103" i="14" s="1"/>
  <c r="Y121" i="14" s="1"/>
  <c r="W85" i="14"/>
  <c r="W103" i="14" s="1"/>
  <c r="W121" i="14" s="1"/>
  <c r="AD67" i="14"/>
  <c r="AD103" i="14" s="1"/>
  <c r="AD121" i="14" s="1"/>
  <c r="AF67" i="14"/>
  <c r="AF103" i="14" s="1"/>
  <c r="AF121" i="14" s="1"/>
  <c r="M28" i="20"/>
  <c r="M64" i="20" s="1"/>
  <c r="F28" i="20"/>
  <c r="F64" i="20" s="1"/>
  <c r="N28" i="20"/>
  <c r="N64" i="20" s="1"/>
  <c r="G28" i="20"/>
  <c r="G64" i="20" s="1"/>
  <c r="H28" i="20"/>
  <c r="H64" i="20" s="1"/>
  <c r="I28" i="20"/>
  <c r="I64" i="20" s="1"/>
  <c r="E29" i="20"/>
  <c r="J28" i="20"/>
  <c r="J64" i="20" s="1"/>
  <c r="C28" i="20"/>
  <c r="C46" i="20" s="1"/>
  <c r="C64" i="20" s="1"/>
  <c r="C82" i="20" s="1"/>
  <c r="C100" i="20" s="1"/>
  <c r="K28" i="20"/>
  <c r="K64" i="20" s="1"/>
  <c r="E46" i="20"/>
  <c r="L28" i="20"/>
  <c r="L64" i="20" s="1"/>
  <c r="D28" i="20"/>
  <c r="D46" i="20" s="1"/>
  <c r="D64" i="20" s="1"/>
  <c r="D82" i="20" s="1"/>
  <c r="D100" i="20" s="1"/>
  <c r="AD66" i="15"/>
  <c r="AD102" i="15" s="1"/>
  <c r="AD120" i="15" s="1"/>
  <c r="K16" i="24" s="1"/>
  <c r="X66" i="15"/>
  <c r="X102" i="15" s="1"/>
  <c r="X120" i="15" s="1"/>
  <c r="AF66" i="15"/>
  <c r="AF102" i="15" s="1"/>
  <c r="AF120" i="15" s="1"/>
  <c r="AB66" i="15"/>
  <c r="AB102" i="15" s="1"/>
  <c r="AB120" i="15" s="1"/>
  <c r="I16" i="24" s="1"/>
  <c r="W84" i="15"/>
  <c r="W102" i="15" s="1"/>
  <c r="W120" i="15" s="1"/>
  <c r="Z66" i="15"/>
  <c r="Z102" i="15" s="1"/>
  <c r="Z120" i="15" s="1"/>
  <c r="G16" i="24" s="1"/>
  <c r="AA66" i="15"/>
  <c r="AA102" i="15" s="1"/>
  <c r="AA120" i="15" s="1"/>
  <c r="H16" i="24" s="1"/>
  <c r="AC66" i="15"/>
  <c r="AC102" i="15" s="1"/>
  <c r="AC120" i="15" s="1"/>
  <c r="J16" i="24" s="1"/>
  <c r="AE66" i="15"/>
  <c r="AE102" i="15" s="1"/>
  <c r="AE120" i="15" s="1"/>
  <c r="L16" i="24" s="1"/>
  <c r="Y66" i="15"/>
  <c r="Y102" i="15" s="1"/>
  <c r="Y120" i="15" s="1"/>
  <c r="F16" i="24" s="1"/>
  <c r="H46" i="8"/>
  <c r="H82" i="8" s="1"/>
  <c r="H100" i="8" s="1"/>
  <c r="G46" i="8"/>
  <c r="G82" i="8" s="1"/>
  <c r="G100" i="8" s="1"/>
  <c r="N46" i="8"/>
  <c r="N82" i="8" s="1"/>
  <c r="N100" i="8" s="1"/>
  <c r="F46" i="8"/>
  <c r="F82" i="8" s="1"/>
  <c r="F100" i="8" s="1"/>
  <c r="M46" i="8"/>
  <c r="M82" i="8" s="1"/>
  <c r="M100" i="8" s="1"/>
  <c r="L46" i="8"/>
  <c r="L82" i="8" s="1"/>
  <c r="L100" i="8" s="1"/>
  <c r="K46" i="8"/>
  <c r="K82" i="8" s="1"/>
  <c r="K100" i="8" s="1"/>
  <c r="J46" i="8"/>
  <c r="J82" i="8" s="1"/>
  <c r="J100" i="8" s="1"/>
  <c r="E64" i="8"/>
  <c r="E82" i="8" s="1"/>
  <c r="E100" i="8" s="1"/>
  <c r="I46" i="8"/>
  <c r="I82" i="8" s="1"/>
  <c r="I100" i="8" s="1"/>
  <c r="H28" i="23"/>
  <c r="H64" i="23" s="1"/>
  <c r="I28" i="23"/>
  <c r="I64" i="23" s="1"/>
  <c r="E29" i="23"/>
  <c r="J28" i="23"/>
  <c r="J64" i="23" s="1"/>
  <c r="E46" i="23"/>
  <c r="G28" i="23"/>
  <c r="G64" i="23" s="1"/>
  <c r="L28" i="23"/>
  <c r="L64" i="23" s="1"/>
  <c r="M28" i="23"/>
  <c r="M64" i="23" s="1"/>
  <c r="C28" i="23"/>
  <c r="C46" i="23" s="1"/>
  <c r="C64" i="23" s="1"/>
  <c r="C82" i="23" s="1"/>
  <c r="C100" i="23" s="1"/>
  <c r="N28" i="23"/>
  <c r="N64" i="23" s="1"/>
  <c r="D28" i="23"/>
  <c r="D46" i="23" s="1"/>
  <c r="D64" i="23" s="1"/>
  <c r="D82" i="23" s="1"/>
  <c r="D100" i="23" s="1"/>
  <c r="F28" i="23"/>
  <c r="F64" i="23" s="1"/>
  <c r="K28" i="23"/>
  <c r="K64" i="23" s="1"/>
  <c r="N44" i="18"/>
  <c r="N80" i="18" s="1"/>
  <c r="N98" i="18" s="1"/>
  <c r="M38" i="24" s="1"/>
  <c r="M16" i="24"/>
  <c r="V49" i="6"/>
  <c r="V67" i="6" s="1"/>
  <c r="V85" i="6" s="1"/>
  <c r="V103" i="6" s="1"/>
  <c r="V121" i="6" s="1"/>
  <c r="W50" i="6"/>
  <c r="W67" i="6"/>
  <c r="U49" i="6"/>
  <c r="U67" i="6" s="1"/>
  <c r="U85" i="6" s="1"/>
  <c r="U103" i="6" s="1"/>
  <c r="U121" i="6" s="1"/>
  <c r="G28" i="21"/>
  <c r="G64" i="21" s="1"/>
  <c r="I28" i="21"/>
  <c r="I64" i="21" s="1"/>
  <c r="E29" i="21"/>
  <c r="J28" i="21"/>
  <c r="J64" i="21" s="1"/>
  <c r="M28" i="21"/>
  <c r="M64" i="21" s="1"/>
  <c r="D28" i="21"/>
  <c r="D46" i="21" s="1"/>
  <c r="D64" i="21" s="1"/>
  <c r="D82" i="21" s="1"/>
  <c r="D100" i="21" s="1"/>
  <c r="F28" i="21"/>
  <c r="F64" i="21" s="1"/>
  <c r="H28" i="21"/>
  <c r="H64" i="21" s="1"/>
  <c r="E46" i="21"/>
  <c r="K28" i="21"/>
  <c r="K64" i="21" s="1"/>
  <c r="L28" i="21"/>
  <c r="L64" i="21" s="1"/>
  <c r="N28" i="21"/>
  <c r="N64" i="21" s="1"/>
  <c r="C28" i="21"/>
  <c r="C46" i="21" s="1"/>
  <c r="C64" i="21" s="1"/>
  <c r="C82" i="21" s="1"/>
  <c r="C100" i="21" s="1"/>
  <c r="G45" i="22"/>
  <c r="G81" i="22" s="1"/>
  <c r="G99" i="22" s="1"/>
  <c r="H45" i="22"/>
  <c r="H81" i="22" s="1"/>
  <c r="H99" i="22" s="1"/>
  <c r="I45" i="22"/>
  <c r="I81" i="22" s="1"/>
  <c r="I99" i="22" s="1"/>
  <c r="J45" i="22"/>
  <c r="J81" i="22" s="1"/>
  <c r="J99" i="22" s="1"/>
  <c r="L45" i="22"/>
  <c r="L81" i="22" s="1"/>
  <c r="L99" i="22" s="1"/>
  <c r="M45" i="22"/>
  <c r="M81" i="22" s="1"/>
  <c r="M99" i="22" s="1"/>
  <c r="E63" i="22"/>
  <c r="E81" i="22" s="1"/>
  <c r="E99" i="22" s="1"/>
  <c r="F45" i="22"/>
  <c r="F81" i="22" s="1"/>
  <c r="F99" i="22" s="1"/>
  <c r="K45" i="22"/>
  <c r="K81" i="22" s="1"/>
  <c r="K99" i="22" s="1"/>
  <c r="N45" i="22"/>
  <c r="N81" i="22" s="1"/>
  <c r="N99" i="22" s="1"/>
  <c r="N71" i="22"/>
  <c r="N53" i="22"/>
  <c r="N35" i="22"/>
  <c r="N89" i="22"/>
  <c r="AA69" i="16"/>
  <c r="AA105" i="16" s="1"/>
  <c r="AA123" i="16" s="1"/>
  <c r="AB69" i="16"/>
  <c r="AB105" i="16" s="1"/>
  <c r="AB123" i="16" s="1"/>
  <c r="W87" i="16"/>
  <c r="W105" i="16" s="1"/>
  <c r="W123" i="16" s="1"/>
  <c r="AC69" i="16"/>
  <c r="AC105" i="16" s="1"/>
  <c r="AC123" i="16" s="1"/>
  <c r="AD69" i="16"/>
  <c r="AD105" i="16" s="1"/>
  <c r="AD123" i="16" s="1"/>
  <c r="AE69" i="16"/>
  <c r="AE105" i="16" s="1"/>
  <c r="AE123" i="16" s="1"/>
  <c r="X69" i="16"/>
  <c r="X105" i="16" s="1"/>
  <c r="X123" i="16" s="1"/>
  <c r="AF69" i="16"/>
  <c r="AF105" i="16" s="1"/>
  <c r="AF123" i="16" s="1"/>
  <c r="Y69" i="16"/>
  <c r="Y105" i="16" s="1"/>
  <c r="Y123" i="16" s="1"/>
  <c r="Z69" i="16"/>
  <c r="Z105" i="16" s="1"/>
  <c r="Z123" i="16" s="1"/>
  <c r="L45" i="20"/>
  <c r="L81" i="20" s="1"/>
  <c r="L99" i="20" s="1"/>
  <c r="M45" i="20"/>
  <c r="M81" i="20" s="1"/>
  <c r="M99" i="20" s="1"/>
  <c r="F45" i="20"/>
  <c r="F81" i="20" s="1"/>
  <c r="F99" i="20" s="1"/>
  <c r="N45" i="20"/>
  <c r="N81" i="20" s="1"/>
  <c r="N99" i="20" s="1"/>
  <c r="G45" i="20"/>
  <c r="G81" i="20" s="1"/>
  <c r="G99" i="20" s="1"/>
  <c r="H45" i="20"/>
  <c r="H81" i="20" s="1"/>
  <c r="H99" i="20" s="1"/>
  <c r="J45" i="20"/>
  <c r="J81" i="20" s="1"/>
  <c r="J99" i="20" s="1"/>
  <c r="E63" i="20"/>
  <c r="E81" i="20" s="1"/>
  <c r="E99" i="20" s="1"/>
  <c r="I45" i="20"/>
  <c r="I81" i="20" s="1"/>
  <c r="I99" i="20" s="1"/>
  <c r="K45" i="20"/>
  <c r="K81" i="20" s="1"/>
  <c r="K99" i="20" s="1"/>
  <c r="N44" i="23"/>
  <c r="N80" i="23" s="1"/>
  <c r="N98" i="23" s="1"/>
  <c r="F45" i="21"/>
  <c r="F81" i="21" s="1"/>
  <c r="F99" i="21" s="1"/>
  <c r="N45" i="21"/>
  <c r="N81" i="21" s="1"/>
  <c r="N99" i="21" s="1"/>
  <c r="H45" i="21"/>
  <c r="H81" i="21" s="1"/>
  <c r="H99" i="21" s="1"/>
  <c r="L45" i="21"/>
  <c r="L81" i="21" s="1"/>
  <c r="L99" i="21" s="1"/>
  <c r="M45" i="21"/>
  <c r="M81" i="21" s="1"/>
  <c r="M99" i="21" s="1"/>
  <c r="E63" i="21"/>
  <c r="E81" i="21" s="1"/>
  <c r="E99" i="21" s="1"/>
  <c r="G45" i="21"/>
  <c r="G81" i="21" s="1"/>
  <c r="G99" i="21" s="1"/>
  <c r="I45" i="21"/>
  <c r="I81" i="21" s="1"/>
  <c r="I99" i="21" s="1"/>
  <c r="J45" i="21"/>
  <c r="J81" i="21" s="1"/>
  <c r="J99" i="21" s="1"/>
  <c r="K45" i="21"/>
  <c r="K81" i="21" s="1"/>
  <c r="K99" i="21" s="1"/>
  <c r="E16" i="24"/>
  <c r="Z66" i="6"/>
  <c r="Z102" i="6" s="1"/>
  <c r="Z120" i="6" s="1"/>
  <c r="W84" i="6"/>
  <c r="W102" i="6" s="1"/>
  <c r="W120" i="6" s="1"/>
  <c r="AC66" i="6"/>
  <c r="AC102" i="6" s="1"/>
  <c r="AC120" i="6" s="1"/>
  <c r="Y66" i="6"/>
  <c r="Y102" i="6" s="1"/>
  <c r="Y120" i="6" s="1"/>
  <c r="AB66" i="6"/>
  <c r="AB102" i="6" s="1"/>
  <c r="AB120" i="6" s="1"/>
  <c r="AA66" i="6"/>
  <c r="AA102" i="6" s="1"/>
  <c r="AA120" i="6" s="1"/>
  <c r="AF66" i="6"/>
  <c r="AF102" i="6" s="1"/>
  <c r="AF120" i="6" s="1"/>
  <c r="AE66" i="6"/>
  <c r="AE102" i="6" s="1"/>
  <c r="AE120" i="6" s="1"/>
  <c r="X66" i="6"/>
  <c r="X102" i="6" s="1"/>
  <c r="X120" i="6" s="1"/>
  <c r="AD66" i="6"/>
  <c r="AD102" i="6" s="1"/>
  <c r="AD120" i="6" s="1"/>
  <c r="U49" i="15"/>
  <c r="U67" i="15" s="1"/>
  <c r="U85" i="15" s="1"/>
  <c r="U103" i="15" s="1"/>
  <c r="U121" i="15" s="1"/>
  <c r="V49" i="15"/>
  <c r="V67" i="15" s="1"/>
  <c r="V85" i="15" s="1"/>
  <c r="V103" i="15" s="1"/>
  <c r="V121" i="15" s="1"/>
  <c r="W50" i="15"/>
  <c r="W67" i="15"/>
  <c r="W68" i="14"/>
  <c r="W51" i="14"/>
  <c r="U50" i="14"/>
  <c r="U68" i="14" s="1"/>
  <c r="U86" i="14" s="1"/>
  <c r="U104" i="14" s="1"/>
  <c r="U122" i="14" s="1"/>
  <c r="V50" i="14"/>
  <c r="V68" i="14" s="1"/>
  <c r="V86" i="14" s="1"/>
  <c r="V104" i="14" s="1"/>
  <c r="V122" i="14" s="1"/>
  <c r="N36" i="22"/>
  <c r="N72" i="22" s="1"/>
  <c r="N90" i="22" s="1"/>
  <c r="N38" i="22"/>
  <c r="N74" i="22" s="1"/>
  <c r="N92" i="22" s="1"/>
  <c r="N37" i="22"/>
  <c r="N73" i="22" s="1"/>
  <c r="N91" i="22" s="1"/>
  <c r="N39" i="22"/>
  <c r="N75" i="22" s="1"/>
  <c r="N93" i="22" s="1"/>
  <c r="N40" i="22"/>
  <c r="N76" i="22" s="1"/>
  <c r="N94" i="22" s="1"/>
  <c r="N41" i="22"/>
  <c r="N77" i="22" s="1"/>
  <c r="N95" i="22" s="1"/>
  <c r="N42" i="22"/>
  <c r="N78" i="22" s="1"/>
  <c r="N96" i="22" s="1"/>
  <c r="N43" i="22"/>
  <c r="N79" i="22" s="1"/>
  <c r="N97" i="22" s="1"/>
  <c r="W68" i="13"/>
  <c r="W51" i="13"/>
  <c r="U50" i="13"/>
  <c r="U68" i="13" s="1"/>
  <c r="U86" i="13" s="1"/>
  <c r="U104" i="13" s="1"/>
  <c r="U122" i="13" s="1"/>
  <c r="V50" i="13"/>
  <c r="V68" i="13" s="1"/>
  <c r="V86" i="13" s="1"/>
  <c r="V104" i="13" s="1"/>
  <c r="V122" i="13" s="1"/>
  <c r="L30" i="8" l="1"/>
  <c r="L66" i="8" s="1"/>
  <c r="H30" i="8"/>
  <c r="H66" i="8" s="1"/>
  <c r="K30" i="8"/>
  <c r="K66" i="8" s="1"/>
  <c r="G30" i="8"/>
  <c r="G66" i="8" s="1"/>
  <c r="N30" i="8"/>
  <c r="N66" i="8" s="1"/>
  <c r="J30" i="8"/>
  <c r="J66" i="8" s="1"/>
  <c r="F30" i="8"/>
  <c r="F66" i="8" s="1"/>
  <c r="M30" i="8"/>
  <c r="M66" i="8" s="1"/>
  <c r="I30" i="8"/>
  <c r="I66" i="8" s="1"/>
  <c r="E48" i="8"/>
  <c r="D30" i="8"/>
  <c r="D48" i="8" s="1"/>
  <c r="D66" i="8" s="1"/>
  <c r="D84" i="8" s="1"/>
  <c r="D102" i="8" s="1"/>
  <c r="C30" i="8"/>
  <c r="C48" i="8" s="1"/>
  <c r="C66" i="8" s="1"/>
  <c r="C84" i="8" s="1"/>
  <c r="C102" i="8" s="1"/>
  <c r="W51" i="15"/>
  <c r="V50" i="15"/>
  <c r="V68" i="15" s="1"/>
  <c r="V86" i="15" s="1"/>
  <c r="V104" i="15" s="1"/>
  <c r="V122" i="15" s="1"/>
  <c r="U50" i="15"/>
  <c r="U68" i="15" s="1"/>
  <c r="U86" i="15" s="1"/>
  <c r="U104" i="15" s="1"/>
  <c r="U122" i="15" s="1"/>
  <c r="W68" i="15"/>
  <c r="J46" i="21"/>
  <c r="J82" i="21" s="1"/>
  <c r="J100" i="21" s="1"/>
  <c r="E64" i="21"/>
  <c r="E82" i="21" s="1"/>
  <c r="E100" i="21" s="1"/>
  <c r="L46" i="21"/>
  <c r="L82" i="21" s="1"/>
  <c r="L100" i="21" s="1"/>
  <c r="H46" i="21"/>
  <c r="H82" i="21" s="1"/>
  <c r="H100" i="21" s="1"/>
  <c r="N46" i="21"/>
  <c r="N82" i="21" s="1"/>
  <c r="N100" i="21" s="1"/>
  <c r="F46" i="21"/>
  <c r="F82" i="21" s="1"/>
  <c r="F100" i="21" s="1"/>
  <c r="G46" i="21"/>
  <c r="G82" i="21" s="1"/>
  <c r="G100" i="21" s="1"/>
  <c r="I46" i="21"/>
  <c r="I82" i="21" s="1"/>
  <c r="I100" i="21" s="1"/>
  <c r="K46" i="21"/>
  <c r="K82" i="21" s="1"/>
  <c r="K100" i="21" s="1"/>
  <c r="M46" i="21"/>
  <c r="M82" i="21" s="1"/>
  <c r="M100" i="21" s="1"/>
  <c r="K46" i="18"/>
  <c r="K82" i="18" s="1"/>
  <c r="K100" i="18" s="1"/>
  <c r="J40" i="24" s="1"/>
  <c r="L46" i="18"/>
  <c r="L82" i="18" s="1"/>
  <c r="L100" i="18" s="1"/>
  <c r="K40" i="24" s="1"/>
  <c r="M46" i="18"/>
  <c r="M82" i="18" s="1"/>
  <c r="M100" i="18" s="1"/>
  <c r="L40" i="24" s="1"/>
  <c r="F46" i="18"/>
  <c r="F82" i="18" s="1"/>
  <c r="F100" i="18" s="1"/>
  <c r="E40" i="24" s="1"/>
  <c r="N46" i="18"/>
  <c r="N82" i="18" s="1"/>
  <c r="N100" i="18" s="1"/>
  <c r="M40" i="24" s="1"/>
  <c r="G46" i="18"/>
  <c r="G82" i="18" s="1"/>
  <c r="G100" i="18" s="1"/>
  <c r="F40" i="24" s="1"/>
  <c r="H46" i="18"/>
  <c r="H82" i="18" s="1"/>
  <c r="H100" i="18" s="1"/>
  <c r="G40" i="24" s="1"/>
  <c r="I46" i="18"/>
  <c r="I82" i="18" s="1"/>
  <c r="I100" i="18" s="1"/>
  <c r="H40" i="24" s="1"/>
  <c r="J46" i="18"/>
  <c r="J82" i="18" s="1"/>
  <c r="J100" i="18" s="1"/>
  <c r="I40" i="24" s="1"/>
  <c r="E64" i="18"/>
  <c r="E82" i="18" s="1"/>
  <c r="E100" i="18" s="1"/>
  <c r="N47" i="8"/>
  <c r="N83" i="8" s="1"/>
  <c r="N101" i="8" s="1"/>
  <c r="F47" i="8"/>
  <c r="F83" i="8" s="1"/>
  <c r="F101" i="8" s="1"/>
  <c r="M47" i="8"/>
  <c r="M83" i="8" s="1"/>
  <c r="M101" i="8" s="1"/>
  <c r="L47" i="8"/>
  <c r="L83" i="8" s="1"/>
  <c r="L101" i="8" s="1"/>
  <c r="K47" i="8"/>
  <c r="K83" i="8" s="1"/>
  <c r="K101" i="8" s="1"/>
  <c r="J47" i="8"/>
  <c r="J83" i="8" s="1"/>
  <c r="J101" i="8" s="1"/>
  <c r="I47" i="8"/>
  <c r="I83" i="8" s="1"/>
  <c r="I101" i="8" s="1"/>
  <c r="H47" i="8"/>
  <c r="H83" i="8" s="1"/>
  <c r="H101" i="8" s="1"/>
  <c r="E65" i="8"/>
  <c r="E83" i="8" s="1"/>
  <c r="E101" i="8" s="1"/>
  <c r="G47" i="8"/>
  <c r="G83" i="8" s="1"/>
  <c r="G101" i="8" s="1"/>
  <c r="M29" i="19"/>
  <c r="M65" i="19" s="1"/>
  <c r="F29" i="19"/>
  <c r="F65" i="19" s="1"/>
  <c r="N29" i="19"/>
  <c r="N65" i="19" s="1"/>
  <c r="G29" i="19"/>
  <c r="G65" i="19" s="1"/>
  <c r="D29" i="19"/>
  <c r="D47" i="19" s="1"/>
  <c r="D65" i="19" s="1"/>
  <c r="D83" i="19" s="1"/>
  <c r="D101" i="19" s="1"/>
  <c r="L29" i="19"/>
  <c r="L65" i="19" s="1"/>
  <c r="E30" i="19"/>
  <c r="C29" i="19"/>
  <c r="C47" i="19" s="1"/>
  <c r="C65" i="19" s="1"/>
  <c r="C83" i="19" s="1"/>
  <c r="C101" i="19" s="1"/>
  <c r="H29" i="19"/>
  <c r="H65" i="19" s="1"/>
  <c r="I29" i="19"/>
  <c r="I65" i="19" s="1"/>
  <c r="J29" i="19"/>
  <c r="J65" i="19" s="1"/>
  <c r="K29" i="19"/>
  <c r="K65" i="19" s="1"/>
  <c r="E47" i="19"/>
  <c r="D29" i="23"/>
  <c r="D47" i="23" s="1"/>
  <c r="D65" i="23" s="1"/>
  <c r="D83" i="23" s="1"/>
  <c r="D101" i="23" s="1"/>
  <c r="L29" i="23"/>
  <c r="L65" i="23" s="1"/>
  <c r="M29" i="23"/>
  <c r="M65" i="23" s="1"/>
  <c r="F29" i="23"/>
  <c r="F65" i="23" s="1"/>
  <c r="N29" i="23"/>
  <c r="N65" i="23" s="1"/>
  <c r="G29" i="23"/>
  <c r="G65" i="23" s="1"/>
  <c r="I29" i="23"/>
  <c r="I65" i="23" s="1"/>
  <c r="K29" i="23"/>
  <c r="K65" i="23" s="1"/>
  <c r="C29" i="23"/>
  <c r="C47" i="23" s="1"/>
  <c r="C65" i="23" s="1"/>
  <c r="C83" i="23" s="1"/>
  <c r="C101" i="23" s="1"/>
  <c r="E30" i="23"/>
  <c r="E47" i="23"/>
  <c r="H29" i="23"/>
  <c r="H65" i="23" s="1"/>
  <c r="J29" i="23"/>
  <c r="J65" i="23" s="1"/>
  <c r="AC68" i="13"/>
  <c r="AC104" i="13" s="1"/>
  <c r="AC122" i="13" s="1"/>
  <c r="AD68" i="13"/>
  <c r="AD104" i="13" s="1"/>
  <c r="AD122" i="13" s="1"/>
  <c r="AE68" i="13"/>
  <c r="AE104" i="13" s="1"/>
  <c r="AE122" i="13" s="1"/>
  <c r="X68" i="13"/>
  <c r="X104" i="13" s="1"/>
  <c r="X122" i="13" s="1"/>
  <c r="AF68" i="13"/>
  <c r="AF104" i="13" s="1"/>
  <c r="AF122" i="13" s="1"/>
  <c r="Y68" i="13"/>
  <c r="Y104" i="13" s="1"/>
  <c r="Y122" i="13" s="1"/>
  <c r="AA68" i="13"/>
  <c r="AA104" i="13" s="1"/>
  <c r="AA122" i="13" s="1"/>
  <c r="Z68" i="13"/>
  <c r="Z104" i="13" s="1"/>
  <c r="Z122" i="13" s="1"/>
  <c r="AB68" i="13"/>
  <c r="AB104" i="13" s="1"/>
  <c r="AB122" i="13" s="1"/>
  <c r="W86" i="13"/>
  <c r="W104" i="13" s="1"/>
  <c r="W122" i="13" s="1"/>
  <c r="Y67" i="6"/>
  <c r="Y103" i="6" s="1"/>
  <c r="Y121" i="6" s="1"/>
  <c r="AD67" i="6"/>
  <c r="AD103" i="6" s="1"/>
  <c r="AD121" i="6" s="1"/>
  <c r="AE67" i="6"/>
  <c r="AE103" i="6" s="1"/>
  <c r="AE121" i="6" s="1"/>
  <c r="Z67" i="6"/>
  <c r="Z103" i="6" s="1"/>
  <c r="Z121" i="6" s="1"/>
  <c r="W85" i="6"/>
  <c r="W103" i="6" s="1"/>
  <c r="W121" i="6" s="1"/>
  <c r="AC67" i="6"/>
  <c r="AC103" i="6" s="1"/>
  <c r="AC121" i="6" s="1"/>
  <c r="AB67" i="6"/>
  <c r="AB103" i="6" s="1"/>
  <c r="AB121" i="6" s="1"/>
  <c r="AA67" i="6"/>
  <c r="AA103" i="6" s="1"/>
  <c r="AA121" i="6" s="1"/>
  <c r="AF67" i="6"/>
  <c r="AF103" i="6" s="1"/>
  <c r="AF121" i="6" s="1"/>
  <c r="X67" i="6"/>
  <c r="X103" i="6" s="1"/>
  <c r="X121" i="6" s="1"/>
  <c r="I46" i="20"/>
  <c r="I82" i="20" s="1"/>
  <c r="I100" i="20" s="1"/>
  <c r="J46" i="20"/>
  <c r="J82" i="20" s="1"/>
  <c r="J100" i="20" s="1"/>
  <c r="E64" i="20"/>
  <c r="E82" i="20" s="1"/>
  <c r="E100" i="20" s="1"/>
  <c r="K46" i="20"/>
  <c r="K82" i="20" s="1"/>
  <c r="K100" i="20" s="1"/>
  <c r="L46" i="20"/>
  <c r="L82" i="20" s="1"/>
  <c r="L100" i="20" s="1"/>
  <c r="F46" i="20"/>
  <c r="F82" i="20" s="1"/>
  <c r="F100" i="20" s="1"/>
  <c r="N46" i="20"/>
  <c r="N82" i="20" s="1"/>
  <c r="N100" i="20" s="1"/>
  <c r="G46" i="20"/>
  <c r="G82" i="20" s="1"/>
  <c r="G100" i="20" s="1"/>
  <c r="H46" i="20"/>
  <c r="H82" i="20" s="1"/>
  <c r="H100" i="20" s="1"/>
  <c r="M46" i="20"/>
  <c r="M82" i="20" s="1"/>
  <c r="M100" i="20" s="1"/>
  <c r="D29" i="18"/>
  <c r="D47" i="18" s="1"/>
  <c r="D65" i="18" s="1"/>
  <c r="D83" i="18" s="1"/>
  <c r="D101" i="18" s="1"/>
  <c r="L29" i="18"/>
  <c r="L65" i="18" s="1"/>
  <c r="M29" i="18"/>
  <c r="M65" i="18" s="1"/>
  <c r="F29" i="18"/>
  <c r="F65" i="18" s="1"/>
  <c r="N29" i="18"/>
  <c r="N65" i="18" s="1"/>
  <c r="G29" i="18"/>
  <c r="G65" i="18" s="1"/>
  <c r="H29" i="18"/>
  <c r="H65" i="18" s="1"/>
  <c r="I29" i="18"/>
  <c r="I65" i="18" s="1"/>
  <c r="E30" i="18"/>
  <c r="J29" i="18"/>
  <c r="J65" i="18" s="1"/>
  <c r="E47" i="18"/>
  <c r="C29" i="18"/>
  <c r="C47" i="18" s="1"/>
  <c r="C65" i="18" s="1"/>
  <c r="C83" i="18" s="1"/>
  <c r="C101" i="18" s="1"/>
  <c r="K29" i="18"/>
  <c r="K65" i="18" s="1"/>
  <c r="J46" i="19"/>
  <c r="J82" i="19" s="1"/>
  <c r="J100" i="19" s="1"/>
  <c r="E64" i="19"/>
  <c r="E82" i="19" s="1"/>
  <c r="E100" i="19" s="1"/>
  <c r="K46" i="19"/>
  <c r="K82" i="19" s="1"/>
  <c r="K100" i="19" s="1"/>
  <c r="L46" i="19"/>
  <c r="L82" i="19" s="1"/>
  <c r="L100" i="19" s="1"/>
  <c r="M46" i="19"/>
  <c r="M82" i="19" s="1"/>
  <c r="M100" i="19" s="1"/>
  <c r="F46" i="19"/>
  <c r="F82" i="19" s="1"/>
  <c r="F100" i="19" s="1"/>
  <c r="N46" i="19"/>
  <c r="N82" i="19" s="1"/>
  <c r="N100" i="19" s="1"/>
  <c r="G46" i="19"/>
  <c r="G82" i="19" s="1"/>
  <c r="G100" i="19" s="1"/>
  <c r="H46" i="19"/>
  <c r="H82" i="19" s="1"/>
  <c r="H100" i="19" s="1"/>
  <c r="I46" i="19"/>
  <c r="I82" i="19" s="1"/>
  <c r="I100" i="19" s="1"/>
  <c r="K46" i="22"/>
  <c r="K82" i="22" s="1"/>
  <c r="K100" i="22" s="1"/>
  <c r="L46" i="22"/>
  <c r="L82" i="22" s="1"/>
  <c r="L100" i="22" s="1"/>
  <c r="M46" i="22"/>
  <c r="M82" i="22" s="1"/>
  <c r="M100" i="22" s="1"/>
  <c r="F46" i="22"/>
  <c r="F82" i="22" s="1"/>
  <c r="F100" i="22" s="1"/>
  <c r="N46" i="22"/>
  <c r="N82" i="22" s="1"/>
  <c r="N100" i="22" s="1"/>
  <c r="H46" i="22"/>
  <c r="H82" i="22" s="1"/>
  <c r="H100" i="22" s="1"/>
  <c r="I46" i="22"/>
  <c r="I82" i="22" s="1"/>
  <c r="I100" i="22" s="1"/>
  <c r="G46" i="22"/>
  <c r="G82" i="22" s="1"/>
  <c r="G100" i="22" s="1"/>
  <c r="J46" i="22"/>
  <c r="J82" i="22" s="1"/>
  <c r="J100" i="22" s="1"/>
  <c r="E64" i="22"/>
  <c r="E82" i="22" s="1"/>
  <c r="E100" i="22" s="1"/>
  <c r="U50" i="6"/>
  <c r="U68" i="6" s="1"/>
  <c r="U86" i="6" s="1"/>
  <c r="U104" i="6" s="1"/>
  <c r="U122" i="6" s="1"/>
  <c r="V50" i="6"/>
  <c r="V68" i="6" s="1"/>
  <c r="V86" i="6" s="1"/>
  <c r="V104" i="6" s="1"/>
  <c r="V122" i="6" s="1"/>
  <c r="W51" i="6"/>
  <c r="W68" i="6"/>
  <c r="D29" i="22"/>
  <c r="D47" i="22" s="1"/>
  <c r="D65" i="22" s="1"/>
  <c r="D83" i="22" s="1"/>
  <c r="D101" i="22" s="1"/>
  <c r="L29" i="22"/>
  <c r="L65" i="22" s="1"/>
  <c r="M29" i="22"/>
  <c r="M65" i="22" s="1"/>
  <c r="F29" i="22"/>
  <c r="F65" i="22" s="1"/>
  <c r="N29" i="22"/>
  <c r="N65" i="22" s="1"/>
  <c r="G29" i="22"/>
  <c r="G65" i="22" s="1"/>
  <c r="I29" i="22"/>
  <c r="I65" i="22" s="1"/>
  <c r="E30" i="22"/>
  <c r="J29" i="22"/>
  <c r="J65" i="22" s="1"/>
  <c r="E47" i="22"/>
  <c r="C29" i="22"/>
  <c r="C47" i="22" s="1"/>
  <c r="C65" i="22" s="1"/>
  <c r="C83" i="22" s="1"/>
  <c r="C101" i="22" s="1"/>
  <c r="H29" i="22"/>
  <c r="H65" i="22" s="1"/>
  <c r="K29" i="22"/>
  <c r="K65" i="22" s="1"/>
  <c r="K46" i="23"/>
  <c r="K82" i="23" s="1"/>
  <c r="K100" i="23" s="1"/>
  <c r="M46" i="23"/>
  <c r="M82" i="23" s="1"/>
  <c r="M100" i="23" s="1"/>
  <c r="F46" i="23"/>
  <c r="F82" i="23" s="1"/>
  <c r="F100" i="23" s="1"/>
  <c r="H46" i="23"/>
  <c r="H82" i="23" s="1"/>
  <c r="H100" i="23" s="1"/>
  <c r="J46" i="23"/>
  <c r="J82" i="23" s="1"/>
  <c r="J100" i="23" s="1"/>
  <c r="L46" i="23"/>
  <c r="L82" i="23" s="1"/>
  <c r="L100" i="23" s="1"/>
  <c r="E64" i="23"/>
  <c r="E82" i="23" s="1"/>
  <c r="E100" i="23" s="1"/>
  <c r="N46" i="23"/>
  <c r="N82" i="23" s="1"/>
  <c r="N100" i="23" s="1"/>
  <c r="G46" i="23"/>
  <c r="G82" i="23" s="1"/>
  <c r="G100" i="23" s="1"/>
  <c r="I46" i="23"/>
  <c r="I82" i="23" s="1"/>
  <c r="I100" i="23" s="1"/>
  <c r="U51" i="13"/>
  <c r="U69" i="13" s="1"/>
  <c r="U87" i="13" s="1"/>
  <c r="U105" i="13" s="1"/>
  <c r="U123" i="13" s="1"/>
  <c r="V51" i="13"/>
  <c r="V69" i="13" s="1"/>
  <c r="V87" i="13" s="1"/>
  <c r="V105" i="13" s="1"/>
  <c r="V123" i="13" s="1"/>
  <c r="W52" i="13"/>
  <c r="W69" i="13"/>
  <c r="AE70" i="16"/>
  <c r="AE106" i="16" s="1"/>
  <c r="AE124" i="16" s="1"/>
  <c r="X70" i="16"/>
  <c r="X106" i="16" s="1"/>
  <c r="X124" i="16" s="1"/>
  <c r="AF70" i="16"/>
  <c r="AF106" i="16" s="1"/>
  <c r="AF124" i="16" s="1"/>
  <c r="Y70" i="16"/>
  <c r="Y106" i="16" s="1"/>
  <c r="Y124" i="16" s="1"/>
  <c r="Z70" i="16"/>
  <c r="Z106" i="16" s="1"/>
  <c r="Z124" i="16" s="1"/>
  <c r="AA70" i="16"/>
  <c r="AA106" i="16" s="1"/>
  <c r="AA124" i="16" s="1"/>
  <c r="AB70" i="16"/>
  <c r="AB106" i="16" s="1"/>
  <c r="AB124" i="16" s="1"/>
  <c r="W88" i="16"/>
  <c r="W106" i="16" s="1"/>
  <c r="W124" i="16" s="1"/>
  <c r="AC70" i="16"/>
  <c r="AC106" i="16" s="1"/>
  <c r="AC124" i="16" s="1"/>
  <c r="AD70" i="16"/>
  <c r="AD106" i="16" s="1"/>
  <c r="AD124" i="16" s="1"/>
  <c r="Z67" i="15"/>
  <c r="Z103" i="15" s="1"/>
  <c r="Z121" i="15" s="1"/>
  <c r="G17" i="24" s="1"/>
  <c r="AB67" i="15"/>
  <c r="AB103" i="15" s="1"/>
  <c r="AB121" i="15" s="1"/>
  <c r="I17" i="24" s="1"/>
  <c r="W85" i="15"/>
  <c r="W103" i="15" s="1"/>
  <c r="W121" i="15" s="1"/>
  <c r="X67" i="15"/>
  <c r="X103" i="15" s="1"/>
  <c r="X121" i="15" s="1"/>
  <c r="E17" i="24" s="1"/>
  <c r="AF67" i="15"/>
  <c r="AF103" i="15" s="1"/>
  <c r="AF121" i="15" s="1"/>
  <c r="M17" i="24" s="1"/>
  <c r="AA67" i="15"/>
  <c r="AA103" i="15" s="1"/>
  <c r="AA121" i="15" s="1"/>
  <c r="H17" i="24" s="1"/>
  <c r="AC67" i="15"/>
  <c r="AC103" i="15" s="1"/>
  <c r="AC121" i="15" s="1"/>
  <c r="J17" i="24" s="1"/>
  <c r="AD67" i="15"/>
  <c r="AD103" i="15" s="1"/>
  <c r="AD121" i="15" s="1"/>
  <c r="K17" i="24" s="1"/>
  <c r="AE67" i="15"/>
  <c r="AE103" i="15" s="1"/>
  <c r="AE121" i="15" s="1"/>
  <c r="L17" i="24" s="1"/>
  <c r="Y67" i="15"/>
  <c r="Y103" i="15" s="1"/>
  <c r="Y121" i="15" s="1"/>
  <c r="F17" i="24" s="1"/>
  <c r="U51" i="14"/>
  <c r="U69" i="14" s="1"/>
  <c r="U87" i="14" s="1"/>
  <c r="U105" i="14" s="1"/>
  <c r="U123" i="14" s="1"/>
  <c r="V51" i="14"/>
  <c r="V69" i="14" s="1"/>
  <c r="V87" i="14" s="1"/>
  <c r="V105" i="14" s="1"/>
  <c r="V123" i="14" s="1"/>
  <c r="W52" i="14"/>
  <c r="W69" i="14"/>
  <c r="AD68" i="14"/>
  <c r="AD104" i="14" s="1"/>
  <c r="AD122" i="14" s="1"/>
  <c r="AE68" i="14"/>
  <c r="AE104" i="14" s="1"/>
  <c r="AE122" i="14" s="1"/>
  <c r="X68" i="14"/>
  <c r="X104" i="14" s="1"/>
  <c r="X122" i="14" s="1"/>
  <c r="AF68" i="14"/>
  <c r="AF104" i="14" s="1"/>
  <c r="AF122" i="14" s="1"/>
  <c r="Y68" i="14"/>
  <c r="Y104" i="14" s="1"/>
  <c r="Y122" i="14" s="1"/>
  <c r="AA68" i="14"/>
  <c r="AA104" i="14" s="1"/>
  <c r="AA122" i="14" s="1"/>
  <c r="AB68" i="14"/>
  <c r="AB104" i="14" s="1"/>
  <c r="AB122" i="14" s="1"/>
  <c r="AC68" i="14"/>
  <c r="AC104" i="14" s="1"/>
  <c r="AC122" i="14" s="1"/>
  <c r="W86" i="14"/>
  <c r="W104" i="14" s="1"/>
  <c r="W122" i="14" s="1"/>
  <c r="Z68" i="14"/>
  <c r="Z104" i="14" s="1"/>
  <c r="Z122" i="14" s="1"/>
  <c r="C29" i="21"/>
  <c r="C47" i="21" s="1"/>
  <c r="C65" i="21" s="1"/>
  <c r="C83" i="21" s="1"/>
  <c r="C101" i="21" s="1"/>
  <c r="K29" i="21"/>
  <c r="K65" i="21" s="1"/>
  <c r="M29" i="21"/>
  <c r="M65" i="21" s="1"/>
  <c r="F29" i="21"/>
  <c r="F65" i="21" s="1"/>
  <c r="N29" i="21"/>
  <c r="N65" i="21" s="1"/>
  <c r="I29" i="21"/>
  <c r="I65" i="21" s="1"/>
  <c r="E30" i="21"/>
  <c r="H29" i="21"/>
  <c r="H65" i="21" s="1"/>
  <c r="J29" i="21"/>
  <c r="J65" i="21" s="1"/>
  <c r="L29" i="21"/>
  <c r="L65" i="21" s="1"/>
  <c r="E47" i="21"/>
  <c r="D29" i="21"/>
  <c r="D47" i="21" s="1"/>
  <c r="D65" i="21" s="1"/>
  <c r="D83" i="21" s="1"/>
  <c r="D101" i="21" s="1"/>
  <c r="G29" i="21"/>
  <c r="G65" i="21" s="1"/>
  <c r="I29" i="20"/>
  <c r="I65" i="20" s="1"/>
  <c r="E30" i="20"/>
  <c r="J29" i="20"/>
  <c r="J65" i="20" s="1"/>
  <c r="E47" i="20"/>
  <c r="C29" i="20"/>
  <c r="C47" i="20" s="1"/>
  <c r="C65" i="20" s="1"/>
  <c r="C83" i="20" s="1"/>
  <c r="C101" i="20" s="1"/>
  <c r="K29" i="20"/>
  <c r="K65" i="20" s="1"/>
  <c r="D29" i="20"/>
  <c r="D47" i="20" s="1"/>
  <c r="D65" i="20" s="1"/>
  <c r="D83" i="20" s="1"/>
  <c r="D101" i="20" s="1"/>
  <c r="L29" i="20"/>
  <c r="L65" i="20" s="1"/>
  <c r="M29" i="20"/>
  <c r="M65" i="20" s="1"/>
  <c r="F29" i="20"/>
  <c r="F65" i="20" s="1"/>
  <c r="N29" i="20"/>
  <c r="N65" i="20" s="1"/>
  <c r="G29" i="20"/>
  <c r="G65" i="20" s="1"/>
  <c r="H29" i="20"/>
  <c r="H65" i="20" s="1"/>
  <c r="H30" i="22" l="1"/>
  <c r="H66" i="22" s="1"/>
  <c r="I30" i="22"/>
  <c r="I66" i="22" s="1"/>
  <c r="J30" i="22"/>
  <c r="J66" i="22" s="1"/>
  <c r="E48" i="22"/>
  <c r="C30" i="22"/>
  <c r="C48" i="22" s="1"/>
  <c r="C66" i="22" s="1"/>
  <c r="C84" i="22" s="1"/>
  <c r="C102" i="22" s="1"/>
  <c r="K30" i="22"/>
  <c r="K66" i="22" s="1"/>
  <c r="M30" i="22"/>
  <c r="M66" i="22" s="1"/>
  <c r="F30" i="22"/>
  <c r="F66" i="22" s="1"/>
  <c r="N30" i="22"/>
  <c r="N66" i="22" s="1"/>
  <c r="D30" i="22"/>
  <c r="D48" i="22" s="1"/>
  <c r="D66" i="22" s="1"/>
  <c r="D84" i="22" s="1"/>
  <c r="D102" i="22" s="1"/>
  <c r="G30" i="22"/>
  <c r="G66" i="22" s="1"/>
  <c r="L30" i="22"/>
  <c r="L66" i="22" s="1"/>
  <c r="W70" i="13"/>
  <c r="U52" i="13"/>
  <c r="U70" i="13" s="1"/>
  <c r="U88" i="13" s="1"/>
  <c r="U106" i="13" s="1"/>
  <c r="U124" i="13" s="1"/>
  <c r="V52" i="13"/>
  <c r="V70" i="13" s="1"/>
  <c r="V88" i="13" s="1"/>
  <c r="V106" i="13" s="1"/>
  <c r="V124" i="13" s="1"/>
  <c r="M47" i="20"/>
  <c r="M83" i="20" s="1"/>
  <c r="M101" i="20" s="1"/>
  <c r="F47" i="20"/>
  <c r="F83" i="20" s="1"/>
  <c r="F101" i="20" s="1"/>
  <c r="N47" i="20"/>
  <c r="N83" i="20" s="1"/>
  <c r="N101" i="20" s="1"/>
  <c r="G47" i="20"/>
  <c r="G83" i="20" s="1"/>
  <c r="G101" i="20" s="1"/>
  <c r="H47" i="20"/>
  <c r="H83" i="20" s="1"/>
  <c r="H101" i="20" s="1"/>
  <c r="J47" i="20"/>
  <c r="J83" i="20" s="1"/>
  <c r="J101" i="20" s="1"/>
  <c r="E65" i="20"/>
  <c r="E83" i="20" s="1"/>
  <c r="E101" i="20" s="1"/>
  <c r="L47" i="20"/>
  <c r="L83" i="20" s="1"/>
  <c r="L101" i="20" s="1"/>
  <c r="I47" i="20"/>
  <c r="I83" i="20" s="1"/>
  <c r="I101" i="20" s="1"/>
  <c r="K47" i="20"/>
  <c r="K83" i="20" s="1"/>
  <c r="K101" i="20" s="1"/>
  <c r="G47" i="22"/>
  <c r="G83" i="22" s="1"/>
  <c r="G101" i="22" s="1"/>
  <c r="H47" i="22"/>
  <c r="H83" i="22" s="1"/>
  <c r="H101" i="22" s="1"/>
  <c r="I47" i="22"/>
  <c r="I83" i="22" s="1"/>
  <c r="I101" i="22" s="1"/>
  <c r="J47" i="22"/>
  <c r="J83" i="22" s="1"/>
  <c r="J101" i="22" s="1"/>
  <c r="L47" i="22"/>
  <c r="L83" i="22" s="1"/>
  <c r="L101" i="22" s="1"/>
  <c r="M47" i="22"/>
  <c r="M83" i="22" s="1"/>
  <c r="M101" i="22" s="1"/>
  <c r="E65" i="22"/>
  <c r="E83" i="22" s="1"/>
  <c r="E101" i="22" s="1"/>
  <c r="F47" i="22"/>
  <c r="F83" i="22" s="1"/>
  <c r="F101" i="22" s="1"/>
  <c r="K47" i="22"/>
  <c r="K83" i="22" s="1"/>
  <c r="K101" i="22" s="1"/>
  <c r="N47" i="22"/>
  <c r="N83" i="22" s="1"/>
  <c r="N101" i="22" s="1"/>
  <c r="H30" i="18"/>
  <c r="H66" i="18" s="1"/>
  <c r="I30" i="18"/>
  <c r="I66" i="18" s="1"/>
  <c r="J30" i="18"/>
  <c r="J66" i="18" s="1"/>
  <c r="E48" i="18"/>
  <c r="C30" i="18"/>
  <c r="C48" i="18" s="1"/>
  <c r="C66" i="18" s="1"/>
  <c r="C84" i="18" s="1"/>
  <c r="C102" i="18" s="1"/>
  <c r="K30" i="18"/>
  <c r="K66" i="18" s="1"/>
  <c r="D30" i="18"/>
  <c r="D48" i="18" s="1"/>
  <c r="D66" i="18" s="1"/>
  <c r="D84" i="18" s="1"/>
  <c r="D102" i="18" s="1"/>
  <c r="L30" i="18"/>
  <c r="L66" i="18" s="1"/>
  <c r="M30" i="18"/>
  <c r="M66" i="18" s="1"/>
  <c r="F30" i="18"/>
  <c r="F66" i="18" s="1"/>
  <c r="N30" i="18"/>
  <c r="N66" i="18" s="1"/>
  <c r="G30" i="18"/>
  <c r="G66" i="18" s="1"/>
  <c r="AD68" i="15"/>
  <c r="AD104" i="15" s="1"/>
  <c r="AD122" i="15" s="1"/>
  <c r="K18" i="24" s="1"/>
  <c r="X68" i="15"/>
  <c r="X104" i="15" s="1"/>
  <c r="X122" i="15" s="1"/>
  <c r="AF68" i="15"/>
  <c r="AF104" i="15" s="1"/>
  <c r="AF122" i="15" s="1"/>
  <c r="AB68" i="15"/>
  <c r="AB104" i="15" s="1"/>
  <c r="AB122" i="15" s="1"/>
  <c r="W86" i="15"/>
  <c r="W104" i="15" s="1"/>
  <c r="W122" i="15" s="1"/>
  <c r="AA68" i="15"/>
  <c r="AA104" i="15" s="1"/>
  <c r="AA122" i="15" s="1"/>
  <c r="H18" i="24" s="1"/>
  <c r="AC68" i="15"/>
  <c r="AC104" i="15" s="1"/>
  <c r="AC122" i="15" s="1"/>
  <c r="AE68" i="15"/>
  <c r="AE104" i="15" s="1"/>
  <c r="AE122" i="15" s="1"/>
  <c r="Y68" i="15"/>
  <c r="Y104" i="15" s="1"/>
  <c r="Y122" i="15" s="1"/>
  <c r="F18" i="24" s="1"/>
  <c r="Z68" i="15"/>
  <c r="Z104" i="15" s="1"/>
  <c r="Z122" i="15" s="1"/>
  <c r="M30" i="20"/>
  <c r="M66" i="20" s="1"/>
  <c r="F30" i="20"/>
  <c r="F66" i="20" s="1"/>
  <c r="N30" i="20"/>
  <c r="N66" i="20" s="1"/>
  <c r="G30" i="20"/>
  <c r="G66" i="20" s="1"/>
  <c r="H30" i="20"/>
  <c r="H66" i="20" s="1"/>
  <c r="I30" i="20"/>
  <c r="I66" i="20" s="1"/>
  <c r="J30" i="20"/>
  <c r="J66" i="20" s="1"/>
  <c r="C30" i="20"/>
  <c r="C48" i="20" s="1"/>
  <c r="C66" i="20" s="1"/>
  <c r="C84" i="20" s="1"/>
  <c r="C102" i="20" s="1"/>
  <c r="K30" i="20"/>
  <c r="K66" i="20" s="1"/>
  <c r="D30" i="20"/>
  <c r="D48" i="20" s="1"/>
  <c r="D66" i="20" s="1"/>
  <c r="D84" i="20" s="1"/>
  <c r="D102" i="20" s="1"/>
  <c r="L30" i="20"/>
  <c r="L66" i="20" s="1"/>
  <c r="E48" i="20"/>
  <c r="G30" i="21"/>
  <c r="G66" i="21" s="1"/>
  <c r="I30" i="21"/>
  <c r="I66" i="21" s="1"/>
  <c r="J30" i="21"/>
  <c r="J66" i="21" s="1"/>
  <c r="M30" i="21"/>
  <c r="M66" i="21" s="1"/>
  <c r="L30" i="21"/>
  <c r="L66" i="21" s="1"/>
  <c r="N30" i="21"/>
  <c r="N66" i="21" s="1"/>
  <c r="E48" i="21"/>
  <c r="C30" i="21"/>
  <c r="C48" i="21" s="1"/>
  <c r="C66" i="21" s="1"/>
  <c r="C84" i="21" s="1"/>
  <c r="C102" i="21" s="1"/>
  <c r="D30" i="21"/>
  <c r="D48" i="21" s="1"/>
  <c r="D66" i="21" s="1"/>
  <c r="D84" i="21" s="1"/>
  <c r="D102" i="21" s="1"/>
  <c r="F30" i="21"/>
  <c r="F66" i="21" s="1"/>
  <c r="H30" i="21"/>
  <c r="H66" i="21" s="1"/>
  <c r="K30" i="21"/>
  <c r="K66" i="21" s="1"/>
  <c r="G47" i="23"/>
  <c r="G83" i="23" s="1"/>
  <c r="G101" i="23" s="1"/>
  <c r="I47" i="23"/>
  <c r="I83" i="23" s="1"/>
  <c r="I101" i="23" s="1"/>
  <c r="N47" i="23"/>
  <c r="N83" i="23" s="1"/>
  <c r="N101" i="23" s="1"/>
  <c r="F47" i="23"/>
  <c r="F83" i="23" s="1"/>
  <c r="F101" i="23" s="1"/>
  <c r="J47" i="23"/>
  <c r="J83" i="23" s="1"/>
  <c r="J101" i="23" s="1"/>
  <c r="K47" i="23"/>
  <c r="K83" i="23" s="1"/>
  <c r="K101" i="23" s="1"/>
  <c r="L47" i="23"/>
  <c r="L83" i="23" s="1"/>
  <c r="L101" i="23" s="1"/>
  <c r="M47" i="23"/>
  <c r="M83" i="23" s="1"/>
  <c r="M101" i="23" s="1"/>
  <c r="H47" i="23"/>
  <c r="H83" i="23" s="1"/>
  <c r="H101" i="23" s="1"/>
  <c r="E65" i="23"/>
  <c r="E83" i="23" s="1"/>
  <c r="E101" i="23" s="1"/>
  <c r="M18" i="24"/>
  <c r="U51" i="15"/>
  <c r="U69" i="15" s="1"/>
  <c r="U87" i="15" s="1"/>
  <c r="U105" i="15" s="1"/>
  <c r="U123" i="15" s="1"/>
  <c r="V51" i="15"/>
  <c r="V69" i="15" s="1"/>
  <c r="V87" i="15" s="1"/>
  <c r="V105" i="15" s="1"/>
  <c r="V123" i="15" s="1"/>
  <c r="W69" i="15"/>
  <c r="W52" i="15"/>
  <c r="W70" i="14"/>
  <c r="U52" i="14"/>
  <c r="U70" i="14" s="1"/>
  <c r="U88" i="14" s="1"/>
  <c r="U106" i="14" s="1"/>
  <c r="U124" i="14" s="1"/>
  <c r="V52" i="14"/>
  <c r="V70" i="14" s="1"/>
  <c r="V88" i="14" s="1"/>
  <c r="V106" i="14" s="1"/>
  <c r="V124" i="14" s="1"/>
  <c r="U51" i="6"/>
  <c r="U69" i="6" s="1"/>
  <c r="U87" i="6" s="1"/>
  <c r="U105" i="6" s="1"/>
  <c r="U123" i="6" s="1"/>
  <c r="V51" i="6"/>
  <c r="V69" i="6" s="1"/>
  <c r="V87" i="6" s="1"/>
  <c r="V105" i="6" s="1"/>
  <c r="V123" i="6" s="1"/>
  <c r="W69" i="6"/>
  <c r="W52" i="6"/>
  <c r="L18" i="24"/>
  <c r="F47" i="19"/>
  <c r="F83" i="19" s="1"/>
  <c r="F101" i="19" s="1"/>
  <c r="N47" i="19"/>
  <c r="N83" i="19" s="1"/>
  <c r="N101" i="19" s="1"/>
  <c r="G47" i="19"/>
  <c r="G83" i="19" s="1"/>
  <c r="G101" i="19" s="1"/>
  <c r="H47" i="19"/>
  <c r="H83" i="19" s="1"/>
  <c r="H101" i="19" s="1"/>
  <c r="I47" i="19"/>
  <c r="I83" i="19" s="1"/>
  <c r="I101" i="19" s="1"/>
  <c r="J47" i="19"/>
  <c r="J83" i="19" s="1"/>
  <c r="J101" i="19" s="1"/>
  <c r="E65" i="19"/>
  <c r="E83" i="19" s="1"/>
  <c r="E101" i="19" s="1"/>
  <c r="K47" i="19"/>
  <c r="K83" i="19" s="1"/>
  <c r="K101" i="19" s="1"/>
  <c r="L47" i="19"/>
  <c r="L83" i="19" s="1"/>
  <c r="L101" i="19" s="1"/>
  <c r="M47" i="19"/>
  <c r="M83" i="19" s="1"/>
  <c r="M101" i="19" s="1"/>
  <c r="H30" i="23"/>
  <c r="H66" i="23" s="1"/>
  <c r="I30" i="23"/>
  <c r="I66" i="23" s="1"/>
  <c r="J30" i="23"/>
  <c r="J66" i="23" s="1"/>
  <c r="E48" i="23"/>
  <c r="F30" i="23"/>
  <c r="F66" i="23" s="1"/>
  <c r="K30" i="23"/>
  <c r="K66" i="23" s="1"/>
  <c r="M30" i="23"/>
  <c r="M66" i="23" s="1"/>
  <c r="C30" i="23"/>
  <c r="C48" i="23" s="1"/>
  <c r="C66" i="23" s="1"/>
  <c r="C84" i="23" s="1"/>
  <c r="C102" i="23" s="1"/>
  <c r="N30" i="23"/>
  <c r="N66" i="23" s="1"/>
  <c r="D30" i="23"/>
  <c r="D48" i="23" s="1"/>
  <c r="D66" i="23" s="1"/>
  <c r="D84" i="23" s="1"/>
  <c r="D102" i="23" s="1"/>
  <c r="G30" i="23"/>
  <c r="G66" i="23" s="1"/>
  <c r="L30" i="23"/>
  <c r="L66" i="23" s="1"/>
  <c r="X68" i="6"/>
  <c r="X104" i="6" s="1"/>
  <c r="X122" i="6" s="1"/>
  <c r="AA68" i="6"/>
  <c r="AA104" i="6" s="1"/>
  <c r="AA122" i="6" s="1"/>
  <c r="AB68" i="6"/>
  <c r="AB104" i="6" s="1"/>
  <c r="AB122" i="6" s="1"/>
  <c r="AC68" i="6"/>
  <c r="AC104" i="6" s="1"/>
  <c r="AC122" i="6" s="1"/>
  <c r="AE68" i="6"/>
  <c r="AE104" i="6" s="1"/>
  <c r="AE122" i="6" s="1"/>
  <c r="AF68" i="6"/>
  <c r="AF104" i="6" s="1"/>
  <c r="AF122" i="6" s="1"/>
  <c r="W86" i="6"/>
  <c r="W104" i="6" s="1"/>
  <c r="W122" i="6" s="1"/>
  <c r="Z68" i="6"/>
  <c r="Z104" i="6" s="1"/>
  <c r="Z122" i="6" s="1"/>
  <c r="Y68" i="6"/>
  <c r="Y104" i="6" s="1"/>
  <c r="Y122" i="6" s="1"/>
  <c r="AD68" i="6"/>
  <c r="AD104" i="6" s="1"/>
  <c r="AD122" i="6" s="1"/>
  <c r="I30" i="19"/>
  <c r="I66" i="19" s="1"/>
  <c r="J30" i="19"/>
  <c r="J66" i="19" s="1"/>
  <c r="C30" i="19"/>
  <c r="C48" i="19" s="1"/>
  <c r="C66" i="19" s="1"/>
  <c r="C84" i="19" s="1"/>
  <c r="C102" i="19" s="1"/>
  <c r="K30" i="19"/>
  <c r="K66" i="19" s="1"/>
  <c r="H30" i="19"/>
  <c r="H66" i="19" s="1"/>
  <c r="F30" i="19"/>
  <c r="F66" i="19" s="1"/>
  <c r="G30" i="19"/>
  <c r="G66" i="19" s="1"/>
  <c r="L30" i="19"/>
  <c r="L66" i="19" s="1"/>
  <c r="E48" i="19"/>
  <c r="M30" i="19"/>
  <c r="M66" i="19" s="1"/>
  <c r="N30" i="19"/>
  <c r="N66" i="19" s="1"/>
  <c r="D30" i="19"/>
  <c r="D48" i="19" s="1"/>
  <c r="D66" i="19" s="1"/>
  <c r="D84" i="19" s="1"/>
  <c r="D102" i="19" s="1"/>
  <c r="AA69" i="14"/>
  <c r="AA105" i="14" s="1"/>
  <c r="AA123" i="14" s="1"/>
  <c r="AB69" i="14"/>
  <c r="AB105" i="14" s="1"/>
  <c r="AB123" i="14" s="1"/>
  <c r="AC69" i="14"/>
  <c r="AC105" i="14" s="1"/>
  <c r="AC123" i="14" s="1"/>
  <c r="AE69" i="14"/>
  <c r="AE105" i="14" s="1"/>
  <c r="AE123" i="14" s="1"/>
  <c r="W87" i="14"/>
  <c r="W105" i="14" s="1"/>
  <c r="W123" i="14" s="1"/>
  <c r="X69" i="14"/>
  <c r="X105" i="14" s="1"/>
  <c r="X123" i="14" s="1"/>
  <c r="Y69" i="14"/>
  <c r="Y105" i="14" s="1"/>
  <c r="Y123" i="14" s="1"/>
  <c r="Z69" i="14"/>
  <c r="Z105" i="14" s="1"/>
  <c r="Z123" i="14" s="1"/>
  <c r="AD69" i="14"/>
  <c r="AD105" i="14" s="1"/>
  <c r="AD123" i="14" s="1"/>
  <c r="AF69" i="14"/>
  <c r="AF105" i="14" s="1"/>
  <c r="AF123" i="14" s="1"/>
  <c r="E18" i="24"/>
  <c r="F47" i="21"/>
  <c r="F83" i="21" s="1"/>
  <c r="F101" i="21" s="1"/>
  <c r="N47" i="21"/>
  <c r="N83" i="21" s="1"/>
  <c r="N101" i="21" s="1"/>
  <c r="H47" i="21"/>
  <c r="H83" i="21" s="1"/>
  <c r="H101" i="21" s="1"/>
  <c r="L47" i="21"/>
  <c r="L83" i="21" s="1"/>
  <c r="L101" i="21" s="1"/>
  <c r="G47" i="21"/>
  <c r="G83" i="21" s="1"/>
  <c r="G101" i="21" s="1"/>
  <c r="I47" i="21"/>
  <c r="I83" i="21" s="1"/>
  <c r="I101" i="21" s="1"/>
  <c r="J47" i="21"/>
  <c r="J83" i="21" s="1"/>
  <c r="J101" i="21" s="1"/>
  <c r="K47" i="21"/>
  <c r="K83" i="21" s="1"/>
  <c r="K101" i="21" s="1"/>
  <c r="E65" i="21"/>
  <c r="E83" i="21" s="1"/>
  <c r="E101" i="21" s="1"/>
  <c r="M47" i="21"/>
  <c r="M83" i="21" s="1"/>
  <c r="M101" i="21" s="1"/>
  <c r="Y69" i="13"/>
  <c r="Y105" i="13" s="1"/>
  <c r="Y123" i="13" s="1"/>
  <c r="Z69" i="13"/>
  <c r="Z105" i="13" s="1"/>
  <c r="Z123" i="13" s="1"/>
  <c r="AA69" i="13"/>
  <c r="AA105" i="13" s="1"/>
  <c r="AA123" i="13" s="1"/>
  <c r="AB69" i="13"/>
  <c r="AB105" i="13" s="1"/>
  <c r="AB123" i="13" s="1"/>
  <c r="W87" i="13"/>
  <c r="W105" i="13" s="1"/>
  <c r="W123" i="13" s="1"/>
  <c r="AC69" i="13"/>
  <c r="AC105" i="13" s="1"/>
  <c r="AC123" i="13" s="1"/>
  <c r="AE69" i="13"/>
  <c r="AE105" i="13" s="1"/>
  <c r="AE123" i="13" s="1"/>
  <c r="AD69" i="13"/>
  <c r="AD105" i="13" s="1"/>
  <c r="AD123" i="13" s="1"/>
  <c r="AF69" i="13"/>
  <c r="AF105" i="13" s="1"/>
  <c r="AF123" i="13" s="1"/>
  <c r="X69" i="13"/>
  <c r="X105" i="13" s="1"/>
  <c r="X123" i="13" s="1"/>
  <c r="G47" i="18"/>
  <c r="G83" i="18" s="1"/>
  <c r="G101" i="18" s="1"/>
  <c r="F41" i="24" s="1"/>
  <c r="H47" i="18"/>
  <c r="H83" i="18" s="1"/>
  <c r="H101" i="18" s="1"/>
  <c r="G41" i="24" s="1"/>
  <c r="I47" i="18"/>
  <c r="I83" i="18" s="1"/>
  <c r="I101" i="18" s="1"/>
  <c r="H41" i="24" s="1"/>
  <c r="J47" i="18"/>
  <c r="J83" i="18" s="1"/>
  <c r="J101" i="18" s="1"/>
  <c r="I41" i="24" s="1"/>
  <c r="E65" i="18"/>
  <c r="E83" i="18" s="1"/>
  <c r="E101" i="18" s="1"/>
  <c r="K47" i="18"/>
  <c r="K83" i="18" s="1"/>
  <c r="K101" i="18" s="1"/>
  <c r="J41" i="24" s="1"/>
  <c r="L47" i="18"/>
  <c r="L83" i="18" s="1"/>
  <c r="L101" i="18" s="1"/>
  <c r="K41" i="24" s="1"/>
  <c r="M47" i="18"/>
  <c r="M83" i="18" s="1"/>
  <c r="M101" i="18" s="1"/>
  <c r="L41" i="24" s="1"/>
  <c r="F47" i="18"/>
  <c r="F83" i="18" s="1"/>
  <c r="F101" i="18" s="1"/>
  <c r="E41" i="24" s="1"/>
  <c r="N47" i="18"/>
  <c r="N83" i="18" s="1"/>
  <c r="N101" i="18" s="1"/>
  <c r="M41" i="24" s="1"/>
  <c r="I18" i="24"/>
  <c r="J18" i="24"/>
  <c r="H48" i="8"/>
  <c r="H84" i="8" s="1"/>
  <c r="H102" i="8" s="1"/>
  <c r="M48" i="8"/>
  <c r="M84" i="8" s="1"/>
  <c r="M102" i="8" s="1"/>
  <c r="J48" i="8"/>
  <c r="J84" i="8" s="1"/>
  <c r="J102" i="8" s="1"/>
  <c r="G48" i="8"/>
  <c r="G84" i="8" s="1"/>
  <c r="G102" i="8" s="1"/>
  <c r="L48" i="8"/>
  <c r="L84" i="8" s="1"/>
  <c r="L102" i="8" s="1"/>
  <c r="I48" i="8"/>
  <c r="I84" i="8" s="1"/>
  <c r="I102" i="8" s="1"/>
  <c r="N48" i="8"/>
  <c r="N84" i="8" s="1"/>
  <c r="N102" i="8" s="1"/>
  <c r="F48" i="8"/>
  <c r="F84" i="8" s="1"/>
  <c r="F102" i="8" s="1"/>
  <c r="E66" i="8"/>
  <c r="E84" i="8" s="1"/>
  <c r="E102" i="8" s="1"/>
  <c r="K48" i="8"/>
  <c r="K84" i="8" s="1"/>
  <c r="K102" i="8" s="1"/>
  <c r="G18" i="24"/>
  <c r="K48" i="23" l="1"/>
  <c r="K84" i="23" s="1"/>
  <c r="K102" i="23" s="1"/>
  <c r="M48" i="23"/>
  <c r="M84" i="23" s="1"/>
  <c r="M102" i="23" s="1"/>
  <c r="N48" i="23"/>
  <c r="N84" i="23" s="1"/>
  <c r="N102" i="23" s="1"/>
  <c r="F48" i="23"/>
  <c r="F84" i="23" s="1"/>
  <c r="F102" i="23" s="1"/>
  <c r="H48" i="23"/>
  <c r="H84" i="23" s="1"/>
  <c r="H102" i="23" s="1"/>
  <c r="I48" i="23"/>
  <c r="I84" i="23" s="1"/>
  <c r="I102" i="23" s="1"/>
  <c r="E66" i="23"/>
  <c r="E84" i="23" s="1"/>
  <c r="E102" i="23" s="1"/>
  <c r="J48" i="23"/>
  <c r="J84" i="23" s="1"/>
  <c r="J102" i="23" s="1"/>
  <c r="L48" i="23"/>
  <c r="L84" i="23" s="1"/>
  <c r="L102" i="23" s="1"/>
  <c r="G48" i="23"/>
  <c r="G84" i="23" s="1"/>
  <c r="G102" i="23" s="1"/>
  <c r="AC69" i="6"/>
  <c r="AC105" i="6" s="1"/>
  <c r="AC123" i="6" s="1"/>
  <c r="AB69" i="6"/>
  <c r="AB105" i="6" s="1"/>
  <c r="AB123" i="6" s="1"/>
  <c r="W87" i="6"/>
  <c r="W105" i="6" s="1"/>
  <c r="W123" i="6" s="1"/>
  <c r="X69" i="6"/>
  <c r="X105" i="6" s="1"/>
  <c r="X123" i="6" s="1"/>
  <c r="AF69" i="6"/>
  <c r="AF105" i="6" s="1"/>
  <c r="AF123" i="6" s="1"/>
  <c r="AA69" i="6"/>
  <c r="AA105" i="6" s="1"/>
  <c r="AA123" i="6" s="1"/>
  <c r="Y69" i="6"/>
  <c r="Y105" i="6" s="1"/>
  <c r="Y123" i="6" s="1"/>
  <c r="AE69" i="6"/>
  <c r="AE105" i="6" s="1"/>
  <c r="AE123" i="6" s="1"/>
  <c r="Z69" i="6"/>
  <c r="Z105" i="6" s="1"/>
  <c r="Z123" i="6" s="1"/>
  <c r="AD69" i="6"/>
  <c r="AD105" i="6" s="1"/>
  <c r="AD123" i="6" s="1"/>
  <c r="K48" i="18"/>
  <c r="K84" i="18" s="1"/>
  <c r="K102" i="18" s="1"/>
  <c r="J42" i="24" s="1"/>
  <c r="L48" i="18"/>
  <c r="L84" i="18" s="1"/>
  <c r="L102" i="18" s="1"/>
  <c r="K42" i="24" s="1"/>
  <c r="M48" i="18"/>
  <c r="M84" i="18" s="1"/>
  <c r="M102" i="18" s="1"/>
  <c r="L42" i="24" s="1"/>
  <c r="F48" i="18"/>
  <c r="F84" i="18" s="1"/>
  <c r="F102" i="18" s="1"/>
  <c r="E42" i="24" s="1"/>
  <c r="N48" i="18"/>
  <c r="N84" i="18" s="1"/>
  <c r="N102" i="18" s="1"/>
  <c r="M42" i="24" s="1"/>
  <c r="G48" i="18"/>
  <c r="G84" i="18" s="1"/>
  <c r="G102" i="18" s="1"/>
  <c r="F42" i="24" s="1"/>
  <c r="H48" i="18"/>
  <c r="H84" i="18" s="1"/>
  <c r="H102" i="18" s="1"/>
  <c r="G42" i="24" s="1"/>
  <c r="I48" i="18"/>
  <c r="I84" i="18" s="1"/>
  <c r="I102" i="18" s="1"/>
  <c r="H42" i="24" s="1"/>
  <c r="J48" i="18"/>
  <c r="J84" i="18" s="1"/>
  <c r="J102" i="18" s="1"/>
  <c r="I42" i="24" s="1"/>
  <c r="E66" i="18"/>
  <c r="E84" i="18" s="1"/>
  <c r="E102" i="18" s="1"/>
  <c r="J48" i="21"/>
  <c r="J84" i="21" s="1"/>
  <c r="J102" i="21" s="1"/>
  <c r="L48" i="21"/>
  <c r="L84" i="21" s="1"/>
  <c r="L102" i="21" s="1"/>
  <c r="H48" i="21"/>
  <c r="H84" i="21" s="1"/>
  <c r="H102" i="21" s="1"/>
  <c r="F48" i="21"/>
  <c r="F84" i="21" s="1"/>
  <c r="F102" i="21" s="1"/>
  <c r="E66" i="21"/>
  <c r="E84" i="21" s="1"/>
  <c r="E102" i="21" s="1"/>
  <c r="G48" i="21"/>
  <c r="G84" i="21" s="1"/>
  <c r="G102" i="21" s="1"/>
  <c r="I48" i="21"/>
  <c r="I84" i="21" s="1"/>
  <c r="I102" i="21" s="1"/>
  <c r="K48" i="21"/>
  <c r="K84" i="21" s="1"/>
  <c r="K102" i="21" s="1"/>
  <c r="M48" i="21"/>
  <c r="M84" i="21" s="1"/>
  <c r="M102" i="21" s="1"/>
  <c r="N48" i="21"/>
  <c r="N84" i="21" s="1"/>
  <c r="N102" i="21" s="1"/>
  <c r="AC70" i="13"/>
  <c r="AC106" i="13" s="1"/>
  <c r="AC124" i="13" s="1"/>
  <c r="AD70" i="13"/>
  <c r="AD106" i="13" s="1"/>
  <c r="AD124" i="13" s="1"/>
  <c r="AE70" i="13"/>
  <c r="AE106" i="13" s="1"/>
  <c r="AE124" i="13" s="1"/>
  <c r="X70" i="13"/>
  <c r="X106" i="13" s="1"/>
  <c r="X124" i="13" s="1"/>
  <c r="AF70" i="13"/>
  <c r="AF106" i="13" s="1"/>
  <c r="AF124" i="13" s="1"/>
  <c r="Y70" i="13"/>
  <c r="Y106" i="13" s="1"/>
  <c r="Y124" i="13" s="1"/>
  <c r="AA70" i="13"/>
  <c r="AA106" i="13" s="1"/>
  <c r="AA124" i="13" s="1"/>
  <c r="Z70" i="13"/>
  <c r="Z106" i="13" s="1"/>
  <c r="Z124" i="13" s="1"/>
  <c r="AB70" i="13"/>
  <c r="AB106" i="13" s="1"/>
  <c r="AB124" i="13" s="1"/>
  <c r="W88" i="13"/>
  <c r="W106" i="13" s="1"/>
  <c r="W124" i="13" s="1"/>
  <c r="J48" i="19"/>
  <c r="J84" i="19" s="1"/>
  <c r="J102" i="19" s="1"/>
  <c r="E66" i="19"/>
  <c r="E84" i="19" s="1"/>
  <c r="E102" i="19" s="1"/>
  <c r="K48" i="19"/>
  <c r="K84" i="19" s="1"/>
  <c r="K102" i="19" s="1"/>
  <c r="L48" i="19"/>
  <c r="L84" i="19" s="1"/>
  <c r="L102" i="19" s="1"/>
  <c r="M48" i="19"/>
  <c r="M84" i="19" s="1"/>
  <c r="M102" i="19" s="1"/>
  <c r="F48" i="19"/>
  <c r="F84" i="19" s="1"/>
  <c r="F102" i="19" s="1"/>
  <c r="N48" i="19"/>
  <c r="N84" i="19" s="1"/>
  <c r="N102" i="19" s="1"/>
  <c r="G48" i="19"/>
  <c r="G84" i="19" s="1"/>
  <c r="G102" i="19" s="1"/>
  <c r="H48" i="19"/>
  <c r="H84" i="19" s="1"/>
  <c r="H102" i="19" s="1"/>
  <c r="I48" i="19"/>
  <c r="I84" i="19" s="1"/>
  <c r="I102" i="19" s="1"/>
  <c r="K48" i="22"/>
  <c r="K84" i="22" s="1"/>
  <c r="K102" i="22" s="1"/>
  <c r="L48" i="22"/>
  <c r="L84" i="22" s="1"/>
  <c r="L102" i="22" s="1"/>
  <c r="M48" i="22"/>
  <c r="M84" i="22" s="1"/>
  <c r="M102" i="22" s="1"/>
  <c r="F48" i="22"/>
  <c r="F84" i="22" s="1"/>
  <c r="F102" i="22" s="1"/>
  <c r="N48" i="22"/>
  <c r="N84" i="22" s="1"/>
  <c r="N102" i="22" s="1"/>
  <c r="H48" i="22"/>
  <c r="H84" i="22" s="1"/>
  <c r="H102" i="22" s="1"/>
  <c r="I48" i="22"/>
  <c r="I84" i="22" s="1"/>
  <c r="I102" i="22" s="1"/>
  <c r="E66" i="22"/>
  <c r="E84" i="22" s="1"/>
  <c r="E102" i="22" s="1"/>
  <c r="G48" i="22"/>
  <c r="G84" i="22" s="1"/>
  <c r="G102" i="22" s="1"/>
  <c r="J48" i="22"/>
  <c r="J84" i="22" s="1"/>
  <c r="J102" i="22" s="1"/>
  <c r="AE70" i="14"/>
  <c r="AE106" i="14" s="1"/>
  <c r="AE124" i="14" s="1"/>
  <c r="X70" i="14"/>
  <c r="X106" i="14" s="1"/>
  <c r="X124" i="14" s="1"/>
  <c r="AF70" i="14"/>
  <c r="AF106" i="14" s="1"/>
  <c r="AF124" i="14" s="1"/>
  <c r="Y70" i="14"/>
  <c r="Y106" i="14" s="1"/>
  <c r="Y124" i="14" s="1"/>
  <c r="AA70" i="14"/>
  <c r="AA106" i="14" s="1"/>
  <c r="AA124" i="14" s="1"/>
  <c r="W88" i="14"/>
  <c r="W106" i="14" s="1"/>
  <c r="W124" i="14" s="1"/>
  <c r="Z70" i="14"/>
  <c r="Z106" i="14" s="1"/>
  <c r="Z124" i="14" s="1"/>
  <c r="AB70" i="14"/>
  <c r="AB106" i="14" s="1"/>
  <c r="AB124" i="14" s="1"/>
  <c r="AC70" i="14"/>
  <c r="AC106" i="14" s="1"/>
  <c r="AC124" i="14" s="1"/>
  <c r="AD70" i="14"/>
  <c r="AD106" i="14" s="1"/>
  <c r="AD124" i="14" s="1"/>
  <c r="I48" i="20"/>
  <c r="I84" i="20" s="1"/>
  <c r="I102" i="20" s="1"/>
  <c r="J48" i="20"/>
  <c r="J84" i="20" s="1"/>
  <c r="J102" i="20" s="1"/>
  <c r="E66" i="20"/>
  <c r="E84" i="20" s="1"/>
  <c r="E102" i="20" s="1"/>
  <c r="K48" i="20"/>
  <c r="K84" i="20" s="1"/>
  <c r="K102" i="20" s="1"/>
  <c r="L48" i="20"/>
  <c r="L84" i="20" s="1"/>
  <c r="L102" i="20" s="1"/>
  <c r="F48" i="20"/>
  <c r="F84" i="20" s="1"/>
  <c r="F102" i="20" s="1"/>
  <c r="N48" i="20"/>
  <c r="N84" i="20" s="1"/>
  <c r="N102" i="20" s="1"/>
  <c r="G48" i="20"/>
  <c r="G84" i="20" s="1"/>
  <c r="G102" i="20" s="1"/>
  <c r="H48" i="20"/>
  <c r="H84" i="20" s="1"/>
  <c r="H102" i="20" s="1"/>
  <c r="M48" i="20"/>
  <c r="M84" i="20" s="1"/>
  <c r="M102" i="20" s="1"/>
  <c r="W70" i="15"/>
  <c r="U52" i="15"/>
  <c r="U70" i="15" s="1"/>
  <c r="U88" i="15" s="1"/>
  <c r="U106" i="15" s="1"/>
  <c r="U124" i="15" s="1"/>
  <c r="V52" i="15"/>
  <c r="V70" i="15" s="1"/>
  <c r="V88" i="15" s="1"/>
  <c r="V106" i="15" s="1"/>
  <c r="V124" i="15" s="1"/>
  <c r="W70" i="6"/>
  <c r="V52" i="6"/>
  <c r="V70" i="6" s="1"/>
  <c r="V88" i="6" s="1"/>
  <c r="V106" i="6" s="1"/>
  <c r="V124" i="6" s="1"/>
  <c r="U52" i="6"/>
  <c r="U70" i="6" s="1"/>
  <c r="U88" i="6" s="1"/>
  <c r="U106" i="6" s="1"/>
  <c r="U124" i="6" s="1"/>
  <c r="Z69" i="15"/>
  <c r="Z105" i="15" s="1"/>
  <c r="Z123" i="15" s="1"/>
  <c r="G19" i="24" s="1"/>
  <c r="AB69" i="15"/>
  <c r="AB105" i="15" s="1"/>
  <c r="AB123" i="15" s="1"/>
  <c r="I19" i="24" s="1"/>
  <c r="W87" i="15"/>
  <c r="W105" i="15" s="1"/>
  <c r="W123" i="15" s="1"/>
  <c r="X69" i="15"/>
  <c r="X105" i="15" s="1"/>
  <c r="X123" i="15" s="1"/>
  <c r="E19" i="24" s="1"/>
  <c r="AF69" i="15"/>
  <c r="AF105" i="15" s="1"/>
  <c r="AF123" i="15" s="1"/>
  <c r="M19" i="24" s="1"/>
  <c r="AC69" i="15"/>
  <c r="AC105" i="15" s="1"/>
  <c r="AC123" i="15" s="1"/>
  <c r="J19" i="24" s="1"/>
  <c r="AD69" i="15"/>
  <c r="AD105" i="15" s="1"/>
  <c r="AD123" i="15" s="1"/>
  <c r="K19" i="24" s="1"/>
  <c r="AE69" i="15"/>
  <c r="AE105" i="15" s="1"/>
  <c r="AE123" i="15" s="1"/>
  <c r="L19" i="24" s="1"/>
  <c r="Y69" i="15"/>
  <c r="Y105" i="15" s="1"/>
  <c r="Y123" i="15" s="1"/>
  <c r="F19" i="24" s="1"/>
  <c r="AA69" i="15"/>
  <c r="AA105" i="15" s="1"/>
  <c r="AA123" i="15" s="1"/>
  <c r="H19" i="24" s="1"/>
  <c r="AB70" i="6" l="1"/>
  <c r="AB106" i="6" s="1"/>
  <c r="AB124" i="6" s="1"/>
  <c r="AC70" i="6"/>
  <c r="AC106" i="6" s="1"/>
  <c r="AC124" i="6" s="1"/>
  <c r="AF70" i="6"/>
  <c r="AF106" i="6" s="1"/>
  <c r="AF124" i="6" s="1"/>
  <c r="AE70" i="6"/>
  <c r="AE106" i="6" s="1"/>
  <c r="AE124" i="6" s="1"/>
  <c r="X70" i="6"/>
  <c r="X106" i="6" s="1"/>
  <c r="X124" i="6" s="1"/>
  <c r="W88" i="6"/>
  <c r="W106" i="6" s="1"/>
  <c r="W124" i="6" s="1"/>
  <c r="Z70" i="6"/>
  <c r="Z106" i="6" s="1"/>
  <c r="Z124" i="6" s="1"/>
  <c r="AA70" i="6"/>
  <c r="AA106" i="6" s="1"/>
  <c r="AA124" i="6" s="1"/>
  <c r="AD70" i="6"/>
  <c r="AD106" i="6" s="1"/>
  <c r="AD124" i="6" s="1"/>
  <c r="Y70" i="6"/>
  <c r="Y106" i="6" s="1"/>
  <c r="Y124" i="6" s="1"/>
  <c r="AD70" i="15"/>
  <c r="AD106" i="15" s="1"/>
  <c r="AD124" i="15" s="1"/>
  <c r="K20" i="24" s="1"/>
  <c r="X70" i="15"/>
  <c r="X106" i="15" s="1"/>
  <c r="X124" i="15" s="1"/>
  <c r="E20" i="24" s="1"/>
  <c r="AF70" i="15"/>
  <c r="AF106" i="15" s="1"/>
  <c r="AF124" i="15" s="1"/>
  <c r="AB70" i="15"/>
  <c r="AB106" i="15" s="1"/>
  <c r="AB124" i="15" s="1"/>
  <c r="I20" i="24" s="1"/>
  <c r="W88" i="15"/>
  <c r="W106" i="15" s="1"/>
  <c r="W124" i="15" s="1"/>
  <c r="AC70" i="15"/>
  <c r="AC106" i="15" s="1"/>
  <c r="AC124" i="15" s="1"/>
  <c r="J20" i="24" s="1"/>
  <c r="AE70" i="15"/>
  <c r="AE106" i="15" s="1"/>
  <c r="AE124" i="15" s="1"/>
  <c r="L20" i="24" s="1"/>
  <c r="Y70" i="15"/>
  <c r="Y106" i="15" s="1"/>
  <c r="Y124" i="15" s="1"/>
  <c r="Z70" i="15"/>
  <c r="Z106" i="15" s="1"/>
  <c r="Z124" i="15" s="1"/>
  <c r="G20" i="24" s="1"/>
  <c r="AA70" i="15"/>
  <c r="AA106" i="15" s="1"/>
  <c r="AA124" i="15" s="1"/>
  <c r="H20" i="24" s="1"/>
  <c r="F20" i="24"/>
  <c r="M20" i="24"/>
</calcChain>
</file>

<file path=xl/sharedStrings.xml><?xml version="1.0" encoding="utf-8"?>
<sst xmlns="http://schemas.openxmlformats.org/spreadsheetml/2006/main" count="884" uniqueCount="138">
  <si>
    <t>F</t>
  </si>
  <si>
    <t>PANEL LAYOUT</t>
  </si>
  <si>
    <t>SEAMS</t>
  </si>
  <si>
    <t>PANELS</t>
  </si>
  <si>
    <t>FABRIC WIDTH</t>
  </si>
  <si>
    <t>FINISHED WIDTH</t>
  </si>
  <si>
    <t>DEDUCTING -4" FOR SIDE-HEMS AND -1" FOR EACH SEAM</t>
  </si>
  <si>
    <t>CUBICLE</t>
  </si>
  <si>
    <t>WIDTH</t>
  </si>
  <si>
    <t>LENGTH</t>
  </si>
  <si>
    <t>MESH</t>
  </si>
  <si>
    <t>PATTERN REPEAT</t>
  </si>
  <si>
    <t>WIDTHS</t>
  </si>
  <si>
    <t>ROUNDED WIDTHS</t>
  </si>
  <si>
    <t>CUT LENGTH</t>
  </si>
  <si>
    <t>YDS EA CC</t>
  </si>
  <si>
    <t>QTY OF CC TO BE MADE</t>
  </si>
  <si>
    <t>ROUNDED TOTAL WIDTHS</t>
  </si>
  <si>
    <t>TOTAL YDS</t>
  </si>
  <si>
    <t>ROUNDED TOTAL YDS</t>
  </si>
  <si>
    <t>FINISHED LENGTHS</t>
  </si>
  <si>
    <t>Feet</t>
  </si>
  <si>
    <t>Inches</t>
  </si>
  <si>
    <t>CUT WIDTHS</t>
  </si>
  <si>
    <t>YARDS REQUIRED</t>
  </si>
  <si>
    <t>Yds/CC</t>
  </si>
  <si>
    <t>VALUE OF FABRIC</t>
  </si>
  <si>
    <t>VALUE OF LABOR</t>
  </si>
  <si>
    <t>144 x 98</t>
  </si>
  <si>
    <t>Current</t>
  </si>
  <si>
    <t>Bucket 1</t>
  </si>
  <si>
    <t>216 x 86</t>
  </si>
  <si>
    <t>288 x 104</t>
  </si>
  <si>
    <t>Bucket 2</t>
  </si>
  <si>
    <t>Bucket 3</t>
  </si>
  <si>
    <t>Bucket 4</t>
  </si>
  <si>
    <t>Bucket 5</t>
  </si>
  <si>
    <t>Bucket 6</t>
  </si>
  <si>
    <t>Bucket 7</t>
  </si>
  <si>
    <t>Bucket 8</t>
  </si>
  <si>
    <t>Labor Rate / LF</t>
  </si>
  <si>
    <t>Maximum Customer Discount</t>
  </si>
  <si>
    <t>CUBICLE CURTAIN - BEST PRICE</t>
  </si>
  <si>
    <t>CUBICLE CURTAIN - LIST PRICE</t>
  </si>
  <si>
    <t>ASSUMING NOT MATCHING REPEAT, UP THE ROLL</t>
  </si>
  <si>
    <t>Length of Mesh</t>
  </si>
  <si>
    <t>Fabric Width</t>
  </si>
  <si>
    <t>Labor Rate</t>
  </si>
  <si>
    <t>Labor Rate / LF for X" Mesh:</t>
  </si>
  <si>
    <t>100% Polyester</t>
  </si>
  <si>
    <t xml:space="preserve">                (With Mesh)</t>
  </si>
  <si>
    <t>Flame Resistant</t>
  </si>
  <si>
    <t>74"</t>
  </si>
  <si>
    <t>80"</t>
  </si>
  <si>
    <t>86"</t>
  </si>
  <si>
    <t>92"</t>
  </si>
  <si>
    <t>98"</t>
  </si>
  <si>
    <t>104"</t>
  </si>
  <si>
    <t>110"</t>
  </si>
  <si>
    <t>116"</t>
  </si>
  <si>
    <t>122"</t>
  </si>
  <si>
    <t>6.0'</t>
  </si>
  <si>
    <t>72"</t>
  </si>
  <si>
    <t>7.5'</t>
  </si>
  <si>
    <t>90"</t>
  </si>
  <si>
    <t>9.0'</t>
  </si>
  <si>
    <t>108"</t>
  </si>
  <si>
    <t>10.5'</t>
  </si>
  <si>
    <t>126"</t>
  </si>
  <si>
    <t>12.0'</t>
  </si>
  <si>
    <t>144"</t>
  </si>
  <si>
    <t>13.5'</t>
  </si>
  <si>
    <t>162"</t>
  </si>
  <si>
    <t>15.0'</t>
  </si>
  <si>
    <t>180"</t>
  </si>
  <si>
    <t>16.5'</t>
  </si>
  <si>
    <t>198"</t>
  </si>
  <si>
    <t>18.0'</t>
  </si>
  <si>
    <t>216"</t>
  </si>
  <si>
    <t>19.5'</t>
  </si>
  <si>
    <t>234"</t>
  </si>
  <si>
    <t>21.0'</t>
  </si>
  <si>
    <t>252"</t>
  </si>
  <si>
    <t>22.5'</t>
  </si>
  <si>
    <t>270"</t>
  </si>
  <si>
    <t>24.0'</t>
  </si>
  <si>
    <t>288"</t>
  </si>
  <si>
    <t>Argo, Lynx, River Birch</t>
  </si>
  <si>
    <t>Michelle</t>
  </si>
  <si>
    <t>Cut Cost</t>
  </si>
  <si>
    <t>HCI Name</t>
  </si>
  <si>
    <t>Vendor Name</t>
  </si>
  <si>
    <t>Vendor</t>
  </si>
  <si>
    <t>1H 2018</t>
  </si>
  <si>
    <t>2H 2018</t>
  </si>
  <si>
    <t>Blended</t>
  </si>
  <si>
    <t>Railroaded?</t>
  </si>
  <si>
    <t>Repeat</t>
  </si>
  <si>
    <t>Other</t>
  </si>
  <si>
    <t>Argo</t>
  </si>
  <si>
    <t>Design Craft</t>
  </si>
  <si>
    <t>No</t>
  </si>
  <si>
    <t>Boxwood</t>
  </si>
  <si>
    <t>Interspec</t>
  </si>
  <si>
    <t>Crossed Up</t>
  </si>
  <si>
    <t>Pick Up Styx</t>
  </si>
  <si>
    <t>Demi Moon</t>
  </si>
  <si>
    <t>Celebration</t>
  </si>
  <si>
    <t>Jump Rings</t>
  </si>
  <si>
    <t>Eclipse</t>
  </si>
  <si>
    <t>Lotus</t>
  </si>
  <si>
    <t>Lynx</t>
  </si>
  <si>
    <t>Master</t>
  </si>
  <si>
    <t>YES</t>
  </si>
  <si>
    <t>Mikado</t>
  </si>
  <si>
    <t>Palmetto</t>
  </si>
  <si>
    <t>Pavilion</t>
  </si>
  <si>
    <t>River Birch</t>
  </si>
  <si>
    <t>Salsa</t>
  </si>
  <si>
    <t>Serenade</t>
  </si>
  <si>
    <t>not applicable</t>
  </si>
  <si>
    <t>i/b freight</t>
  </si>
  <si>
    <t>total cost</t>
  </si>
  <si>
    <t>mark-up</t>
  </si>
  <si>
    <t>margin</t>
  </si>
  <si>
    <t>price</t>
  </si>
  <si>
    <t>Assumed not matching repeat (actually 23.25)</t>
  </si>
  <si>
    <t>Assumed not matching repeat (actually 24)</t>
  </si>
  <si>
    <t>Assumed not matching repeat (actually 12)</t>
  </si>
  <si>
    <t>Fabric Price</t>
  </si>
  <si>
    <t>RAILROADED</t>
  </si>
  <si>
    <t>UP THE ROLL</t>
  </si>
  <si>
    <t>moving to OnTrend</t>
  </si>
  <si>
    <t>Mesh Lengths (vary, due to railroaded fabric)</t>
  </si>
  <si>
    <t>80" wide fabric, but assumed 72" so that could share the same price grid with Jump Rings and have the same mesh lengths</t>
  </si>
  <si>
    <t>Jump Rings, Michelle</t>
  </si>
  <si>
    <t>Boxwood, Crossed Up, Palmetto</t>
  </si>
  <si>
    <t>Demi Moon, Lotus, Mikado, Salsa, Serenade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</si>
</sst>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7" formatCode="&quot;$&quot;#,##0.00_);\(&quot;$&quot;#,##0.00\)"/>
    <numFmt numFmtId="165" formatCode="0.0000"/>
    <numFmt numFmtId="167" formatCode="0.0%"/>
    <numFmt numFmtId="168" formatCode="&quot;$&quot;#,##0.00"/>
    <numFmt numFmtId="198" formatCode="&quot;$&quot;#,##0.000_);\(&quot;$&quot;#,##0.000\)"/>
    <numFmt numFmtId="199" formatCode="0\'\'"/>
  </numFmts>
  <fonts count="26">
    <font>
      <sz val="10"/>
      <name val="Arial"/>
    </font>
    <font>
      <sz val="10"/>
      <name val="Arial"/>
    </font>
    <font>
      <sz val="8"/>
      <name val="Arial"/>
    </font>
    <font>
      <sz val="10"/>
      <name val="Arial"/>
      <family val="2"/>
    </font>
    <font>
      <b/>
      <sz val="16"/>
      <name val="Arial"/>
      <family val="2"/>
    </font>
    <font>
      <b/>
      <sz val="14"/>
      <name val="Arial"/>
      <family val="2"/>
    </font>
    <font>
      <sz val="12"/>
      <name val="FunctionLH Heavy"/>
    </font>
    <font>
      <b/>
      <i/>
      <sz val="12"/>
      <name val="FunctionLH HeavyOblique"/>
    </font>
    <font>
      <b/>
      <sz val="12"/>
      <name val="FunctionLH Heavy"/>
    </font>
    <font>
      <b/>
      <i/>
      <sz val="16"/>
      <name val="FunctionLH HeavyOblique"/>
    </font>
    <font>
      <sz val="12"/>
      <color indexed="12"/>
      <name val="FunctionLH Heavy"/>
    </font>
    <font>
      <b/>
      <u/>
      <sz val="10"/>
      <name val="Arial"/>
      <family val="2"/>
    </font>
    <font>
      <sz val="10"/>
      <color indexed="12"/>
      <name val="Arial"/>
    </font>
    <font>
      <b/>
      <sz val="12"/>
      <name val="FunctionLH HeavyOblique"/>
    </font>
    <font>
      <sz val="10"/>
      <name val="Arial"/>
    </font>
    <font>
      <b/>
      <sz val="10"/>
      <name val="Arial"/>
      <family val="2"/>
    </font>
    <font>
      <u/>
      <sz val="30"/>
      <name val="FunctionLH Light"/>
    </font>
    <font>
      <b/>
      <sz val="14"/>
      <name val="FunctionLH HeavyOblique"/>
    </font>
    <font>
      <sz val="14"/>
      <name val="Arial"/>
    </font>
    <font>
      <b/>
      <i/>
      <sz val="14"/>
      <name val="FunctionLH HeavyOblique"/>
    </font>
    <font>
      <b/>
      <sz val="14"/>
      <name val="FunctionLH Heavy"/>
    </font>
    <font>
      <sz val="14"/>
      <name val="FunctionLH Light"/>
    </font>
    <font>
      <sz val="10"/>
      <color indexed="12"/>
      <name val="Arial"/>
      <family val="2"/>
    </font>
    <font>
      <sz val="10"/>
      <color indexed="10"/>
      <name val="Arial"/>
    </font>
    <font>
      <sz val="12"/>
      <color indexed="10"/>
      <name val="FunctionLH Heavy"/>
    </font>
    <font>
      <sz val="11"/>
      <color rgb="FF0061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C6EFCE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/>
      <right/>
      <top/>
      <bottom style="mediumDashed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4">
    <xf numFmtId="0" fontId="0" fillId="0" borderId="0"/>
    <xf numFmtId="0" fontId="25" fillId="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14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 applyAlignment="1">
      <alignment horizontal="right"/>
    </xf>
    <xf numFmtId="0" fontId="0" fillId="0" borderId="3" xfId="0" applyBorder="1"/>
    <xf numFmtId="0" fontId="0" fillId="0" borderId="4" xfId="0" applyBorder="1"/>
    <xf numFmtId="0" fontId="4" fillId="0" borderId="0" xfId="0" applyFont="1"/>
    <xf numFmtId="0" fontId="3" fillId="2" borderId="1" xfId="0" applyFont="1" applyFill="1" applyBorder="1"/>
    <xf numFmtId="0" fontId="0" fillId="0" borderId="4" xfId="0" applyFill="1" applyBorder="1"/>
    <xf numFmtId="0" fontId="0" fillId="3" borderId="1" xfId="0" applyFill="1" applyBorder="1"/>
    <xf numFmtId="0" fontId="0" fillId="3" borderId="3" xfId="0" applyFill="1" applyBorder="1"/>
    <xf numFmtId="0" fontId="0" fillId="4" borderId="1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 applyAlignment="1">
      <alignment horizontal="right"/>
    </xf>
    <xf numFmtId="0" fontId="0" fillId="5" borderId="8" xfId="0" applyFill="1" applyBorder="1" applyProtection="1">
      <protection locked="0"/>
    </xf>
    <xf numFmtId="0" fontId="0" fillId="5" borderId="8" xfId="0" applyFill="1" applyBorder="1" applyAlignment="1" applyProtection="1">
      <alignment horizontal="center"/>
      <protection locked="0"/>
    </xf>
    <xf numFmtId="0" fontId="0" fillId="0" borderId="9" xfId="0" applyFill="1" applyBorder="1"/>
    <xf numFmtId="0" fontId="0" fillId="0" borderId="0" xfId="0" applyFill="1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2" borderId="0" xfId="0" applyFill="1"/>
    <xf numFmtId="165" fontId="6" fillId="0" borderId="0" xfId="2" applyNumberFormat="1" applyFont="1" applyFill="1" applyBorder="1" applyAlignment="1">
      <alignment horizontal="right"/>
    </xf>
    <xf numFmtId="0" fontId="7" fillId="0" borderId="4" xfId="2" applyFont="1" applyFill="1" applyBorder="1" applyAlignment="1">
      <alignment horizontal="centerContinuous"/>
    </xf>
    <xf numFmtId="0" fontId="7" fillId="0" borderId="4" xfId="2" applyFont="1" applyFill="1" applyBorder="1" applyAlignment="1">
      <alignment horizontal="right"/>
    </xf>
    <xf numFmtId="0" fontId="8" fillId="0" borderId="6" xfId="2" applyFont="1" applyFill="1" applyBorder="1" applyAlignment="1">
      <alignment horizontal="center"/>
    </xf>
    <xf numFmtId="0" fontId="9" fillId="0" borderId="0" xfId="2" applyFont="1" applyFill="1" applyBorder="1" applyAlignment="1">
      <alignment horizontal="left"/>
    </xf>
    <xf numFmtId="165" fontId="0" fillId="0" borderId="0" xfId="0" applyNumberFormat="1"/>
    <xf numFmtId="0" fontId="0" fillId="0" borderId="0" xfId="0" applyAlignment="1">
      <alignment horizontal="right"/>
    </xf>
    <xf numFmtId="9" fontId="10" fillId="0" borderId="0" xfId="3" applyFont="1" applyFill="1" applyBorder="1" applyAlignment="1">
      <alignment horizontal="right"/>
    </xf>
    <xf numFmtId="39" fontId="6" fillId="0" borderId="0" xfId="2" applyNumberFormat="1" applyFont="1" applyFill="1" applyBorder="1" applyAlignment="1">
      <alignment horizontal="right"/>
    </xf>
    <xf numFmtId="39" fontId="0" fillId="0" borderId="0" xfId="0" applyNumberFormat="1"/>
    <xf numFmtId="167" fontId="0" fillId="0" borderId="0" xfId="3" applyNumberFormat="1" applyFont="1"/>
    <xf numFmtId="0" fontId="11" fillId="0" borderId="0" xfId="0" applyFont="1" applyAlignment="1">
      <alignment horizontal="centerContinuous"/>
    </xf>
    <xf numFmtId="0" fontId="12" fillId="0" borderId="0" xfId="0" applyFont="1"/>
    <xf numFmtId="0" fontId="6" fillId="0" borderId="12" xfId="2" applyFont="1" applyFill="1" applyBorder="1" applyAlignment="1">
      <alignment horizontal="center"/>
    </xf>
    <xf numFmtId="0" fontId="8" fillId="0" borderId="13" xfId="2" applyFont="1" applyFill="1" applyBorder="1" applyAlignment="1">
      <alignment horizontal="right"/>
    </xf>
    <xf numFmtId="0" fontId="8" fillId="0" borderId="14" xfId="2" applyFont="1" applyFill="1" applyBorder="1" applyAlignment="1">
      <alignment horizontal="right"/>
    </xf>
    <xf numFmtId="0" fontId="10" fillId="0" borderId="15" xfId="2" applyFont="1" applyFill="1" applyBorder="1" applyAlignment="1">
      <alignment horizontal="center"/>
    </xf>
    <xf numFmtId="165" fontId="6" fillId="0" borderId="15" xfId="2" applyNumberFormat="1" applyFont="1" applyFill="1" applyBorder="1" applyAlignment="1">
      <alignment horizontal="right"/>
    </xf>
    <xf numFmtId="0" fontId="8" fillId="0" borderId="16" xfId="2" applyFont="1" applyFill="1" applyBorder="1" applyAlignment="1">
      <alignment horizontal="right"/>
    </xf>
    <xf numFmtId="0" fontId="8" fillId="0" borderId="17" xfId="2" applyFont="1" applyFill="1" applyBorder="1" applyAlignment="1">
      <alignment horizontal="right"/>
    </xf>
    <xf numFmtId="0" fontId="6" fillId="0" borderId="18" xfId="2" applyFont="1" applyFill="1" applyBorder="1" applyAlignment="1">
      <alignment horizontal="center"/>
    </xf>
    <xf numFmtId="165" fontId="6" fillId="0" borderId="18" xfId="2" applyNumberFormat="1" applyFont="1" applyFill="1" applyBorder="1" applyAlignment="1">
      <alignment horizontal="right"/>
    </xf>
    <xf numFmtId="0" fontId="8" fillId="0" borderId="19" xfId="2" applyFont="1" applyFill="1" applyBorder="1" applyAlignment="1">
      <alignment horizontal="right"/>
    </xf>
    <xf numFmtId="0" fontId="8" fillId="0" borderId="20" xfId="2" applyFont="1" applyFill="1" applyBorder="1" applyAlignment="1">
      <alignment horizontal="right"/>
    </xf>
    <xf numFmtId="0" fontId="6" fillId="0" borderId="21" xfId="2" applyFont="1" applyFill="1" applyBorder="1" applyAlignment="1">
      <alignment horizontal="center"/>
    </xf>
    <xf numFmtId="165" fontId="6" fillId="0" borderId="21" xfId="2" applyNumberFormat="1" applyFont="1" applyFill="1" applyBorder="1" applyAlignment="1">
      <alignment horizontal="right"/>
    </xf>
    <xf numFmtId="0" fontId="6" fillId="0" borderId="15" xfId="2" applyFont="1" applyFill="1" applyBorder="1" applyAlignment="1">
      <alignment horizontal="center"/>
    </xf>
    <xf numFmtId="7" fontId="6" fillId="0" borderId="15" xfId="2" applyNumberFormat="1" applyFont="1" applyFill="1" applyBorder="1" applyAlignment="1">
      <alignment horizontal="right"/>
    </xf>
    <xf numFmtId="39" fontId="6" fillId="0" borderId="18" xfId="2" applyNumberFormat="1" applyFont="1" applyFill="1" applyBorder="1" applyAlignment="1">
      <alignment horizontal="right"/>
    </xf>
    <xf numFmtId="39" fontId="6" fillId="0" borderId="21" xfId="2" applyNumberFormat="1" applyFont="1" applyFill="1" applyBorder="1" applyAlignment="1">
      <alignment horizontal="right"/>
    </xf>
    <xf numFmtId="0" fontId="13" fillId="0" borderId="0" xfId="2" applyFont="1" applyFill="1" applyBorder="1" applyAlignment="1">
      <alignment horizontal="left"/>
    </xf>
    <xf numFmtId="0" fontId="14" fillId="0" borderId="0" xfId="0" applyFont="1"/>
    <xf numFmtId="198" fontId="10" fillId="0" borderId="0" xfId="2" applyNumberFormat="1" applyFont="1" applyFill="1" applyBorder="1" applyAlignment="1">
      <alignment horizontal="right"/>
    </xf>
    <xf numFmtId="0" fontId="15" fillId="5" borderId="8" xfId="0" applyFont="1" applyFill="1" applyBorder="1" applyAlignment="1" applyProtection="1">
      <alignment horizontal="center"/>
      <protection locked="0"/>
    </xf>
    <xf numFmtId="0" fontId="3" fillId="5" borderId="8" xfId="0" applyFont="1" applyFill="1" applyBorder="1" applyAlignment="1" applyProtection="1">
      <alignment horizontal="center"/>
      <protection locked="0"/>
    </xf>
    <xf numFmtId="165" fontId="6" fillId="0" borderId="15" xfId="2" applyNumberFormat="1" applyFont="1" applyFill="1" applyBorder="1" applyAlignment="1">
      <alignment horizontal="center"/>
    </xf>
    <xf numFmtId="165" fontId="6" fillId="0" borderId="18" xfId="2" applyNumberFormat="1" applyFont="1" applyFill="1" applyBorder="1" applyAlignment="1">
      <alignment horizontal="center"/>
    </xf>
    <xf numFmtId="165" fontId="6" fillId="0" borderId="21" xfId="2" applyNumberFormat="1" applyFont="1" applyFill="1" applyBorder="1" applyAlignment="1">
      <alignment horizontal="center"/>
    </xf>
    <xf numFmtId="199" fontId="10" fillId="0" borderId="0" xfId="2" applyNumberFormat="1" applyFont="1" applyFill="1" applyBorder="1" applyAlignment="1">
      <alignment horizontal="right"/>
    </xf>
    <xf numFmtId="199" fontId="6" fillId="0" borderId="0" xfId="2" applyNumberFormat="1" applyFont="1" applyFill="1" applyBorder="1" applyAlignment="1">
      <alignment horizontal="right"/>
    </xf>
    <xf numFmtId="199" fontId="8" fillId="0" borderId="0" xfId="2" applyNumberFormat="1" applyFont="1" applyFill="1" applyBorder="1" applyAlignment="1">
      <alignment horizontal="right"/>
    </xf>
    <xf numFmtId="9" fontId="17" fillId="0" borderId="0" xfId="2" applyNumberFormat="1" applyFont="1" applyFill="1" applyAlignment="1">
      <alignment horizontal="left"/>
    </xf>
    <xf numFmtId="0" fontId="17" fillId="0" borderId="0" xfId="2" applyFont="1" applyFill="1" applyAlignment="1">
      <alignment horizontal="left"/>
    </xf>
    <xf numFmtId="0" fontId="18" fillId="0" borderId="0" xfId="0" applyFont="1"/>
    <xf numFmtId="9" fontId="17" fillId="0" borderId="0" xfId="2" applyNumberFormat="1" applyFont="1" applyFill="1" applyAlignment="1">
      <alignment horizontal="right"/>
    </xf>
    <xf numFmtId="0" fontId="19" fillId="0" borderId="4" xfId="2" applyFont="1" applyFill="1" applyBorder="1" applyAlignment="1">
      <alignment horizontal="centerContinuous"/>
    </xf>
    <xf numFmtId="0" fontId="19" fillId="0" borderId="4" xfId="2" applyFont="1" applyFill="1" applyBorder="1" applyAlignment="1">
      <alignment horizontal="right"/>
    </xf>
    <xf numFmtId="0" fontId="20" fillId="0" borderId="6" xfId="2" applyFont="1" applyFill="1" applyBorder="1" applyAlignment="1">
      <alignment horizontal="center"/>
    </xf>
    <xf numFmtId="0" fontId="20" fillId="0" borderId="13" xfId="2" applyFont="1" applyFill="1" applyBorder="1" applyAlignment="1">
      <alignment horizontal="right"/>
    </xf>
    <xf numFmtId="0" fontId="20" fillId="0" borderId="15" xfId="2" applyFont="1" applyFill="1" applyBorder="1" applyAlignment="1">
      <alignment horizontal="right"/>
    </xf>
    <xf numFmtId="0" fontId="20" fillId="0" borderId="14" xfId="2" applyFont="1" applyFill="1" applyBorder="1" applyAlignment="1">
      <alignment horizontal="right"/>
    </xf>
    <xf numFmtId="7" fontId="21" fillId="0" borderId="15" xfId="2" applyNumberFormat="1" applyFont="1" applyFill="1" applyBorder="1" applyAlignment="1">
      <alignment horizontal="right"/>
    </xf>
    <xf numFmtId="7" fontId="21" fillId="0" borderId="14" xfId="2" applyNumberFormat="1" applyFont="1" applyFill="1" applyBorder="1" applyAlignment="1">
      <alignment horizontal="right"/>
    </xf>
    <xf numFmtId="0" fontId="20" fillId="0" borderId="16" xfId="2" applyFont="1" applyFill="1" applyBorder="1" applyAlignment="1">
      <alignment horizontal="right"/>
    </xf>
    <xf numFmtId="0" fontId="20" fillId="0" borderId="18" xfId="2" applyFont="1" applyFill="1" applyBorder="1" applyAlignment="1">
      <alignment horizontal="right"/>
    </xf>
    <xf numFmtId="0" fontId="20" fillId="0" borderId="17" xfId="2" applyFont="1" applyFill="1" applyBorder="1" applyAlignment="1">
      <alignment horizontal="right"/>
    </xf>
    <xf numFmtId="39" fontId="21" fillId="0" borderId="18" xfId="2" applyNumberFormat="1" applyFont="1" applyFill="1" applyBorder="1" applyAlignment="1">
      <alignment horizontal="right"/>
    </xf>
    <xf numFmtId="39" fontId="21" fillId="0" borderId="17" xfId="2" applyNumberFormat="1" applyFont="1" applyFill="1" applyBorder="1" applyAlignment="1">
      <alignment horizontal="right"/>
    </xf>
    <xf numFmtId="0" fontId="20" fillId="0" borderId="19" xfId="2" applyFont="1" applyFill="1" applyBorder="1" applyAlignment="1">
      <alignment horizontal="right"/>
    </xf>
    <xf numFmtId="0" fontId="20" fillId="0" borderId="21" xfId="2" applyFont="1" applyFill="1" applyBorder="1" applyAlignment="1">
      <alignment horizontal="right"/>
    </xf>
    <xf numFmtId="0" fontId="20" fillId="0" borderId="20" xfId="2" applyFont="1" applyFill="1" applyBorder="1" applyAlignment="1">
      <alignment horizontal="right"/>
    </xf>
    <xf numFmtId="39" fontId="21" fillId="0" borderId="21" xfId="2" applyNumberFormat="1" applyFont="1" applyFill="1" applyBorder="1" applyAlignment="1">
      <alignment horizontal="right"/>
    </xf>
    <xf numFmtId="39" fontId="21" fillId="0" borderId="20" xfId="2" applyNumberFormat="1" applyFont="1" applyFill="1" applyBorder="1" applyAlignment="1">
      <alignment horizontal="right"/>
    </xf>
    <xf numFmtId="199" fontId="20" fillId="0" borderId="6" xfId="2" applyNumberFormat="1" applyFont="1" applyFill="1" applyBorder="1" applyAlignment="1">
      <alignment horizontal="center"/>
    </xf>
    <xf numFmtId="167" fontId="1" fillId="0" borderId="0" xfId="3" applyNumberFormat="1" applyFont="1"/>
    <xf numFmtId="0" fontId="1" fillId="0" borderId="0" xfId="0" applyFont="1"/>
    <xf numFmtId="7" fontId="6" fillId="0" borderId="0" xfId="2" applyNumberFormat="1" applyFont="1" applyFill="1" applyBorder="1" applyAlignment="1">
      <alignment horizontal="right"/>
    </xf>
    <xf numFmtId="0" fontId="15" fillId="0" borderId="4" xfId="0" applyFont="1" applyBorder="1"/>
    <xf numFmtId="0" fontId="15" fillId="0" borderId="4" xfId="0" applyFont="1" applyBorder="1" applyAlignment="1">
      <alignment horizontal="right"/>
    </xf>
    <xf numFmtId="0" fontId="15" fillId="0" borderId="4" xfId="0" applyFont="1" applyBorder="1" applyAlignment="1">
      <alignment horizontal="center"/>
    </xf>
    <xf numFmtId="0" fontId="15" fillId="0" borderId="4" xfId="0" applyFont="1" applyBorder="1" applyAlignment="1">
      <alignment horizontal="left"/>
    </xf>
    <xf numFmtId="0" fontId="15" fillId="0" borderId="1" xfId="0" applyFont="1" applyBorder="1"/>
    <xf numFmtId="168" fontId="12" fillId="0" borderId="1" xfId="0" applyNumberFormat="1" applyFont="1" applyBorder="1"/>
    <xf numFmtId="168" fontId="15" fillId="0" borderId="1" xfId="0" applyNumberFormat="1" applyFon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centerContinuous"/>
    </xf>
    <xf numFmtId="168" fontId="3" fillId="0" borderId="1" xfId="0" applyNumberFormat="1" applyFont="1" applyBorder="1"/>
    <xf numFmtId="168" fontId="1" fillId="0" borderId="1" xfId="0" applyNumberFormat="1" applyFont="1" applyBorder="1"/>
    <xf numFmtId="9" fontId="3" fillId="0" borderId="1" xfId="3" applyFont="1" applyBorder="1"/>
    <xf numFmtId="9" fontId="22" fillId="0" borderId="1" xfId="3" applyFont="1" applyBorder="1"/>
    <xf numFmtId="0" fontId="15" fillId="0" borderId="22" xfId="0" applyFont="1" applyBorder="1" applyAlignment="1">
      <alignment horizontal="centerContinuous"/>
    </xf>
    <xf numFmtId="0" fontId="0" fillId="0" borderId="22" xfId="0" applyBorder="1" applyAlignment="1">
      <alignment horizontal="centerContinuous"/>
    </xf>
    <xf numFmtId="168" fontId="12" fillId="0" borderId="0" xfId="0" applyNumberFormat="1" applyFont="1" applyBorder="1"/>
    <xf numFmtId="9" fontId="6" fillId="0" borderId="0" xfId="3" applyFont="1" applyFill="1" applyBorder="1" applyAlignment="1">
      <alignment horizontal="right"/>
    </xf>
    <xf numFmtId="0" fontId="23" fillId="5" borderId="8" xfId="0" applyFont="1" applyFill="1" applyBorder="1" applyAlignment="1" applyProtection="1">
      <alignment horizontal="center"/>
      <protection locked="0"/>
    </xf>
    <xf numFmtId="7" fontId="24" fillId="0" borderId="0" xfId="2" applyNumberFormat="1" applyFont="1" applyFill="1" applyBorder="1" applyAlignment="1">
      <alignment horizontal="right"/>
    </xf>
    <xf numFmtId="0" fontId="19" fillId="0" borderId="0" xfId="0" applyFont="1" applyBorder="1" applyAlignment="1">
      <alignment vertical="center" textRotation="90"/>
    </xf>
    <xf numFmtId="0" fontId="18" fillId="0" borderId="0" xfId="0" applyFont="1" applyBorder="1" applyAlignment="1"/>
    <xf numFmtId="0" fontId="16" fillId="0" borderId="0" xfId="2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7" fillId="0" borderId="0" xfId="0" applyFont="1" applyBorder="1" applyAlignment="1">
      <alignment vertical="center" textRotation="90"/>
    </xf>
    <xf numFmtId="0" fontId="0" fillId="0" borderId="0" xfId="0" applyBorder="1" applyAlignment="1"/>
    <xf numFmtId="0" fontId="5" fillId="6" borderId="23" xfId="0" applyFont="1" applyFill="1" applyBorder="1"/>
    <xf numFmtId="0" fontId="5" fillId="6" borderId="24" xfId="0" applyFont="1" applyFill="1" applyBorder="1"/>
    <xf numFmtId="0" fontId="0" fillId="0" borderId="29" xfId="0" applyFill="1" applyBorder="1" applyAlignment="1">
      <alignment horizontal="right"/>
    </xf>
    <xf numFmtId="0" fontId="0" fillId="0" borderId="30" xfId="0" applyFill="1" applyBorder="1" applyAlignment="1">
      <alignment horizontal="right"/>
    </xf>
    <xf numFmtId="0" fontId="0" fillId="0" borderId="31" xfId="0" applyFill="1" applyBorder="1" applyAlignment="1">
      <alignment horizontal="right"/>
    </xf>
    <xf numFmtId="0" fontId="0" fillId="0" borderId="32" xfId="0" applyFill="1" applyBorder="1" applyAlignment="1">
      <alignment horizontal="right"/>
    </xf>
    <xf numFmtId="0" fontId="0" fillId="0" borderId="33" xfId="0" applyFill="1" applyBorder="1" applyAlignment="1">
      <alignment horizontal="right"/>
    </xf>
    <xf numFmtId="0" fontId="0" fillId="0" borderId="34" xfId="0" applyFill="1" applyBorder="1" applyAlignment="1">
      <alignment horizontal="right"/>
    </xf>
    <xf numFmtId="0" fontId="0" fillId="0" borderId="23" xfId="0" applyFill="1" applyBorder="1" applyAlignment="1">
      <alignment horizontal="center" wrapText="1"/>
    </xf>
    <xf numFmtId="0" fontId="0" fillId="0" borderId="24" xfId="0" applyFill="1" applyBorder="1" applyAlignment="1">
      <alignment horizontal="center" wrapText="1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3" xfId="0" applyBorder="1" applyAlignment="1">
      <alignment horizontal="center" wrapText="1"/>
    </xf>
    <xf numFmtId="0" fontId="0" fillId="0" borderId="24" xfId="0" applyBorder="1" applyAlignment="1">
      <alignment horizontal="center" wrapText="1"/>
    </xf>
    <xf numFmtId="0" fontId="0" fillId="0" borderId="10" xfId="0" applyBorder="1"/>
    <xf numFmtId="0" fontId="0" fillId="0" borderId="11" xfId="0" applyBorder="1"/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2" borderId="25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7" fontId="25" fillId="7" borderId="15" xfId="1" applyNumberFormat="1" applyBorder="1" applyAlignment="1">
      <alignment horizontal="right"/>
    </xf>
    <xf numFmtId="7" fontId="25" fillId="7" borderId="14" xfId="1" applyNumberFormat="1" applyBorder="1" applyAlignment="1">
      <alignment horizontal="right"/>
    </xf>
    <xf numFmtId="39" fontId="25" fillId="7" borderId="18" xfId="1" applyNumberFormat="1" applyBorder="1" applyAlignment="1">
      <alignment horizontal="right"/>
    </xf>
    <xf numFmtId="39" fontId="25" fillId="7" borderId="17" xfId="1" applyNumberFormat="1" applyBorder="1" applyAlignment="1">
      <alignment horizontal="right"/>
    </xf>
    <xf numFmtId="39" fontId="25" fillId="7" borderId="21" xfId="1" applyNumberFormat="1" applyBorder="1" applyAlignment="1">
      <alignment horizontal="right"/>
    </xf>
    <xf numFmtId="39" fontId="25" fillId="7" borderId="20" xfId="1" applyNumberFormat="1" applyBorder="1" applyAlignment="1">
      <alignment horizontal="right"/>
    </xf>
  </cellXfs>
  <cellStyles count="4">
    <cellStyle name="Good" xfId="1" builtinId="26"/>
    <cellStyle name="Normal" xfId="0" builtinId="0"/>
    <cellStyle name="Normal_Book2" xfId="2"/>
    <cellStyle name="Percent" xfId="3" builtinId="5"/>
  </cellStyles>
  <dxfs count="1">
    <dxf>
      <fill>
        <patternFill>
          <bgColor indexed="1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SERVER\Data\Pricing\2015\BS%20Pricing%20201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Quilted"/>
      <sheetName val="BSs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2"/>
  <sheetViews>
    <sheetView showGridLines="0" topLeftCell="A11" workbookViewId="0">
      <selection activeCell="P20" sqref="P20"/>
    </sheetView>
  </sheetViews>
  <sheetFormatPr defaultColWidth="11.42578125" defaultRowHeight="12.75"/>
  <cols>
    <col min="1" max="1" width="4.7109375" customWidth="1"/>
    <col min="2" max="2" width="10.85546875" customWidth="1"/>
    <col min="3" max="3" width="9.85546875" customWidth="1"/>
    <col min="4" max="4" width="1.7109375" customWidth="1"/>
    <col min="5" max="5" width="15.85546875" customWidth="1"/>
    <col min="6" max="6" width="16" customWidth="1"/>
    <col min="7" max="7" width="16.42578125" customWidth="1"/>
    <col min="8" max="8" width="15.7109375" customWidth="1"/>
    <col min="9" max="9" width="13.28515625" customWidth="1"/>
    <col min="10" max="10" width="14.42578125" customWidth="1"/>
    <col min="11" max="11" width="17.42578125" customWidth="1"/>
    <col min="12" max="12" width="17.28515625" customWidth="1"/>
    <col min="13" max="13" width="14.7109375" customWidth="1"/>
  </cols>
  <sheetData>
    <row r="1" spans="1:13" ht="18">
      <c r="A1" s="63"/>
    </row>
    <row r="2" spans="1:13" ht="18">
      <c r="A2" s="63"/>
    </row>
    <row r="3" spans="1:13" ht="37.5">
      <c r="A3" s="111" t="s">
        <v>87</v>
      </c>
      <c r="B3" s="111"/>
      <c r="C3" s="111"/>
      <c r="D3" s="111"/>
      <c r="E3" s="111"/>
      <c r="F3" s="111"/>
      <c r="G3" s="111"/>
      <c r="H3" s="111"/>
      <c r="I3" s="111"/>
      <c r="J3" s="111"/>
      <c r="K3" s="112"/>
      <c r="L3" s="112"/>
      <c r="M3" s="112"/>
    </row>
    <row r="5" spans="1:13" ht="18">
      <c r="A5" s="63" t="s">
        <v>49</v>
      </c>
      <c r="B5" s="64"/>
      <c r="C5" s="64"/>
      <c r="D5" s="64"/>
      <c r="E5" s="63"/>
      <c r="F5" s="65"/>
      <c r="G5" s="63" t="s">
        <v>50</v>
      </c>
      <c r="H5" s="65"/>
      <c r="I5" s="65"/>
      <c r="J5" s="65"/>
      <c r="K5" s="65"/>
      <c r="M5" s="66" t="s">
        <v>51</v>
      </c>
    </row>
    <row r="6" spans="1:13" ht="21.75" customHeight="1">
      <c r="A6" s="65"/>
      <c r="B6" s="65"/>
      <c r="C6" s="65"/>
      <c r="D6" s="65"/>
      <c r="E6" s="67" t="s">
        <v>20</v>
      </c>
      <c r="F6" s="67"/>
      <c r="G6" s="67"/>
      <c r="H6" s="67"/>
      <c r="I6" s="67"/>
      <c r="J6" s="67"/>
      <c r="K6" s="67"/>
      <c r="L6" s="67"/>
      <c r="M6" s="67"/>
    </row>
    <row r="7" spans="1:13" ht="24.75" customHeight="1">
      <c r="A7" s="65"/>
      <c r="B7" s="68" t="s">
        <v>21</v>
      </c>
      <c r="C7" s="68" t="s">
        <v>22</v>
      </c>
      <c r="D7" s="68"/>
      <c r="E7" s="69" t="s">
        <v>52</v>
      </c>
      <c r="F7" s="69" t="s">
        <v>53</v>
      </c>
      <c r="G7" s="69" t="s">
        <v>54</v>
      </c>
      <c r="H7" s="69" t="s">
        <v>55</v>
      </c>
      <c r="I7" s="69" t="s">
        <v>56</v>
      </c>
      <c r="J7" s="69" t="s">
        <v>57</v>
      </c>
      <c r="K7" s="69" t="s">
        <v>58</v>
      </c>
      <c r="L7" s="69" t="s">
        <v>59</v>
      </c>
      <c r="M7" s="69" t="s">
        <v>60</v>
      </c>
    </row>
    <row r="8" spans="1:13" ht="27.95" customHeight="1">
      <c r="A8" s="109" t="s">
        <v>23</v>
      </c>
      <c r="B8" s="70" t="s">
        <v>61</v>
      </c>
      <c r="C8" s="71" t="s">
        <v>62</v>
      </c>
      <c r="D8" s="72"/>
      <c r="E8" s="139">
        <v>138.82</v>
      </c>
      <c r="F8" s="139">
        <v>138.82</v>
      </c>
      <c r="G8" s="139">
        <v>138.82</v>
      </c>
      <c r="H8" s="139">
        <v>192.86</v>
      </c>
      <c r="I8" s="139">
        <v>192.86</v>
      </c>
      <c r="J8" s="139">
        <v>192.86</v>
      </c>
      <c r="K8" s="139">
        <v>192.86</v>
      </c>
      <c r="L8" s="139">
        <v>192.86</v>
      </c>
      <c r="M8" s="140">
        <v>192.86</v>
      </c>
    </row>
    <row r="9" spans="1:13" ht="27" customHeight="1">
      <c r="A9" s="109"/>
      <c r="B9" s="75" t="s">
        <v>63</v>
      </c>
      <c r="C9" s="76" t="s">
        <v>64</v>
      </c>
      <c r="D9" s="77"/>
      <c r="E9" s="141">
        <v>257.14</v>
      </c>
      <c r="F9" s="141">
        <v>257.14</v>
      </c>
      <c r="G9" s="141">
        <v>257.14</v>
      </c>
      <c r="H9" s="141">
        <v>311.18</v>
      </c>
      <c r="I9" s="141">
        <v>311.18</v>
      </c>
      <c r="J9" s="141">
        <v>365.22</v>
      </c>
      <c r="K9" s="141">
        <v>365.22</v>
      </c>
      <c r="L9" s="141">
        <v>365.22</v>
      </c>
      <c r="M9" s="142">
        <v>419.26</v>
      </c>
    </row>
    <row r="10" spans="1:13" ht="27.95" customHeight="1">
      <c r="A10" s="109"/>
      <c r="B10" s="75" t="s">
        <v>65</v>
      </c>
      <c r="C10" s="76" t="s">
        <v>66</v>
      </c>
      <c r="D10" s="77"/>
      <c r="E10" s="141">
        <v>262.27999999999997</v>
      </c>
      <c r="F10" s="141">
        <v>262.27999999999997</v>
      </c>
      <c r="G10" s="141">
        <v>262.27999999999997</v>
      </c>
      <c r="H10" s="141">
        <v>316.32</v>
      </c>
      <c r="I10" s="141">
        <v>316.32</v>
      </c>
      <c r="J10" s="141">
        <v>370.34</v>
      </c>
      <c r="K10" s="141">
        <v>370.34</v>
      </c>
      <c r="L10" s="141">
        <v>370.34</v>
      </c>
      <c r="M10" s="142">
        <v>424.38</v>
      </c>
    </row>
    <row r="11" spans="1:13" ht="27.95" customHeight="1">
      <c r="A11" s="109"/>
      <c r="B11" s="75" t="s">
        <v>67</v>
      </c>
      <c r="C11" s="76" t="s">
        <v>68</v>
      </c>
      <c r="D11" s="77"/>
      <c r="E11" s="141">
        <v>272.52</v>
      </c>
      <c r="F11" s="141">
        <v>272.52</v>
      </c>
      <c r="G11" s="141">
        <v>272.52</v>
      </c>
      <c r="H11" s="141">
        <v>326.56</v>
      </c>
      <c r="I11" s="141">
        <v>326.56</v>
      </c>
      <c r="J11" s="141">
        <v>380.6</v>
      </c>
      <c r="K11" s="141">
        <v>380.6</v>
      </c>
      <c r="L11" s="141">
        <v>380.6</v>
      </c>
      <c r="M11" s="142">
        <v>434.64</v>
      </c>
    </row>
    <row r="12" spans="1:13" ht="27.95" customHeight="1">
      <c r="A12" s="109"/>
      <c r="B12" s="75" t="s">
        <v>69</v>
      </c>
      <c r="C12" s="76" t="s">
        <v>70</v>
      </c>
      <c r="D12" s="77"/>
      <c r="E12" s="141">
        <v>277.64</v>
      </c>
      <c r="F12" s="141">
        <v>277.64</v>
      </c>
      <c r="G12" s="141">
        <v>277.64</v>
      </c>
      <c r="H12" s="141">
        <v>331.68</v>
      </c>
      <c r="I12" s="141">
        <v>331.68</v>
      </c>
      <c r="J12" s="141">
        <v>385.72</v>
      </c>
      <c r="K12" s="141">
        <v>385.72</v>
      </c>
      <c r="L12" s="141">
        <v>385.72</v>
      </c>
      <c r="M12" s="142">
        <v>439.76</v>
      </c>
    </row>
    <row r="13" spans="1:13" ht="27.95" customHeight="1">
      <c r="A13" s="109"/>
      <c r="B13" s="75" t="s">
        <v>71</v>
      </c>
      <c r="C13" s="76" t="s">
        <v>72</v>
      </c>
      <c r="D13" s="77"/>
      <c r="E13" s="141">
        <v>341.94</v>
      </c>
      <c r="F13" s="141">
        <v>395.98</v>
      </c>
      <c r="G13" s="141">
        <v>395.98</v>
      </c>
      <c r="H13" s="141">
        <v>450.02</v>
      </c>
      <c r="I13" s="141">
        <v>504.04</v>
      </c>
      <c r="J13" s="141">
        <v>504.04</v>
      </c>
      <c r="K13" s="141">
        <v>558.08000000000004</v>
      </c>
      <c r="L13" s="141">
        <v>558.08000000000004</v>
      </c>
      <c r="M13" s="142">
        <v>612.12</v>
      </c>
    </row>
    <row r="14" spans="1:13" ht="27.95" customHeight="1">
      <c r="A14" s="109"/>
      <c r="B14" s="75" t="s">
        <v>73</v>
      </c>
      <c r="C14" s="76" t="s">
        <v>74</v>
      </c>
      <c r="D14" s="77"/>
      <c r="E14" s="141">
        <v>347.06</v>
      </c>
      <c r="F14" s="141">
        <v>401.1</v>
      </c>
      <c r="G14" s="141">
        <v>401.1</v>
      </c>
      <c r="H14" s="141">
        <v>455.14</v>
      </c>
      <c r="I14" s="141">
        <v>509.18</v>
      </c>
      <c r="J14" s="141">
        <v>509.18</v>
      </c>
      <c r="K14" s="141">
        <v>563.20000000000005</v>
      </c>
      <c r="L14" s="141">
        <v>563.20000000000005</v>
      </c>
      <c r="M14" s="142">
        <v>617.24</v>
      </c>
    </row>
    <row r="15" spans="1:13" ht="27.95" customHeight="1">
      <c r="A15" s="109"/>
      <c r="B15" s="75" t="s">
        <v>75</v>
      </c>
      <c r="C15" s="76" t="s">
        <v>76</v>
      </c>
      <c r="D15" s="77"/>
      <c r="E15" s="141">
        <v>357.32</v>
      </c>
      <c r="F15" s="141">
        <v>411.34</v>
      </c>
      <c r="G15" s="141">
        <v>411.34</v>
      </c>
      <c r="H15" s="141">
        <v>465.38</v>
      </c>
      <c r="I15" s="141">
        <v>519.41999999999996</v>
      </c>
      <c r="J15" s="141">
        <v>519.41999999999996</v>
      </c>
      <c r="K15" s="141">
        <v>573.46</v>
      </c>
      <c r="L15" s="141">
        <v>573.46</v>
      </c>
      <c r="M15" s="142">
        <v>627.5</v>
      </c>
    </row>
    <row r="16" spans="1:13" ht="27.95" customHeight="1">
      <c r="A16" s="109"/>
      <c r="B16" s="75" t="s">
        <v>77</v>
      </c>
      <c r="C16" s="76" t="s">
        <v>78</v>
      </c>
      <c r="D16" s="77"/>
      <c r="E16" s="141">
        <v>362.44</v>
      </c>
      <c r="F16" s="141">
        <v>416.48</v>
      </c>
      <c r="G16" s="141">
        <v>416.48</v>
      </c>
      <c r="H16" s="141">
        <v>470.52</v>
      </c>
      <c r="I16" s="141">
        <v>524.54</v>
      </c>
      <c r="J16" s="141">
        <v>524.54</v>
      </c>
      <c r="K16" s="141">
        <v>578.58000000000004</v>
      </c>
      <c r="L16" s="141">
        <v>578.58000000000004</v>
      </c>
      <c r="M16" s="142">
        <v>632.62</v>
      </c>
    </row>
    <row r="17" spans="1:13" ht="27.95" customHeight="1">
      <c r="A17" s="109"/>
      <c r="B17" s="75" t="s">
        <v>79</v>
      </c>
      <c r="C17" s="76" t="s">
        <v>80</v>
      </c>
      <c r="D17" s="77"/>
      <c r="E17" s="141">
        <v>480.76</v>
      </c>
      <c r="F17" s="141">
        <v>534.79999999999995</v>
      </c>
      <c r="G17" s="141">
        <v>534.79999999999995</v>
      </c>
      <c r="H17" s="141">
        <v>588.84</v>
      </c>
      <c r="I17" s="141">
        <v>642.88</v>
      </c>
      <c r="J17" s="141">
        <v>696.9</v>
      </c>
      <c r="K17" s="141">
        <v>696.9</v>
      </c>
      <c r="L17" s="141">
        <v>750.94</v>
      </c>
      <c r="M17" s="142">
        <v>804.98</v>
      </c>
    </row>
    <row r="18" spans="1:13" ht="27.95" customHeight="1">
      <c r="A18" s="109"/>
      <c r="B18" s="75" t="s">
        <v>81</v>
      </c>
      <c r="C18" s="76" t="s">
        <v>82</v>
      </c>
      <c r="D18" s="77"/>
      <c r="E18" s="141">
        <v>485.88</v>
      </c>
      <c r="F18" s="141">
        <v>539.91999999999996</v>
      </c>
      <c r="G18" s="141">
        <v>539.91999999999996</v>
      </c>
      <c r="H18" s="141">
        <v>593.96</v>
      </c>
      <c r="I18" s="141">
        <v>648</v>
      </c>
      <c r="J18" s="141">
        <v>702.04</v>
      </c>
      <c r="K18" s="141">
        <v>702.04</v>
      </c>
      <c r="L18" s="141">
        <v>756.08</v>
      </c>
      <c r="M18" s="142">
        <v>810.1</v>
      </c>
    </row>
    <row r="19" spans="1:13" ht="27.95" customHeight="1">
      <c r="A19" s="109"/>
      <c r="B19" s="75" t="s">
        <v>83</v>
      </c>
      <c r="C19" s="76" t="s">
        <v>84</v>
      </c>
      <c r="D19" s="77"/>
      <c r="E19" s="141">
        <v>496.14</v>
      </c>
      <c r="F19" s="141">
        <v>550.17999999999995</v>
      </c>
      <c r="G19" s="141">
        <v>550.17999999999995</v>
      </c>
      <c r="H19" s="141">
        <v>604.20000000000005</v>
      </c>
      <c r="I19" s="141">
        <v>658.24</v>
      </c>
      <c r="J19" s="141">
        <v>712.28</v>
      </c>
      <c r="K19" s="141">
        <v>712.28</v>
      </c>
      <c r="L19" s="141">
        <v>766.32</v>
      </c>
      <c r="M19" s="142">
        <v>820.36</v>
      </c>
    </row>
    <row r="20" spans="1:13" ht="27.95" customHeight="1">
      <c r="A20" s="110"/>
      <c r="B20" s="80" t="s">
        <v>85</v>
      </c>
      <c r="C20" s="81" t="s">
        <v>86</v>
      </c>
      <c r="D20" s="82"/>
      <c r="E20" s="143">
        <v>501.26</v>
      </c>
      <c r="F20" s="143">
        <v>555.29999999999995</v>
      </c>
      <c r="G20" s="143">
        <v>555.29999999999995</v>
      </c>
      <c r="H20" s="143">
        <v>609.34</v>
      </c>
      <c r="I20" s="143">
        <v>663.38</v>
      </c>
      <c r="J20" s="143">
        <v>717.4</v>
      </c>
      <c r="K20" s="143">
        <v>717.4</v>
      </c>
      <c r="L20" s="143">
        <v>771.44</v>
      </c>
      <c r="M20" s="144">
        <v>825.48</v>
      </c>
    </row>
    <row r="21" spans="1:13" ht="12.75" hidden="1" customHeight="1"/>
    <row r="22" spans="1:13" ht="12.75" hidden="1" customHeight="1"/>
    <row r="23" spans="1:13" ht="75" customHeight="1">
      <c r="A23" s="111" t="s">
        <v>135</v>
      </c>
      <c r="B23" s="111"/>
      <c r="C23" s="111"/>
      <c r="D23" s="111"/>
      <c r="E23" s="111"/>
      <c r="F23" s="111"/>
      <c r="G23" s="111"/>
      <c r="H23" s="111"/>
      <c r="I23" s="111"/>
      <c r="J23" s="111"/>
      <c r="K23" s="112"/>
      <c r="L23" s="112"/>
      <c r="M23" s="112"/>
    </row>
    <row r="25" spans="1:13" ht="18">
      <c r="A25" s="63" t="s">
        <v>49</v>
      </c>
      <c r="B25" s="64"/>
      <c r="C25" s="64"/>
      <c r="D25" s="64"/>
      <c r="E25" s="63"/>
      <c r="F25" s="65"/>
      <c r="G25" s="63" t="s">
        <v>50</v>
      </c>
      <c r="H25" s="65"/>
      <c r="I25" s="65"/>
      <c r="J25" s="65"/>
      <c r="K25" s="65"/>
      <c r="M25" s="66" t="s">
        <v>51</v>
      </c>
    </row>
    <row r="26" spans="1:13" ht="21.75" customHeight="1">
      <c r="A26" s="65"/>
      <c r="B26" s="65"/>
      <c r="C26" s="65"/>
      <c r="D26" s="65"/>
      <c r="E26" s="67" t="s">
        <v>133</v>
      </c>
      <c r="F26" s="67"/>
      <c r="G26" s="67"/>
      <c r="H26" s="67"/>
      <c r="I26" s="67"/>
      <c r="J26" s="67"/>
      <c r="K26" s="67"/>
      <c r="L26" s="67"/>
      <c r="M26" s="67"/>
    </row>
    <row r="27" spans="1:13" ht="24.75" customHeight="1">
      <c r="A27" s="65"/>
      <c r="E27" s="85">
        <f>'Michelle - RR'!F11</f>
        <v>20</v>
      </c>
      <c r="F27" s="85">
        <f>'Michelle - RR'!G11</f>
        <v>20</v>
      </c>
      <c r="G27" s="85">
        <f>'Michelle - RR'!H11</f>
        <v>20</v>
      </c>
      <c r="H27" s="85">
        <f>'Michelle - RR'!I11</f>
        <v>23</v>
      </c>
      <c r="I27" s="85">
        <f>'Michelle - RR'!J11</f>
        <v>29</v>
      </c>
      <c r="J27" s="85">
        <f>'Michelle - RR'!K11</f>
        <v>35</v>
      </c>
      <c r="K27" s="85">
        <f>'Michelle - RR'!L11</f>
        <v>41</v>
      </c>
      <c r="L27" s="85">
        <f>'Michelle - RR'!M11</f>
        <v>47</v>
      </c>
      <c r="M27" s="85">
        <f>'Michelle - RR'!N11</f>
        <v>53</v>
      </c>
    </row>
    <row r="28" spans="1:13" ht="21.75" customHeight="1">
      <c r="A28" s="65"/>
      <c r="E28" s="67" t="s">
        <v>20</v>
      </c>
      <c r="F28" s="67"/>
      <c r="G28" s="67"/>
      <c r="H28" s="67"/>
      <c r="I28" s="67"/>
      <c r="J28" s="67"/>
      <c r="K28" s="67"/>
      <c r="L28" s="67"/>
      <c r="M28" s="67"/>
    </row>
    <row r="29" spans="1:13" ht="24.75" customHeight="1">
      <c r="A29" s="65"/>
      <c r="B29" s="68" t="s">
        <v>21</v>
      </c>
      <c r="C29" s="68" t="s">
        <v>22</v>
      </c>
      <c r="D29" s="68"/>
      <c r="E29" s="69" t="s">
        <v>52</v>
      </c>
      <c r="F29" s="69" t="s">
        <v>53</v>
      </c>
      <c r="G29" s="69" t="s">
        <v>54</v>
      </c>
      <c r="H29" s="69" t="s">
        <v>55</v>
      </c>
      <c r="I29" s="69" t="s">
        <v>56</v>
      </c>
      <c r="J29" s="69" t="s">
        <v>57</v>
      </c>
      <c r="K29" s="69" t="s">
        <v>58</v>
      </c>
      <c r="L29" s="69" t="s">
        <v>59</v>
      </c>
      <c r="M29" s="69" t="s">
        <v>60</v>
      </c>
    </row>
    <row r="30" spans="1:13" ht="27.95" customHeight="1">
      <c r="A30" s="109" t="s">
        <v>23</v>
      </c>
      <c r="B30" s="70" t="s">
        <v>61</v>
      </c>
      <c r="C30" s="71" t="s">
        <v>62</v>
      </c>
      <c r="D30" s="72"/>
      <c r="E30" s="139">
        <v>209.96</v>
      </c>
      <c r="F30" s="139">
        <v>209.96</v>
      </c>
      <c r="G30" s="139">
        <v>209.96</v>
      </c>
      <c r="H30" s="139">
        <v>218.58</v>
      </c>
      <c r="I30" s="139">
        <v>218.58</v>
      </c>
      <c r="J30" s="139">
        <v>229.64</v>
      </c>
      <c r="K30" s="139">
        <v>229.64</v>
      </c>
      <c r="L30" s="139">
        <v>229.64</v>
      </c>
      <c r="M30" s="140">
        <v>229.64</v>
      </c>
    </row>
    <row r="31" spans="1:13" ht="27.95" customHeight="1">
      <c r="A31" s="109"/>
      <c r="B31" s="75" t="s">
        <v>63</v>
      </c>
      <c r="C31" s="76" t="s">
        <v>64</v>
      </c>
      <c r="D31" s="77"/>
      <c r="E31" s="141">
        <v>220.22</v>
      </c>
      <c r="F31" s="141">
        <v>220.22</v>
      </c>
      <c r="G31" s="141">
        <v>220.22</v>
      </c>
      <c r="H31" s="141">
        <v>231.7</v>
      </c>
      <c r="I31" s="141">
        <v>231.7</v>
      </c>
      <c r="J31" s="141">
        <v>246.46</v>
      </c>
      <c r="K31" s="141">
        <v>246.46</v>
      </c>
      <c r="L31" s="141">
        <v>246.46</v>
      </c>
      <c r="M31" s="142">
        <v>246.46</v>
      </c>
    </row>
    <row r="32" spans="1:13" ht="27.95" customHeight="1">
      <c r="A32" s="109"/>
      <c r="B32" s="75" t="s">
        <v>65</v>
      </c>
      <c r="C32" s="76" t="s">
        <v>66</v>
      </c>
      <c r="D32" s="77"/>
      <c r="E32" s="141">
        <v>285.08</v>
      </c>
      <c r="F32" s="141">
        <v>285.08</v>
      </c>
      <c r="G32" s="141">
        <v>285.08</v>
      </c>
      <c r="H32" s="141">
        <v>298</v>
      </c>
      <c r="I32" s="141">
        <v>298</v>
      </c>
      <c r="J32" s="141">
        <v>314.60000000000002</v>
      </c>
      <c r="K32" s="141">
        <v>314.60000000000002</v>
      </c>
      <c r="L32" s="141">
        <v>314.60000000000002</v>
      </c>
      <c r="M32" s="142">
        <v>314.60000000000002</v>
      </c>
    </row>
    <row r="33" spans="1:13" ht="27.95" customHeight="1">
      <c r="A33" s="109"/>
      <c r="B33" s="75" t="s">
        <v>67</v>
      </c>
      <c r="C33" s="76" t="s">
        <v>68</v>
      </c>
      <c r="D33" s="77"/>
      <c r="E33" s="141">
        <v>295.32</v>
      </c>
      <c r="F33" s="141">
        <v>295.32</v>
      </c>
      <c r="G33" s="141">
        <v>295.32</v>
      </c>
      <c r="H33" s="141">
        <v>311.12</v>
      </c>
      <c r="I33" s="141">
        <v>311.12</v>
      </c>
      <c r="J33" s="141">
        <v>331.4</v>
      </c>
      <c r="K33" s="141">
        <v>331.4</v>
      </c>
      <c r="L33" s="141">
        <v>331.4</v>
      </c>
      <c r="M33" s="142">
        <v>331.4</v>
      </c>
    </row>
    <row r="34" spans="1:13" ht="27.95" customHeight="1">
      <c r="A34" s="109"/>
      <c r="B34" s="75" t="s">
        <v>69</v>
      </c>
      <c r="C34" s="76" t="s">
        <v>70</v>
      </c>
      <c r="D34" s="77"/>
      <c r="E34" s="141">
        <v>360.2</v>
      </c>
      <c r="F34" s="141">
        <v>360.2</v>
      </c>
      <c r="G34" s="141">
        <v>360.2</v>
      </c>
      <c r="H34" s="141">
        <v>377.42</v>
      </c>
      <c r="I34" s="141">
        <v>377.42</v>
      </c>
      <c r="J34" s="141">
        <v>399.56</v>
      </c>
      <c r="K34" s="141">
        <v>399.56</v>
      </c>
      <c r="L34" s="141">
        <v>399.56</v>
      </c>
      <c r="M34" s="142">
        <v>399.56</v>
      </c>
    </row>
    <row r="35" spans="1:13" ht="27.95" customHeight="1">
      <c r="A35" s="109"/>
      <c r="B35" s="75" t="s">
        <v>71</v>
      </c>
      <c r="C35" s="76" t="s">
        <v>72</v>
      </c>
      <c r="D35" s="77"/>
      <c r="E35" s="141">
        <v>370.44</v>
      </c>
      <c r="F35" s="141">
        <v>370.44</v>
      </c>
      <c r="G35" s="141">
        <v>370.44</v>
      </c>
      <c r="H35" s="141">
        <v>390.54</v>
      </c>
      <c r="I35" s="141">
        <v>390.54</v>
      </c>
      <c r="J35" s="141">
        <v>416.36</v>
      </c>
      <c r="K35" s="141">
        <v>416.36</v>
      </c>
      <c r="L35" s="141">
        <v>416.36</v>
      </c>
      <c r="M35" s="142">
        <v>416.36</v>
      </c>
    </row>
    <row r="36" spans="1:13" ht="29.1" customHeight="1">
      <c r="A36" s="109"/>
      <c r="B36" s="75" t="s">
        <v>73</v>
      </c>
      <c r="C36" s="76" t="s">
        <v>74</v>
      </c>
      <c r="D36" s="77"/>
      <c r="E36" s="141">
        <v>435.3</v>
      </c>
      <c r="F36" s="141">
        <v>435.3</v>
      </c>
      <c r="G36" s="141">
        <v>435.3</v>
      </c>
      <c r="H36" s="141">
        <v>456.84</v>
      </c>
      <c r="I36" s="141">
        <v>456.84</v>
      </c>
      <c r="J36" s="141">
        <v>484.5</v>
      </c>
      <c r="K36" s="141">
        <v>484.5</v>
      </c>
      <c r="L36" s="141">
        <v>484.5</v>
      </c>
      <c r="M36" s="142">
        <v>484.5</v>
      </c>
    </row>
    <row r="37" spans="1:13" ht="27.95" customHeight="1">
      <c r="A37" s="109"/>
      <c r="B37" s="75" t="s">
        <v>75</v>
      </c>
      <c r="C37" s="76" t="s">
        <v>76</v>
      </c>
      <c r="D37" s="77"/>
      <c r="E37" s="141">
        <v>445.56</v>
      </c>
      <c r="F37" s="141">
        <v>445.56</v>
      </c>
      <c r="G37" s="141">
        <v>445.56</v>
      </c>
      <c r="H37" s="141">
        <v>469.96</v>
      </c>
      <c r="I37" s="141">
        <v>469.96</v>
      </c>
      <c r="J37" s="141">
        <v>501.32</v>
      </c>
      <c r="K37" s="141">
        <v>501.32</v>
      </c>
      <c r="L37" s="141">
        <v>501.32</v>
      </c>
      <c r="M37" s="142">
        <v>501.32</v>
      </c>
    </row>
    <row r="38" spans="1:13" ht="29.1" customHeight="1">
      <c r="A38" s="109"/>
      <c r="B38" s="75" t="s">
        <v>77</v>
      </c>
      <c r="C38" s="76" t="s">
        <v>78</v>
      </c>
      <c r="D38" s="77"/>
      <c r="E38" s="141">
        <v>510.42</v>
      </c>
      <c r="F38" s="141">
        <v>510.42</v>
      </c>
      <c r="G38" s="141">
        <v>510.42</v>
      </c>
      <c r="H38" s="141">
        <v>536.24</v>
      </c>
      <c r="I38" s="141">
        <v>536.24</v>
      </c>
      <c r="J38" s="141">
        <v>569.46</v>
      </c>
      <c r="K38" s="141">
        <v>569.46</v>
      </c>
      <c r="L38" s="141">
        <v>569.46</v>
      </c>
      <c r="M38" s="142">
        <v>569.46</v>
      </c>
    </row>
    <row r="39" spans="1:13" ht="27.95" customHeight="1">
      <c r="A39" s="109"/>
      <c r="B39" s="75" t="s">
        <v>79</v>
      </c>
      <c r="C39" s="76" t="s">
        <v>80</v>
      </c>
      <c r="D39" s="77"/>
      <c r="E39" s="141">
        <v>520.66</v>
      </c>
      <c r="F39" s="141">
        <v>520.66</v>
      </c>
      <c r="G39" s="141">
        <v>520.66</v>
      </c>
      <c r="H39" s="141">
        <v>549.36</v>
      </c>
      <c r="I39" s="141">
        <v>549.36</v>
      </c>
      <c r="J39" s="141">
        <v>586.26</v>
      </c>
      <c r="K39" s="141">
        <v>586.26</v>
      </c>
      <c r="L39" s="141">
        <v>586.26</v>
      </c>
      <c r="M39" s="142">
        <v>586.26</v>
      </c>
    </row>
    <row r="40" spans="1:13" ht="27.95" customHeight="1">
      <c r="A40" s="109"/>
      <c r="B40" s="75" t="s">
        <v>81</v>
      </c>
      <c r="C40" s="76" t="s">
        <v>82</v>
      </c>
      <c r="D40" s="77"/>
      <c r="E40" s="141">
        <v>585.54</v>
      </c>
      <c r="F40" s="141">
        <v>585.54</v>
      </c>
      <c r="G40" s="141">
        <v>585.54</v>
      </c>
      <c r="H40" s="141">
        <v>615.66</v>
      </c>
      <c r="I40" s="141">
        <v>615.66</v>
      </c>
      <c r="J40" s="141">
        <v>654.41999999999996</v>
      </c>
      <c r="K40" s="141">
        <v>654.41999999999996</v>
      </c>
      <c r="L40" s="141">
        <v>654.41999999999996</v>
      </c>
      <c r="M40" s="142">
        <v>654.41999999999996</v>
      </c>
    </row>
    <row r="41" spans="1:13" ht="27.95" customHeight="1">
      <c r="A41" s="109"/>
      <c r="B41" s="75" t="s">
        <v>83</v>
      </c>
      <c r="C41" s="76" t="s">
        <v>84</v>
      </c>
      <c r="D41" s="77"/>
      <c r="E41" s="141">
        <v>595.78</v>
      </c>
      <c r="F41" s="141">
        <v>595.78</v>
      </c>
      <c r="G41" s="141">
        <v>595.78</v>
      </c>
      <c r="H41" s="141">
        <v>628.78</v>
      </c>
      <c r="I41" s="141">
        <v>628.78</v>
      </c>
      <c r="J41" s="141">
        <v>671.22</v>
      </c>
      <c r="K41" s="141">
        <v>671.22</v>
      </c>
      <c r="L41" s="141">
        <v>671.22</v>
      </c>
      <c r="M41" s="142">
        <v>671.22</v>
      </c>
    </row>
    <row r="42" spans="1:13" ht="27.95" customHeight="1">
      <c r="A42" s="110"/>
      <c r="B42" s="80" t="s">
        <v>85</v>
      </c>
      <c r="C42" s="81" t="s">
        <v>86</v>
      </c>
      <c r="D42" s="82"/>
      <c r="E42" s="143">
        <v>660.64</v>
      </c>
      <c r="F42" s="143">
        <v>660.64</v>
      </c>
      <c r="G42" s="143">
        <v>660.64</v>
      </c>
      <c r="H42" s="143">
        <v>695.08</v>
      </c>
      <c r="I42" s="143">
        <v>695.08</v>
      </c>
      <c r="J42" s="143">
        <v>739.36</v>
      </c>
      <c r="K42" s="143">
        <v>739.36</v>
      </c>
      <c r="L42" s="143">
        <v>739.36</v>
      </c>
      <c r="M42" s="144">
        <v>739.36</v>
      </c>
    </row>
  </sheetData>
  <mergeCells count="4">
    <mergeCell ref="A8:A20"/>
    <mergeCell ref="A30:A42"/>
    <mergeCell ref="A3:M3"/>
    <mergeCell ref="A23:M23"/>
  </mergeCells>
  <phoneticPr fontId="2" type="noConversion"/>
  <pageMargins left="0.5" right="0.5" top="0.5" bottom="0" header="0.25" footer="0.5"/>
  <pageSetup scale="73" fitToHeight="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2"/>
  <sheetViews>
    <sheetView showGridLines="0" tabSelected="1" workbookViewId="0">
      <selection activeCell="N12" sqref="N12"/>
    </sheetView>
  </sheetViews>
  <sheetFormatPr defaultColWidth="11.42578125" defaultRowHeight="12.75"/>
  <cols>
    <col min="1" max="1" width="4.7109375" customWidth="1"/>
    <col min="2" max="2" width="10.85546875" customWidth="1"/>
    <col min="3" max="3" width="9.85546875" customWidth="1"/>
    <col min="4" max="4" width="1.7109375" customWidth="1"/>
    <col min="5" max="6" width="14.5703125" customWidth="1"/>
    <col min="7" max="7" width="14.7109375" customWidth="1"/>
    <col min="8" max="8" width="14.42578125" customWidth="1"/>
    <col min="9" max="9" width="14.5703125" customWidth="1"/>
    <col min="10" max="10" width="15.85546875" customWidth="1"/>
    <col min="11" max="11" width="16.140625" customWidth="1"/>
    <col min="12" max="12" width="13" customWidth="1"/>
    <col min="13" max="13" width="13.42578125" customWidth="1"/>
  </cols>
  <sheetData>
    <row r="1" spans="1:13" ht="18">
      <c r="A1" s="63"/>
    </row>
    <row r="2" spans="1:13" ht="18">
      <c r="A2" s="63"/>
    </row>
    <row r="3" spans="1:13" ht="37.5">
      <c r="A3" s="111" t="s">
        <v>136</v>
      </c>
      <c r="B3" s="111"/>
      <c r="C3" s="111"/>
      <c r="D3" s="111"/>
      <c r="E3" s="111"/>
      <c r="F3" s="111"/>
      <c r="G3" s="111"/>
      <c r="H3" s="111"/>
      <c r="I3" s="111"/>
      <c r="J3" s="111"/>
      <c r="K3" s="112"/>
      <c r="L3" s="112"/>
      <c r="M3" s="112"/>
    </row>
    <row r="5" spans="1:13" ht="18">
      <c r="A5" s="63" t="s">
        <v>49</v>
      </c>
      <c r="B5" s="64"/>
      <c r="C5" s="64"/>
      <c r="D5" s="64"/>
      <c r="E5" s="63"/>
      <c r="F5" s="65"/>
      <c r="G5" s="63" t="s">
        <v>50</v>
      </c>
      <c r="H5" s="65"/>
      <c r="I5" s="65"/>
      <c r="J5" s="65"/>
      <c r="K5" s="65"/>
      <c r="M5" s="66" t="s">
        <v>51</v>
      </c>
    </row>
    <row r="6" spans="1:13" ht="21.75" customHeight="1">
      <c r="A6" s="65"/>
      <c r="B6" s="65"/>
      <c r="C6" s="65"/>
      <c r="D6" s="65"/>
      <c r="E6" s="67" t="s">
        <v>20</v>
      </c>
      <c r="F6" s="67"/>
      <c r="G6" s="67"/>
      <c r="H6" s="67"/>
      <c r="I6" s="67"/>
      <c r="J6" s="67"/>
      <c r="K6" s="67"/>
      <c r="L6" s="67"/>
      <c r="M6" s="67"/>
    </row>
    <row r="7" spans="1:13" ht="24.75" customHeight="1">
      <c r="A7" s="65"/>
      <c r="B7" s="68" t="s">
        <v>21</v>
      </c>
      <c r="C7" s="68" t="s">
        <v>22</v>
      </c>
      <c r="D7" s="68"/>
      <c r="E7" s="69" t="s">
        <v>52</v>
      </c>
      <c r="F7" s="69" t="s">
        <v>53</v>
      </c>
      <c r="G7" s="69" t="s">
        <v>54</v>
      </c>
      <c r="H7" s="69" t="s">
        <v>55</v>
      </c>
      <c r="I7" s="69" t="s">
        <v>56</v>
      </c>
      <c r="J7" s="69" t="s">
        <v>57</v>
      </c>
      <c r="K7" s="69" t="s">
        <v>58</v>
      </c>
      <c r="L7" s="69" t="s">
        <v>59</v>
      </c>
      <c r="M7" s="69" t="s">
        <v>60</v>
      </c>
    </row>
    <row r="8" spans="1:13" ht="27.95" customHeight="1">
      <c r="A8" s="109" t="s">
        <v>23</v>
      </c>
      <c r="B8" s="70" t="s">
        <v>61</v>
      </c>
      <c r="C8" s="71" t="s">
        <v>62</v>
      </c>
      <c r="D8" s="72"/>
      <c r="E8" s="73">
        <f>MAX('Boxwood - UTR'!X112,'Crossed Up - UTR'!X112,'Palmetto - UTR'!X112)</f>
        <v>192.86</v>
      </c>
      <c r="F8" s="73">
        <f>MAX('Boxwood - UTR'!Y112,'Crossed Up - UTR'!Y112,'Palmetto - UTR'!Y112)</f>
        <v>192.86</v>
      </c>
      <c r="G8" s="73">
        <f>MAX('Boxwood - UTR'!Z112,'Crossed Up - UTR'!Z112,'Palmetto - UTR'!Z112)</f>
        <v>238.6</v>
      </c>
      <c r="H8" s="73">
        <f>MAX('Boxwood - UTR'!AA112,'Crossed Up - UTR'!AA112,'Palmetto - UTR'!AA112)</f>
        <v>246.9</v>
      </c>
      <c r="I8" s="73">
        <f>MAX('Boxwood - UTR'!AB112,'Crossed Up - UTR'!AB112,'Palmetto - UTR'!AB112)</f>
        <v>246.9</v>
      </c>
      <c r="J8" s="73">
        <f>MAX('Boxwood - UTR'!AC112,'Crossed Up - UTR'!AC112,'Palmetto - UTR'!AC112)</f>
        <v>246.9</v>
      </c>
      <c r="K8" s="73">
        <f>MAX('Boxwood - UTR'!AD112,'Crossed Up - UTR'!AD112,'Palmetto - UTR'!AD112)</f>
        <v>246.9</v>
      </c>
      <c r="L8" s="73">
        <f>MAX('Boxwood - UTR'!AE112,'Crossed Up - UTR'!AE112,'Palmetto - UTR'!AE112)</f>
        <v>307.88</v>
      </c>
      <c r="M8" s="74">
        <f>MAX('Boxwood - UTR'!AF112,'Crossed Up - UTR'!AF112,'Palmetto - UTR'!AF112)</f>
        <v>307.88</v>
      </c>
    </row>
    <row r="9" spans="1:13" ht="27" customHeight="1">
      <c r="A9" s="109"/>
      <c r="B9" s="75" t="s">
        <v>63</v>
      </c>
      <c r="C9" s="76" t="s">
        <v>64</v>
      </c>
      <c r="D9" s="77"/>
      <c r="E9" s="78">
        <f>MAX('Boxwood - UTR'!X113,'Crossed Up - UTR'!X113,'Palmetto - UTR'!X113)</f>
        <v>318.12</v>
      </c>
      <c r="F9" s="78">
        <f>MAX('Boxwood - UTR'!Y113,'Crossed Up - UTR'!Y113,'Palmetto - UTR'!Y113)</f>
        <v>318.12</v>
      </c>
      <c r="G9" s="78">
        <f>MAX('Boxwood - UTR'!Z113,'Crossed Up - UTR'!Z113,'Palmetto - UTR'!Z113)</f>
        <v>387.42</v>
      </c>
      <c r="H9" s="78">
        <f>MAX('Boxwood - UTR'!AA113,'Crossed Up - UTR'!AA113,'Palmetto - UTR'!AA113)</f>
        <v>419.26</v>
      </c>
      <c r="I9" s="78">
        <f>MAX('Boxwood - UTR'!AB113,'Crossed Up - UTR'!AB113,'Palmetto - UTR'!AB113)</f>
        <v>456.7</v>
      </c>
      <c r="J9" s="78">
        <f>MAX('Boxwood - UTR'!AC113,'Crossed Up - UTR'!AC113,'Palmetto - UTR'!AC113)</f>
        <v>456.7</v>
      </c>
      <c r="K9" s="78">
        <f>MAX('Boxwood - UTR'!AD113,'Crossed Up - UTR'!AD113,'Palmetto - UTR'!AD113)</f>
        <v>456.7</v>
      </c>
      <c r="L9" s="78">
        <f>MAX('Boxwood - UTR'!AE113,'Crossed Up - UTR'!AE113,'Palmetto - UTR'!AE113)</f>
        <v>525.98</v>
      </c>
      <c r="M9" s="79">
        <f>MAX('Boxwood - UTR'!AF113,'Crossed Up - UTR'!AF113,'Palmetto - UTR'!AF113)</f>
        <v>525.98</v>
      </c>
    </row>
    <row r="10" spans="1:13" ht="27.95" customHeight="1">
      <c r="A10" s="109"/>
      <c r="B10" s="75" t="s">
        <v>65</v>
      </c>
      <c r="C10" s="76" t="s">
        <v>66</v>
      </c>
      <c r="D10" s="77"/>
      <c r="E10" s="78">
        <f>MAX('Boxwood - UTR'!X114,'Crossed Up - UTR'!X114,'Palmetto - UTR'!X114)</f>
        <v>323.26</v>
      </c>
      <c r="F10" s="78">
        <f>MAX('Boxwood - UTR'!Y114,'Crossed Up - UTR'!Y114,'Palmetto - UTR'!Y114)</f>
        <v>323.26</v>
      </c>
      <c r="G10" s="78">
        <f>MAX('Boxwood - UTR'!Z114,'Crossed Up - UTR'!Z114,'Palmetto - UTR'!Z114)</f>
        <v>392.54</v>
      </c>
      <c r="H10" s="78">
        <f>MAX('Boxwood - UTR'!AA114,'Crossed Up - UTR'!AA114,'Palmetto - UTR'!AA114)</f>
        <v>424.38</v>
      </c>
      <c r="I10" s="78">
        <f>MAX('Boxwood - UTR'!AB114,'Crossed Up - UTR'!AB114,'Palmetto - UTR'!AB114)</f>
        <v>461.82</v>
      </c>
      <c r="J10" s="78">
        <f>MAX('Boxwood - UTR'!AC114,'Crossed Up - UTR'!AC114,'Palmetto - UTR'!AC114)</f>
        <v>461.82</v>
      </c>
      <c r="K10" s="78">
        <f>MAX('Boxwood - UTR'!AD114,'Crossed Up - UTR'!AD114,'Palmetto - UTR'!AD114)</f>
        <v>461.82</v>
      </c>
      <c r="L10" s="78">
        <f>MAX('Boxwood - UTR'!AE114,'Crossed Up - UTR'!AE114,'Palmetto - UTR'!AE114)</f>
        <v>531.1</v>
      </c>
      <c r="M10" s="79">
        <f>MAX('Boxwood - UTR'!AF114,'Crossed Up - UTR'!AF114,'Palmetto - UTR'!AF114)</f>
        <v>531.1</v>
      </c>
    </row>
    <row r="11" spans="1:13" ht="27.95" customHeight="1">
      <c r="A11" s="109"/>
      <c r="B11" s="75" t="s">
        <v>67</v>
      </c>
      <c r="C11" s="76" t="s">
        <v>68</v>
      </c>
      <c r="D11" s="77"/>
      <c r="E11" s="78">
        <f>MAX('Boxwood - UTR'!X115,'Crossed Up - UTR'!X115,'Palmetto - UTR'!X115)</f>
        <v>333.5</v>
      </c>
      <c r="F11" s="78">
        <f>MAX('Boxwood - UTR'!Y115,'Crossed Up - UTR'!Y115,'Palmetto - UTR'!Y115)</f>
        <v>333.5</v>
      </c>
      <c r="G11" s="78">
        <f>MAX('Boxwood - UTR'!Z115,'Crossed Up - UTR'!Z115,'Palmetto - UTR'!Z115)</f>
        <v>402.78</v>
      </c>
      <c r="H11" s="78">
        <f>MAX('Boxwood - UTR'!AA115,'Crossed Up - UTR'!AA115,'Palmetto - UTR'!AA115)</f>
        <v>434.64</v>
      </c>
      <c r="I11" s="78">
        <f>MAX('Boxwood - UTR'!AB115,'Crossed Up - UTR'!AB115,'Palmetto - UTR'!AB115)</f>
        <v>472.06</v>
      </c>
      <c r="J11" s="78">
        <f>MAX('Boxwood - UTR'!AC115,'Crossed Up - UTR'!AC115,'Palmetto - UTR'!AC115)</f>
        <v>472.06</v>
      </c>
      <c r="K11" s="78">
        <f>MAX('Boxwood - UTR'!AD115,'Crossed Up - UTR'!AD115,'Palmetto - UTR'!AD115)</f>
        <v>472.06</v>
      </c>
      <c r="L11" s="78">
        <f>MAX('Boxwood - UTR'!AE115,'Crossed Up - UTR'!AE115,'Palmetto - UTR'!AE115)</f>
        <v>541.34</v>
      </c>
      <c r="M11" s="79">
        <f>MAX('Boxwood - UTR'!AF115,'Crossed Up - UTR'!AF115,'Palmetto - UTR'!AF115)</f>
        <v>541.34</v>
      </c>
    </row>
    <row r="12" spans="1:13" ht="27.95" customHeight="1">
      <c r="A12" s="109"/>
      <c r="B12" s="75" t="s">
        <v>69</v>
      </c>
      <c r="C12" s="76" t="s">
        <v>70</v>
      </c>
      <c r="D12" s="77"/>
      <c r="E12" s="78">
        <f>MAX('Boxwood - UTR'!X116,'Crossed Up - UTR'!X116,'Palmetto - UTR'!X116)</f>
        <v>338.62</v>
      </c>
      <c r="F12" s="78">
        <f>MAX('Boxwood - UTR'!Y116,'Crossed Up - UTR'!Y116,'Palmetto - UTR'!Y116)</f>
        <v>338.62</v>
      </c>
      <c r="G12" s="78">
        <f>MAX('Boxwood - UTR'!Z116,'Crossed Up - UTR'!Z116,'Palmetto - UTR'!Z116)</f>
        <v>407.92</v>
      </c>
      <c r="H12" s="78">
        <f>MAX('Boxwood - UTR'!AA116,'Crossed Up - UTR'!AA116,'Palmetto - UTR'!AA116)</f>
        <v>439.76</v>
      </c>
      <c r="I12" s="78">
        <f>MAX('Boxwood - UTR'!AB116,'Crossed Up - UTR'!AB116,'Palmetto - UTR'!AB116)</f>
        <v>477.2</v>
      </c>
      <c r="J12" s="78">
        <f>MAX('Boxwood - UTR'!AC116,'Crossed Up - UTR'!AC116,'Palmetto - UTR'!AC116)</f>
        <v>477.2</v>
      </c>
      <c r="K12" s="78">
        <f>MAX('Boxwood - UTR'!AD116,'Crossed Up - UTR'!AD116,'Palmetto - UTR'!AD116)</f>
        <v>477.2</v>
      </c>
      <c r="L12" s="78">
        <f>MAX('Boxwood - UTR'!AE116,'Crossed Up - UTR'!AE116,'Palmetto - UTR'!AE116)</f>
        <v>546.48</v>
      </c>
      <c r="M12" s="79">
        <f>MAX('Boxwood - UTR'!AF116,'Crossed Up - UTR'!AF116,'Palmetto - UTR'!AF116)</f>
        <v>546.48</v>
      </c>
    </row>
    <row r="13" spans="1:13" ht="27.95" customHeight="1">
      <c r="A13" s="109"/>
      <c r="B13" s="75" t="s">
        <v>71</v>
      </c>
      <c r="C13" s="76" t="s">
        <v>72</v>
      </c>
      <c r="D13" s="77"/>
      <c r="E13" s="78">
        <f>MAX('Boxwood - UTR'!X117,'Crossed Up - UTR'!X117,'Palmetto - UTR'!X117)</f>
        <v>487.44</v>
      </c>
      <c r="F13" s="78">
        <f>MAX('Boxwood - UTR'!Y117,'Crossed Up - UTR'!Y117,'Palmetto - UTR'!Y117)</f>
        <v>487.44</v>
      </c>
      <c r="G13" s="78">
        <f>MAX('Boxwood - UTR'!Z117,'Crossed Up - UTR'!Z117,'Palmetto - UTR'!Z117)</f>
        <v>626</v>
      </c>
      <c r="H13" s="78">
        <f>MAX('Boxwood - UTR'!AA117,'Crossed Up - UTR'!AA117,'Palmetto - UTR'!AA117)</f>
        <v>626</v>
      </c>
      <c r="I13" s="78">
        <f>MAX('Boxwood - UTR'!AB117,'Crossed Up - UTR'!AB117,'Palmetto - UTR'!AB117)</f>
        <v>626</v>
      </c>
      <c r="J13" s="78">
        <f>MAX('Boxwood - UTR'!AC117,'Crossed Up - UTR'!AC117,'Palmetto - UTR'!AC117)</f>
        <v>695.28</v>
      </c>
      <c r="K13" s="78">
        <f>MAX('Boxwood - UTR'!AD117,'Crossed Up - UTR'!AD117,'Palmetto - UTR'!AD117)</f>
        <v>695.28</v>
      </c>
      <c r="L13" s="78">
        <f>MAX('Boxwood - UTR'!AE117,'Crossed Up - UTR'!AE117,'Palmetto - UTR'!AE117)</f>
        <v>764.58</v>
      </c>
      <c r="M13" s="79">
        <f>MAX('Boxwood - UTR'!AF117,'Crossed Up - UTR'!AF117,'Palmetto - UTR'!AF117)</f>
        <v>764.58</v>
      </c>
    </row>
    <row r="14" spans="1:13" ht="27.95" customHeight="1">
      <c r="A14" s="109"/>
      <c r="B14" s="75" t="s">
        <v>73</v>
      </c>
      <c r="C14" s="76" t="s">
        <v>74</v>
      </c>
      <c r="D14" s="77"/>
      <c r="E14" s="78">
        <f>MAX('Boxwood - UTR'!X118,'Crossed Up - UTR'!X118,'Palmetto - UTR'!X118)</f>
        <v>492.56</v>
      </c>
      <c r="F14" s="78">
        <f>MAX('Boxwood - UTR'!Y118,'Crossed Up - UTR'!Y118,'Palmetto - UTR'!Y118)</f>
        <v>492.56</v>
      </c>
      <c r="G14" s="78">
        <f>MAX('Boxwood - UTR'!Z118,'Crossed Up - UTR'!Z118,'Palmetto - UTR'!Z118)</f>
        <v>631.14</v>
      </c>
      <c r="H14" s="78">
        <f>MAX('Boxwood - UTR'!AA118,'Crossed Up - UTR'!AA118,'Palmetto - UTR'!AA118)</f>
        <v>631.14</v>
      </c>
      <c r="I14" s="78">
        <f>MAX('Boxwood - UTR'!AB118,'Crossed Up - UTR'!AB118,'Palmetto - UTR'!AB118)</f>
        <v>631.14</v>
      </c>
      <c r="J14" s="78">
        <f>MAX('Boxwood - UTR'!AC118,'Crossed Up - UTR'!AC118,'Palmetto - UTR'!AC118)</f>
        <v>700.42</v>
      </c>
      <c r="K14" s="78">
        <f>MAX('Boxwood - UTR'!AD118,'Crossed Up - UTR'!AD118,'Palmetto - UTR'!AD118)</f>
        <v>700.42</v>
      </c>
      <c r="L14" s="78">
        <f>MAX('Boxwood - UTR'!AE118,'Crossed Up - UTR'!AE118,'Palmetto - UTR'!AE118)</f>
        <v>769.7</v>
      </c>
      <c r="M14" s="79">
        <f>MAX('Boxwood - UTR'!AF118,'Crossed Up - UTR'!AF118,'Palmetto - UTR'!AF118)</f>
        <v>769.7</v>
      </c>
    </row>
    <row r="15" spans="1:13" ht="27.95" customHeight="1">
      <c r="A15" s="109"/>
      <c r="B15" s="75" t="s">
        <v>75</v>
      </c>
      <c r="C15" s="76" t="s">
        <v>76</v>
      </c>
      <c r="D15" s="77"/>
      <c r="E15" s="78">
        <f>MAX('Boxwood - UTR'!X119,'Crossed Up - UTR'!X119,'Palmetto - UTR'!X119)</f>
        <v>502.82</v>
      </c>
      <c r="F15" s="78">
        <f>MAX('Boxwood - UTR'!Y119,'Crossed Up - UTR'!Y119,'Palmetto - UTR'!Y119)</f>
        <v>502.82</v>
      </c>
      <c r="G15" s="78">
        <f>MAX('Boxwood - UTR'!Z119,'Crossed Up - UTR'!Z119,'Palmetto - UTR'!Z119)</f>
        <v>641.38</v>
      </c>
      <c r="H15" s="78">
        <f>MAX('Boxwood - UTR'!AA119,'Crossed Up - UTR'!AA119,'Palmetto - UTR'!AA119)</f>
        <v>641.38</v>
      </c>
      <c r="I15" s="78">
        <f>MAX('Boxwood - UTR'!AB119,'Crossed Up - UTR'!AB119,'Palmetto - UTR'!AB119)</f>
        <v>641.38</v>
      </c>
      <c r="J15" s="78">
        <f>MAX('Boxwood - UTR'!AC119,'Crossed Up - UTR'!AC119,'Palmetto - UTR'!AC119)</f>
        <v>710.66</v>
      </c>
      <c r="K15" s="78">
        <f>MAX('Boxwood - UTR'!AD119,'Crossed Up - UTR'!AD119,'Palmetto - UTR'!AD119)</f>
        <v>710.66</v>
      </c>
      <c r="L15" s="78">
        <f>MAX('Boxwood - UTR'!AE119,'Crossed Up - UTR'!AE119,'Palmetto - UTR'!AE119)</f>
        <v>779.94</v>
      </c>
      <c r="M15" s="79">
        <f>MAX('Boxwood - UTR'!AF119,'Crossed Up - UTR'!AF119,'Palmetto - UTR'!AF119)</f>
        <v>779.94</v>
      </c>
    </row>
    <row r="16" spans="1:13" ht="27.95" customHeight="1">
      <c r="A16" s="109"/>
      <c r="B16" s="75" t="s">
        <v>77</v>
      </c>
      <c r="C16" s="76" t="s">
        <v>78</v>
      </c>
      <c r="D16" s="77"/>
      <c r="E16" s="78">
        <f>MAX('Boxwood - UTR'!X120,'Crossed Up - UTR'!X120,'Palmetto - UTR'!X120)</f>
        <v>507.94</v>
      </c>
      <c r="F16" s="78">
        <f>MAX('Boxwood - UTR'!Y120,'Crossed Up - UTR'!Y120,'Palmetto - UTR'!Y120)</f>
        <v>507.94</v>
      </c>
      <c r="G16" s="78">
        <f>MAX('Boxwood - UTR'!Z120,'Crossed Up - UTR'!Z120,'Palmetto - UTR'!Z120)</f>
        <v>646.5</v>
      </c>
      <c r="H16" s="78">
        <f>MAX('Boxwood - UTR'!AA120,'Crossed Up - UTR'!AA120,'Palmetto - UTR'!AA120)</f>
        <v>646.5</v>
      </c>
      <c r="I16" s="78">
        <f>MAX('Boxwood - UTR'!AB120,'Crossed Up - UTR'!AB120,'Palmetto - UTR'!AB120)</f>
        <v>646.5</v>
      </c>
      <c r="J16" s="78">
        <f>MAX('Boxwood - UTR'!AC120,'Crossed Up - UTR'!AC120,'Palmetto - UTR'!AC120)</f>
        <v>715.78</v>
      </c>
      <c r="K16" s="78">
        <f>MAX('Boxwood - UTR'!AD120,'Crossed Up - UTR'!AD120,'Palmetto - UTR'!AD120)</f>
        <v>715.78</v>
      </c>
      <c r="L16" s="78">
        <f>MAX('Boxwood - UTR'!AE120,'Crossed Up - UTR'!AE120,'Palmetto - UTR'!AE120)</f>
        <v>785.08</v>
      </c>
      <c r="M16" s="79">
        <f>MAX('Boxwood - UTR'!AF120,'Crossed Up - UTR'!AF120,'Palmetto - UTR'!AF120)</f>
        <v>785.08</v>
      </c>
    </row>
    <row r="17" spans="1:13" ht="27.95" customHeight="1">
      <c r="A17" s="109"/>
      <c r="B17" s="75" t="s">
        <v>79</v>
      </c>
      <c r="C17" s="76" t="s">
        <v>80</v>
      </c>
      <c r="D17" s="77"/>
      <c r="E17" s="78">
        <f>MAX('Boxwood - UTR'!X121,'Crossed Up - UTR'!X121,'Palmetto - UTR'!X121)</f>
        <v>656.76</v>
      </c>
      <c r="F17" s="78">
        <f>MAX('Boxwood - UTR'!Y121,'Crossed Up - UTR'!Y121,'Palmetto - UTR'!Y121)</f>
        <v>656.76</v>
      </c>
      <c r="G17" s="78">
        <f>MAX('Boxwood - UTR'!Z121,'Crossed Up - UTR'!Z121,'Palmetto - UTR'!Z121)</f>
        <v>795.32</v>
      </c>
      <c r="H17" s="78">
        <f>MAX('Boxwood - UTR'!AA121,'Crossed Up - UTR'!AA121,'Palmetto - UTR'!AA121)</f>
        <v>804.98</v>
      </c>
      <c r="I17" s="78">
        <f>MAX('Boxwood - UTR'!AB121,'Crossed Up - UTR'!AB121,'Palmetto - UTR'!AB121)</f>
        <v>864.6</v>
      </c>
      <c r="J17" s="78">
        <f>MAX('Boxwood - UTR'!AC121,'Crossed Up - UTR'!AC121,'Palmetto - UTR'!AC121)</f>
        <v>864.6</v>
      </c>
      <c r="K17" s="78">
        <f>MAX('Boxwood - UTR'!AD121,'Crossed Up - UTR'!AD121,'Palmetto - UTR'!AD121)</f>
        <v>933.88</v>
      </c>
      <c r="L17" s="78">
        <f>MAX('Boxwood - UTR'!AE121,'Crossed Up - UTR'!AE121,'Palmetto - UTR'!AE121)</f>
        <v>1003.16</v>
      </c>
      <c r="M17" s="79">
        <f>MAX('Boxwood - UTR'!AF121,'Crossed Up - UTR'!AF121,'Palmetto - UTR'!AF121)</f>
        <v>1072.44</v>
      </c>
    </row>
    <row r="18" spans="1:13" ht="27.95" customHeight="1">
      <c r="A18" s="109"/>
      <c r="B18" s="75" t="s">
        <v>81</v>
      </c>
      <c r="C18" s="76" t="s">
        <v>82</v>
      </c>
      <c r="D18" s="77"/>
      <c r="E18" s="78">
        <f>MAX('Boxwood - UTR'!X122,'Crossed Up - UTR'!X122,'Palmetto - UTR'!X122)</f>
        <v>661.88</v>
      </c>
      <c r="F18" s="78">
        <f>MAX('Boxwood - UTR'!Y122,'Crossed Up - UTR'!Y122,'Palmetto - UTR'!Y122)</f>
        <v>661.88</v>
      </c>
      <c r="G18" s="78">
        <f>MAX('Boxwood - UTR'!Z122,'Crossed Up - UTR'!Z122,'Palmetto - UTR'!Z122)</f>
        <v>800.44</v>
      </c>
      <c r="H18" s="78">
        <f>MAX('Boxwood - UTR'!AA122,'Crossed Up - UTR'!AA122,'Palmetto - UTR'!AA122)</f>
        <v>810.1</v>
      </c>
      <c r="I18" s="78">
        <f>MAX('Boxwood - UTR'!AB122,'Crossed Up - UTR'!AB122,'Palmetto - UTR'!AB122)</f>
        <v>869.72</v>
      </c>
      <c r="J18" s="78">
        <f>MAX('Boxwood - UTR'!AC122,'Crossed Up - UTR'!AC122,'Palmetto - UTR'!AC122)</f>
        <v>869.72</v>
      </c>
      <c r="K18" s="78">
        <f>MAX('Boxwood - UTR'!AD122,'Crossed Up - UTR'!AD122,'Palmetto - UTR'!AD122)</f>
        <v>939</v>
      </c>
      <c r="L18" s="78">
        <f>MAX('Boxwood - UTR'!AE122,'Crossed Up - UTR'!AE122,'Palmetto - UTR'!AE122)</f>
        <v>1008.3</v>
      </c>
      <c r="M18" s="79">
        <f>MAX('Boxwood - UTR'!AF122,'Crossed Up - UTR'!AF122,'Palmetto - UTR'!AF122)</f>
        <v>1077.58</v>
      </c>
    </row>
    <row r="19" spans="1:13" ht="27.95" customHeight="1">
      <c r="A19" s="109"/>
      <c r="B19" s="75" t="s">
        <v>83</v>
      </c>
      <c r="C19" s="76" t="s">
        <v>84</v>
      </c>
      <c r="D19" s="77"/>
      <c r="E19" s="78">
        <f>MAX('Boxwood - UTR'!X123,'Crossed Up - UTR'!X123,'Palmetto - UTR'!X123)</f>
        <v>672.14</v>
      </c>
      <c r="F19" s="78">
        <f>MAX('Boxwood - UTR'!Y123,'Crossed Up - UTR'!Y123,'Palmetto - UTR'!Y123)</f>
        <v>672.14</v>
      </c>
      <c r="G19" s="78">
        <f>MAX('Boxwood - UTR'!Z123,'Crossed Up - UTR'!Z123,'Palmetto - UTR'!Z123)</f>
        <v>810.7</v>
      </c>
      <c r="H19" s="78">
        <f>MAX('Boxwood - UTR'!AA123,'Crossed Up - UTR'!AA123,'Palmetto - UTR'!AA123)</f>
        <v>820.36</v>
      </c>
      <c r="I19" s="78">
        <f>MAX('Boxwood - UTR'!AB123,'Crossed Up - UTR'!AB123,'Palmetto - UTR'!AB123)</f>
        <v>879.98</v>
      </c>
      <c r="J19" s="78">
        <f>MAX('Boxwood - UTR'!AC123,'Crossed Up - UTR'!AC123,'Palmetto - UTR'!AC123)</f>
        <v>879.98</v>
      </c>
      <c r="K19" s="78">
        <f>MAX('Boxwood - UTR'!AD123,'Crossed Up - UTR'!AD123,'Palmetto - UTR'!AD123)</f>
        <v>949.26</v>
      </c>
      <c r="L19" s="78">
        <f>MAX('Boxwood - UTR'!AE123,'Crossed Up - UTR'!AE123,'Palmetto - UTR'!AE123)</f>
        <v>1018.54</v>
      </c>
      <c r="M19" s="79">
        <f>MAX('Boxwood - UTR'!AF123,'Crossed Up - UTR'!AF123,'Palmetto - UTR'!AF123)</f>
        <v>1087.82</v>
      </c>
    </row>
    <row r="20" spans="1:13" ht="27.95" customHeight="1">
      <c r="A20" s="110"/>
      <c r="B20" s="80" t="s">
        <v>85</v>
      </c>
      <c r="C20" s="81" t="s">
        <v>86</v>
      </c>
      <c r="D20" s="82"/>
      <c r="E20" s="83">
        <f>MAX('Boxwood - UTR'!X124,'Crossed Up - UTR'!X124,'Palmetto - UTR'!X124)</f>
        <v>677.26</v>
      </c>
      <c r="F20" s="83">
        <f>MAX('Boxwood - UTR'!Y124,'Crossed Up - UTR'!Y124,'Palmetto - UTR'!Y124)</f>
        <v>677.26</v>
      </c>
      <c r="G20" s="83">
        <f>MAX('Boxwood - UTR'!Z124,'Crossed Up - UTR'!Z124,'Palmetto - UTR'!Z124)</f>
        <v>815.82</v>
      </c>
      <c r="H20" s="83">
        <f>MAX('Boxwood - UTR'!AA124,'Crossed Up - UTR'!AA124,'Palmetto - UTR'!AA124)</f>
        <v>825.48</v>
      </c>
      <c r="I20" s="83">
        <f>MAX('Boxwood - UTR'!AB124,'Crossed Up - UTR'!AB124,'Palmetto - UTR'!AB124)</f>
        <v>885.1</v>
      </c>
      <c r="J20" s="83">
        <f>MAX('Boxwood - UTR'!AC124,'Crossed Up - UTR'!AC124,'Palmetto - UTR'!AC124)</f>
        <v>885.1</v>
      </c>
      <c r="K20" s="83">
        <f>MAX('Boxwood - UTR'!AD124,'Crossed Up - UTR'!AD124,'Palmetto - UTR'!AD124)</f>
        <v>954.38</v>
      </c>
      <c r="L20" s="83">
        <f>MAX('Boxwood - UTR'!AE124,'Crossed Up - UTR'!AE124,'Palmetto - UTR'!AE124)</f>
        <v>1023.66</v>
      </c>
      <c r="M20" s="84">
        <f>MAX('Boxwood - UTR'!AF124,'Crossed Up - UTR'!AF124,'Palmetto - UTR'!AF124)</f>
        <v>1092.94</v>
      </c>
    </row>
    <row r="21" spans="1:13" ht="12.75" hidden="1" customHeight="1"/>
    <row r="22" spans="1:13" ht="12.75" hidden="1" customHeight="1"/>
    <row r="23" spans="1:13" ht="75" customHeight="1">
      <c r="A23" s="111" t="s">
        <v>137</v>
      </c>
      <c r="B23" s="111"/>
      <c r="C23" s="111"/>
      <c r="D23" s="111"/>
      <c r="E23" s="111"/>
      <c r="F23" s="111"/>
      <c r="G23" s="111"/>
      <c r="H23" s="111"/>
      <c r="I23" s="111"/>
      <c r="J23" s="111"/>
      <c r="K23" s="112"/>
      <c r="L23" s="112"/>
      <c r="M23" s="112"/>
    </row>
    <row r="25" spans="1:13" ht="18">
      <c r="A25" s="63" t="s">
        <v>49</v>
      </c>
      <c r="B25" s="64"/>
      <c r="C25" s="64"/>
      <c r="D25" s="64"/>
      <c r="E25" s="63"/>
      <c r="F25" s="65"/>
      <c r="G25" s="63" t="s">
        <v>50</v>
      </c>
      <c r="H25" s="65"/>
      <c r="I25" s="65"/>
      <c r="J25" s="65"/>
      <c r="K25" s="65"/>
      <c r="M25" s="66" t="s">
        <v>51</v>
      </c>
    </row>
    <row r="26" spans="1:13" ht="21.75" customHeight="1">
      <c r="A26" s="65"/>
      <c r="B26" s="65"/>
      <c r="C26" s="65"/>
      <c r="D26" s="65"/>
      <c r="E26" s="67" t="s">
        <v>133</v>
      </c>
      <c r="F26" s="67"/>
      <c r="G26" s="67"/>
      <c r="H26" s="67"/>
      <c r="I26" s="67"/>
      <c r="J26" s="67"/>
      <c r="K26" s="67"/>
      <c r="L26" s="67"/>
      <c r="M26" s="67"/>
    </row>
    <row r="27" spans="1:13" ht="24.75" customHeight="1">
      <c r="A27" s="65"/>
      <c r="E27" s="85">
        <f>'Demi Moon - RR'!F11</f>
        <v>20</v>
      </c>
      <c r="F27" s="85">
        <f>'Demi Moon - RR'!G11</f>
        <v>20</v>
      </c>
      <c r="G27" s="85">
        <f>'Demi Moon - RR'!H11</f>
        <v>20</v>
      </c>
      <c r="H27" s="85">
        <f>'Demi Moon - RR'!I11</f>
        <v>23</v>
      </c>
      <c r="I27" s="85">
        <f>'Demi Moon - RR'!J11</f>
        <v>29</v>
      </c>
      <c r="J27" s="85">
        <f>'Demi Moon - RR'!K11</f>
        <v>35</v>
      </c>
      <c r="K27" s="85">
        <f>'Demi Moon - RR'!L11</f>
        <v>41</v>
      </c>
      <c r="L27" s="85">
        <f>'Demi Moon - RR'!M11</f>
        <v>47</v>
      </c>
      <c r="M27" s="85">
        <f>'Demi Moon - RR'!N11</f>
        <v>53</v>
      </c>
    </row>
    <row r="28" spans="1:13" ht="21.75" customHeight="1">
      <c r="A28" s="65"/>
      <c r="E28" s="67" t="s">
        <v>20</v>
      </c>
      <c r="F28" s="67"/>
      <c r="G28" s="67"/>
      <c r="H28" s="67"/>
      <c r="I28" s="67"/>
      <c r="J28" s="67"/>
      <c r="K28" s="67"/>
      <c r="L28" s="67"/>
      <c r="M28" s="67"/>
    </row>
    <row r="29" spans="1:13" ht="24.75" customHeight="1">
      <c r="A29" s="65"/>
      <c r="B29" s="68" t="s">
        <v>21</v>
      </c>
      <c r="C29" s="68" t="s">
        <v>22</v>
      </c>
      <c r="D29" s="68"/>
      <c r="E29" s="69" t="s">
        <v>52</v>
      </c>
      <c r="F29" s="69" t="s">
        <v>53</v>
      </c>
      <c r="G29" s="69" t="s">
        <v>54</v>
      </c>
      <c r="H29" s="69" t="s">
        <v>55</v>
      </c>
      <c r="I29" s="69" t="s">
        <v>56</v>
      </c>
      <c r="J29" s="69" t="s">
        <v>57</v>
      </c>
      <c r="K29" s="69" t="s">
        <v>58</v>
      </c>
      <c r="L29" s="69" t="s">
        <v>59</v>
      </c>
      <c r="M29" s="69" t="s">
        <v>60</v>
      </c>
    </row>
    <row r="30" spans="1:13" ht="27.95" customHeight="1">
      <c r="A30" s="109" t="s">
        <v>23</v>
      </c>
      <c r="B30" s="70" t="s">
        <v>61</v>
      </c>
      <c r="C30" s="71" t="s">
        <v>62</v>
      </c>
      <c r="D30" s="72"/>
      <c r="E30" s="73">
        <f>'Demi Moon - RR'!F90</f>
        <v>238.6</v>
      </c>
      <c r="F30" s="73">
        <f>'Demi Moon - RR'!G90</f>
        <v>238.6</v>
      </c>
      <c r="G30" s="73">
        <f>'Demi Moon - RR'!H90</f>
        <v>238.6</v>
      </c>
      <c r="H30" s="73">
        <f>'Demi Moon - RR'!I90</f>
        <v>247.2</v>
      </c>
      <c r="I30" s="73">
        <f>'Demi Moon - RR'!J90</f>
        <v>247.2</v>
      </c>
      <c r="J30" s="73">
        <f>'Demi Moon - RR'!K90</f>
        <v>258.27999999999997</v>
      </c>
      <c r="K30" s="73">
        <f>'Demi Moon - RR'!L90</f>
        <v>258.27999999999997</v>
      </c>
      <c r="L30" s="73">
        <f>'Demi Moon - RR'!M90</f>
        <v>258.27999999999997</v>
      </c>
      <c r="M30" s="74">
        <f>'Demi Moon - RR'!N90</f>
        <v>258.27999999999997</v>
      </c>
    </row>
    <row r="31" spans="1:13" ht="27.95" customHeight="1">
      <c r="A31" s="109"/>
      <c r="B31" s="75" t="s">
        <v>63</v>
      </c>
      <c r="C31" s="76" t="s">
        <v>64</v>
      </c>
      <c r="D31" s="77"/>
      <c r="E31" s="78">
        <f>'Demi Moon - RR'!F91</f>
        <v>248.84</v>
      </c>
      <c r="F31" s="78">
        <f>'Demi Moon - RR'!G91</f>
        <v>248.84</v>
      </c>
      <c r="G31" s="78">
        <f>'Demi Moon - RR'!H91</f>
        <v>248.84</v>
      </c>
      <c r="H31" s="78">
        <f>'Demi Moon - RR'!I91</f>
        <v>260.32</v>
      </c>
      <c r="I31" s="78">
        <f>'Demi Moon - RR'!J91</f>
        <v>260.32</v>
      </c>
      <c r="J31" s="78">
        <f>'Demi Moon - RR'!K91</f>
        <v>275.08</v>
      </c>
      <c r="K31" s="78">
        <f>'Demi Moon - RR'!L91</f>
        <v>275.08</v>
      </c>
      <c r="L31" s="78">
        <f>'Demi Moon - RR'!M91</f>
        <v>275.08</v>
      </c>
      <c r="M31" s="79">
        <f>'Demi Moon - RR'!N91</f>
        <v>275.08</v>
      </c>
    </row>
    <row r="32" spans="1:13" ht="27.95" customHeight="1">
      <c r="A32" s="109"/>
      <c r="B32" s="75" t="s">
        <v>65</v>
      </c>
      <c r="C32" s="76" t="s">
        <v>66</v>
      </c>
      <c r="D32" s="77"/>
      <c r="E32" s="78">
        <f>'Demi Moon - RR'!F92</f>
        <v>323.26</v>
      </c>
      <c r="F32" s="78">
        <f>'Demi Moon - RR'!G92</f>
        <v>323.26</v>
      </c>
      <c r="G32" s="78">
        <f>'Demi Moon - RR'!H92</f>
        <v>323.26</v>
      </c>
      <c r="H32" s="78">
        <f>'Demi Moon - RR'!I92</f>
        <v>336.16</v>
      </c>
      <c r="I32" s="78">
        <f>'Demi Moon - RR'!J92</f>
        <v>336.16</v>
      </c>
      <c r="J32" s="78">
        <f>'Demi Moon - RR'!K92</f>
        <v>352.78</v>
      </c>
      <c r="K32" s="78">
        <f>'Demi Moon - RR'!L92</f>
        <v>352.78</v>
      </c>
      <c r="L32" s="78">
        <f>'Demi Moon - RR'!M92</f>
        <v>352.78</v>
      </c>
      <c r="M32" s="79">
        <f>'Demi Moon - RR'!N92</f>
        <v>352.78</v>
      </c>
    </row>
    <row r="33" spans="1:13" ht="27.95" customHeight="1">
      <c r="A33" s="109"/>
      <c r="B33" s="75" t="s">
        <v>67</v>
      </c>
      <c r="C33" s="76" t="s">
        <v>68</v>
      </c>
      <c r="D33" s="77"/>
      <c r="E33" s="78">
        <f>'Demi Moon - RR'!F93</f>
        <v>333.5</v>
      </c>
      <c r="F33" s="78">
        <f>'Demi Moon - RR'!G93</f>
        <v>333.5</v>
      </c>
      <c r="G33" s="78">
        <f>'Demi Moon - RR'!H93</f>
        <v>333.5</v>
      </c>
      <c r="H33" s="78">
        <f>'Demi Moon - RR'!I93</f>
        <v>349.28</v>
      </c>
      <c r="I33" s="78">
        <f>'Demi Moon - RR'!J93</f>
        <v>349.28</v>
      </c>
      <c r="J33" s="78">
        <f>'Demi Moon - RR'!K93</f>
        <v>369.58</v>
      </c>
      <c r="K33" s="78">
        <f>'Demi Moon - RR'!L93</f>
        <v>369.58</v>
      </c>
      <c r="L33" s="78">
        <f>'Demi Moon - RR'!M93</f>
        <v>369.58</v>
      </c>
      <c r="M33" s="79">
        <f>'Demi Moon - RR'!N93</f>
        <v>369.58</v>
      </c>
    </row>
    <row r="34" spans="1:13" ht="27.95" customHeight="1">
      <c r="A34" s="109"/>
      <c r="B34" s="75" t="s">
        <v>69</v>
      </c>
      <c r="C34" s="76" t="s">
        <v>70</v>
      </c>
      <c r="D34" s="77"/>
      <c r="E34" s="78">
        <f>'Demi Moon - RR'!F94</f>
        <v>407.92</v>
      </c>
      <c r="F34" s="78">
        <f>'Demi Moon - RR'!G94</f>
        <v>407.92</v>
      </c>
      <c r="G34" s="78">
        <f>'Demi Moon - RR'!H94</f>
        <v>407.92</v>
      </c>
      <c r="H34" s="78">
        <f>'Demi Moon - RR'!I94</f>
        <v>425.14</v>
      </c>
      <c r="I34" s="78">
        <f>'Demi Moon - RR'!J94</f>
        <v>425.14</v>
      </c>
      <c r="J34" s="78">
        <f>'Demi Moon - RR'!K94</f>
        <v>447.28</v>
      </c>
      <c r="K34" s="78">
        <f>'Demi Moon - RR'!L94</f>
        <v>447.28</v>
      </c>
      <c r="L34" s="78">
        <f>'Demi Moon - RR'!M94</f>
        <v>447.28</v>
      </c>
      <c r="M34" s="79">
        <f>'Demi Moon - RR'!N94</f>
        <v>447.28</v>
      </c>
    </row>
    <row r="35" spans="1:13" ht="27.95" customHeight="1">
      <c r="A35" s="109"/>
      <c r="B35" s="75" t="s">
        <v>71</v>
      </c>
      <c r="C35" s="76" t="s">
        <v>72</v>
      </c>
      <c r="D35" s="77"/>
      <c r="E35" s="78">
        <f>'Demi Moon - RR'!F95</f>
        <v>418.16</v>
      </c>
      <c r="F35" s="78">
        <f>'Demi Moon - RR'!G95</f>
        <v>418.16</v>
      </c>
      <c r="G35" s="78">
        <f>'Demi Moon - RR'!H95</f>
        <v>418.16</v>
      </c>
      <c r="H35" s="78">
        <f>'Demi Moon - RR'!I95</f>
        <v>438.26</v>
      </c>
      <c r="I35" s="78">
        <f>'Demi Moon - RR'!J95</f>
        <v>438.26</v>
      </c>
      <c r="J35" s="78">
        <f>'Demi Moon - RR'!K95</f>
        <v>464.08</v>
      </c>
      <c r="K35" s="78">
        <f>'Demi Moon - RR'!L95</f>
        <v>464.08</v>
      </c>
      <c r="L35" s="78">
        <f>'Demi Moon - RR'!M95</f>
        <v>464.08</v>
      </c>
      <c r="M35" s="79">
        <f>'Demi Moon - RR'!N95</f>
        <v>464.08</v>
      </c>
    </row>
    <row r="36" spans="1:13" ht="29.1" customHeight="1">
      <c r="A36" s="109"/>
      <c r="B36" s="75" t="s">
        <v>73</v>
      </c>
      <c r="C36" s="76" t="s">
        <v>74</v>
      </c>
      <c r="D36" s="77"/>
      <c r="E36" s="78">
        <f>'Demi Moon - RR'!F96</f>
        <v>492.56</v>
      </c>
      <c r="F36" s="78">
        <f>'Demi Moon - RR'!G96</f>
        <v>492.56</v>
      </c>
      <c r="G36" s="78">
        <f>'Demi Moon - RR'!H96</f>
        <v>492.56</v>
      </c>
      <c r="H36" s="78">
        <f>'Demi Moon - RR'!I96</f>
        <v>514.1</v>
      </c>
      <c r="I36" s="78">
        <f>'Demi Moon - RR'!J96</f>
        <v>514.1</v>
      </c>
      <c r="J36" s="78">
        <f>'Demi Moon - RR'!K96</f>
        <v>541.76</v>
      </c>
      <c r="K36" s="78">
        <f>'Demi Moon - RR'!L96</f>
        <v>541.76</v>
      </c>
      <c r="L36" s="78">
        <f>'Demi Moon - RR'!M96</f>
        <v>541.76</v>
      </c>
      <c r="M36" s="79">
        <f>'Demi Moon - RR'!N96</f>
        <v>541.76</v>
      </c>
    </row>
    <row r="37" spans="1:13" ht="27.95" customHeight="1">
      <c r="A37" s="109"/>
      <c r="B37" s="75" t="s">
        <v>75</v>
      </c>
      <c r="C37" s="76" t="s">
        <v>76</v>
      </c>
      <c r="D37" s="77"/>
      <c r="E37" s="78">
        <f>'Demi Moon - RR'!F97</f>
        <v>502.82</v>
      </c>
      <c r="F37" s="78">
        <f>'Demi Moon - RR'!G97</f>
        <v>502.82</v>
      </c>
      <c r="G37" s="78">
        <f>'Demi Moon - RR'!H97</f>
        <v>502.82</v>
      </c>
      <c r="H37" s="78">
        <f>'Demi Moon - RR'!I97</f>
        <v>527.22</v>
      </c>
      <c r="I37" s="78">
        <f>'Demi Moon - RR'!J97</f>
        <v>527.22</v>
      </c>
      <c r="J37" s="78">
        <f>'Demi Moon - RR'!K97</f>
        <v>558.58000000000004</v>
      </c>
      <c r="K37" s="78">
        <f>'Demi Moon - RR'!L97</f>
        <v>558.58000000000004</v>
      </c>
      <c r="L37" s="78">
        <f>'Demi Moon - RR'!M97</f>
        <v>558.58000000000004</v>
      </c>
      <c r="M37" s="79">
        <f>'Demi Moon - RR'!N97</f>
        <v>558.58000000000004</v>
      </c>
    </row>
    <row r="38" spans="1:13" ht="29.1" customHeight="1">
      <c r="A38" s="109"/>
      <c r="B38" s="75" t="s">
        <v>77</v>
      </c>
      <c r="C38" s="76" t="s">
        <v>78</v>
      </c>
      <c r="D38" s="77"/>
      <c r="E38" s="78">
        <f>'Demi Moon - RR'!F98</f>
        <v>577.22</v>
      </c>
      <c r="F38" s="78">
        <f>'Demi Moon - RR'!G98</f>
        <v>577.22</v>
      </c>
      <c r="G38" s="78">
        <f>'Demi Moon - RR'!H98</f>
        <v>577.22</v>
      </c>
      <c r="H38" s="78">
        <f>'Demi Moon - RR'!I98</f>
        <v>603.05999999999995</v>
      </c>
      <c r="I38" s="78">
        <f>'Demi Moon - RR'!J98</f>
        <v>603.05999999999995</v>
      </c>
      <c r="J38" s="78">
        <f>'Demi Moon - RR'!K98</f>
        <v>636.26</v>
      </c>
      <c r="K38" s="78">
        <f>'Demi Moon - RR'!L98</f>
        <v>636.26</v>
      </c>
      <c r="L38" s="78">
        <f>'Demi Moon - RR'!M98</f>
        <v>636.26</v>
      </c>
      <c r="M38" s="79">
        <f>'Demi Moon - RR'!N98</f>
        <v>636.26</v>
      </c>
    </row>
    <row r="39" spans="1:13" ht="27.95" customHeight="1">
      <c r="A39" s="109"/>
      <c r="B39" s="75" t="s">
        <v>79</v>
      </c>
      <c r="C39" s="76" t="s">
        <v>80</v>
      </c>
      <c r="D39" s="77"/>
      <c r="E39" s="78">
        <f>'Demi Moon - RR'!F99</f>
        <v>587.48</v>
      </c>
      <c r="F39" s="78">
        <f>'Demi Moon - RR'!G99</f>
        <v>587.48</v>
      </c>
      <c r="G39" s="78">
        <f>'Demi Moon - RR'!H99</f>
        <v>587.48</v>
      </c>
      <c r="H39" s="78">
        <f>'Demi Moon - RR'!I99</f>
        <v>616.17999999999995</v>
      </c>
      <c r="I39" s="78">
        <f>'Demi Moon - RR'!J99</f>
        <v>616.17999999999995</v>
      </c>
      <c r="J39" s="78">
        <f>'Demi Moon - RR'!K99</f>
        <v>653.08000000000004</v>
      </c>
      <c r="K39" s="78">
        <f>'Demi Moon - RR'!L99</f>
        <v>653.08000000000004</v>
      </c>
      <c r="L39" s="78">
        <f>'Demi Moon - RR'!M99</f>
        <v>653.08000000000004</v>
      </c>
      <c r="M39" s="79">
        <f>'Demi Moon - RR'!N99</f>
        <v>653.08000000000004</v>
      </c>
    </row>
    <row r="40" spans="1:13" ht="27.95" customHeight="1">
      <c r="A40" s="109"/>
      <c r="B40" s="75" t="s">
        <v>81</v>
      </c>
      <c r="C40" s="76" t="s">
        <v>82</v>
      </c>
      <c r="D40" s="77"/>
      <c r="E40" s="78">
        <f>'Demi Moon - RR'!F100</f>
        <v>661.88</v>
      </c>
      <c r="F40" s="78">
        <f>'Demi Moon - RR'!G100</f>
        <v>661.88</v>
      </c>
      <c r="G40" s="78">
        <f>'Demi Moon - RR'!H100</f>
        <v>661.88</v>
      </c>
      <c r="H40" s="78">
        <f>'Demi Moon - RR'!I100</f>
        <v>692.02</v>
      </c>
      <c r="I40" s="78">
        <f>'Demi Moon - RR'!J100</f>
        <v>692.02</v>
      </c>
      <c r="J40" s="78">
        <f>'Demi Moon - RR'!K100</f>
        <v>730.76</v>
      </c>
      <c r="K40" s="78">
        <f>'Demi Moon - RR'!L100</f>
        <v>730.76</v>
      </c>
      <c r="L40" s="78">
        <f>'Demi Moon - RR'!M100</f>
        <v>730.76</v>
      </c>
      <c r="M40" s="79">
        <f>'Demi Moon - RR'!N100</f>
        <v>730.76</v>
      </c>
    </row>
    <row r="41" spans="1:13" ht="27.95" customHeight="1">
      <c r="A41" s="109"/>
      <c r="B41" s="75" t="s">
        <v>83</v>
      </c>
      <c r="C41" s="76" t="s">
        <v>84</v>
      </c>
      <c r="D41" s="77"/>
      <c r="E41" s="78">
        <f>'Demi Moon - RR'!F101</f>
        <v>672.14</v>
      </c>
      <c r="F41" s="78">
        <f>'Demi Moon - RR'!G101</f>
        <v>672.14</v>
      </c>
      <c r="G41" s="78">
        <f>'Demi Moon - RR'!H101</f>
        <v>672.14</v>
      </c>
      <c r="H41" s="78">
        <f>'Demi Moon - RR'!I101</f>
        <v>705.14</v>
      </c>
      <c r="I41" s="78">
        <f>'Demi Moon - RR'!J101</f>
        <v>705.14</v>
      </c>
      <c r="J41" s="78">
        <f>'Demi Moon - RR'!K101</f>
        <v>747.58</v>
      </c>
      <c r="K41" s="78">
        <f>'Demi Moon - RR'!L101</f>
        <v>747.58</v>
      </c>
      <c r="L41" s="78">
        <f>'Demi Moon - RR'!M101</f>
        <v>747.58</v>
      </c>
      <c r="M41" s="79">
        <f>'Demi Moon - RR'!N101</f>
        <v>747.58</v>
      </c>
    </row>
    <row r="42" spans="1:13" ht="27.95" customHeight="1">
      <c r="A42" s="110"/>
      <c r="B42" s="80" t="s">
        <v>85</v>
      </c>
      <c r="C42" s="81" t="s">
        <v>86</v>
      </c>
      <c r="D42" s="82"/>
      <c r="E42" s="83">
        <f>'Demi Moon - RR'!F102</f>
        <v>746.54</v>
      </c>
      <c r="F42" s="83">
        <f>'Demi Moon - RR'!G102</f>
        <v>746.54</v>
      </c>
      <c r="G42" s="83">
        <f>'Demi Moon - RR'!H102</f>
        <v>746.54</v>
      </c>
      <c r="H42" s="83">
        <f>'Demi Moon - RR'!I102</f>
        <v>780.98</v>
      </c>
      <c r="I42" s="83">
        <f>'Demi Moon - RR'!J102</f>
        <v>780.98</v>
      </c>
      <c r="J42" s="83">
        <f>'Demi Moon - RR'!K102</f>
        <v>825.26</v>
      </c>
      <c r="K42" s="83">
        <f>'Demi Moon - RR'!L102</f>
        <v>825.26</v>
      </c>
      <c r="L42" s="83">
        <f>'Demi Moon - RR'!M102</f>
        <v>825.26</v>
      </c>
      <c r="M42" s="84">
        <f>'Demi Moon - RR'!N102</f>
        <v>825.26</v>
      </c>
    </row>
  </sheetData>
  <mergeCells count="4">
    <mergeCell ref="A8:A20"/>
    <mergeCell ref="A30:A42"/>
    <mergeCell ref="A3:M3"/>
    <mergeCell ref="A23:M23"/>
  </mergeCells>
  <phoneticPr fontId="2" type="noConversion"/>
  <pageMargins left="0.5" right="0.5" top="0.5" bottom="0" header="0.25" footer="0.5"/>
  <pageSetup scale="72" fitToHeight="5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6"/>
  <sheetViews>
    <sheetView workbookViewId="0">
      <selection activeCell="O10" sqref="O10"/>
    </sheetView>
  </sheetViews>
  <sheetFormatPr defaultRowHeight="12.75"/>
  <cols>
    <col min="1" max="2" width="12.7109375" customWidth="1"/>
    <col min="3" max="3" width="11.28515625" customWidth="1"/>
    <col min="4" max="7" width="8.7109375" customWidth="1"/>
    <col min="8" max="8" width="9.28515625" customWidth="1"/>
    <col min="9" max="9" width="8.7109375" customWidth="1"/>
    <col min="10" max="10" width="7" customWidth="1"/>
    <col min="11" max="11" width="8.28515625" customWidth="1"/>
    <col min="12" max="12" width="6.5703125" customWidth="1"/>
    <col min="13" max="13" width="11.42578125" customWidth="1"/>
    <col min="14" max="14" width="12.140625" customWidth="1"/>
    <col min="15" max="15" width="38.85546875" customWidth="1"/>
  </cols>
  <sheetData>
    <row r="1" spans="1:15" ht="13.5" thickBot="1">
      <c r="D1" s="103" t="s">
        <v>89</v>
      </c>
      <c r="E1" s="104"/>
      <c r="F1" s="104"/>
      <c r="G1" s="104"/>
      <c r="H1" s="105">
        <v>4</v>
      </c>
      <c r="I1" s="98"/>
      <c r="J1" s="98"/>
      <c r="K1" s="98"/>
      <c r="L1" s="98"/>
    </row>
    <row r="2" spans="1:15">
      <c r="A2" s="89" t="s">
        <v>90</v>
      </c>
      <c r="B2" s="89" t="s">
        <v>91</v>
      </c>
      <c r="C2" s="89" t="s">
        <v>92</v>
      </c>
      <c r="D2" s="90" t="s">
        <v>29</v>
      </c>
      <c r="E2" s="90" t="s">
        <v>93</v>
      </c>
      <c r="F2" s="90" t="s">
        <v>94</v>
      </c>
      <c r="G2" s="90" t="s">
        <v>95</v>
      </c>
      <c r="H2" s="90" t="s">
        <v>121</v>
      </c>
      <c r="I2" s="90" t="s">
        <v>122</v>
      </c>
      <c r="J2" s="90" t="s">
        <v>124</v>
      </c>
      <c r="K2" s="90" t="s">
        <v>123</v>
      </c>
      <c r="L2" s="90" t="s">
        <v>125</v>
      </c>
      <c r="M2" s="91" t="s">
        <v>96</v>
      </c>
      <c r="N2" s="92" t="s">
        <v>97</v>
      </c>
      <c r="O2" s="92" t="s">
        <v>98</v>
      </c>
    </row>
    <row r="3" spans="1:15">
      <c r="A3" s="93" t="s">
        <v>99</v>
      </c>
      <c r="B3" s="1" t="s">
        <v>99</v>
      </c>
      <c r="C3" s="1" t="s">
        <v>100</v>
      </c>
      <c r="D3" s="94">
        <v>13.45</v>
      </c>
      <c r="E3" s="94">
        <f>D3</f>
        <v>13.45</v>
      </c>
      <c r="F3" s="94">
        <f>E3*1.025</f>
        <v>13.786249999999997</v>
      </c>
      <c r="G3" s="99">
        <f t="shared" ref="G3:G16" si="0">AVERAGE(D3:F3)</f>
        <v>13.562083333333332</v>
      </c>
      <c r="H3" s="100">
        <f t="shared" ref="H3:H9" si="1">$H$1</f>
        <v>4</v>
      </c>
      <c r="I3" s="99">
        <f t="shared" ref="I3:I16" si="2">G3+H3</f>
        <v>17.562083333333334</v>
      </c>
      <c r="J3" s="102">
        <v>0.35</v>
      </c>
      <c r="K3" s="101">
        <f t="shared" ref="K3:K16" si="3">L3/I3-1</f>
        <v>0.53846153846153832</v>
      </c>
      <c r="L3" s="95">
        <f t="shared" ref="L3:L16" si="4">I3/(1-J3)</f>
        <v>27.018589743589743</v>
      </c>
      <c r="M3" s="96" t="s">
        <v>101</v>
      </c>
      <c r="N3" s="97">
        <v>0</v>
      </c>
      <c r="O3" s="97" t="s">
        <v>126</v>
      </c>
    </row>
    <row r="4" spans="1:15">
      <c r="A4" s="93" t="s">
        <v>102</v>
      </c>
      <c r="B4" s="1" t="s">
        <v>102</v>
      </c>
      <c r="C4" s="1" t="s">
        <v>103</v>
      </c>
      <c r="D4" s="94">
        <v>18.25</v>
      </c>
      <c r="E4" s="94">
        <f>D4+0.4</f>
        <v>18.649999999999999</v>
      </c>
      <c r="F4" s="94">
        <f>E4</f>
        <v>18.649999999999999</v>
      </c>
      <c r="G4" s="99">
        <f t="shared" si="0"/>
        <v>18.516666666666666</v>
      </c>
      <c r="H4" s="100">
        <f t="shared" si="1"/>
        <v>4</v>
      </c>
      <c r="I4" s="99">
        <f t="shared" si="2"/>
        <v>22.516666666666666</v>
      </c>
      <c r="J4" s="102">
        <v>0.35</v>
      </c>
      <c r="K4" s="101">
        <f t="shared" si="3"/>
        <v>0.53846153846153832</v>
      </c>
      <c r="L4" s="95">
        <f t="shared" si="4"/>
        <v>34.641025641025635</v>
      </c>
      <c r="M4" s="96" t="s">
        <v>101</v>
      </c>
      <c r="N4" s="97">
        <v>13.5</v>
      </c>
      <c r="O4" s="97"/>
    </row>
    <row r="5" spans="1:15">
      <c r="A5" s="93" t="s">
        <v>104</v>
      </c>
      <c r="B5" s="1" t="s">
        <v>105</v>
      </c>
      <c r="C5" s="1" t="s">
        <v>100</v>
      </c>
      <c r="D5" s="94">
        <v>13.45</v>
      </c>
      <c r="E5" s="94">
        <f>D5</f>
        <v>13.45</v>
      </c>
      <c r="F5" s="94">
        <f>E5*1.025</f>
        <v>13.786249999999997</v>
      </c>
      <c r="G5" s="99">
        <f t="shared" si="0"/>
        <v>13.562083333333332</v>
      </c>
      <c r="H5" s="100">
        <f t="shared" si="1"/>
        <v>4</v>
      </c>
      <c r="I5" s="99">
        <f t="shared" si="2"/>
        <v>17.562083333333334</v>
      </c>
      <c r="J5" s="102">
        <v>0.35</v>
      </c>
      <c r="K5" s="101">
        <f t="shared" si="3"/>
        <v>0.53846153846153832</v>
      </c>
      <c r="L5" s="95">
        <f t="shared" si="4"/>
        <v>27.018589743589743</v>
      </c>
      <c r="M5" s="96" t="s">
        <v>101</v>
      </c>
      <c r="N5" s="97">
        <v>36</v>
      </c>
      <c r="O5" s="97"/>
    </row>
    <row r="6" spans="1:15">
      <c r="A6" s="93" t="s">
        <v>106</v>
      </c>
      <c r="B6" s="1" t="s">
        <v>107</v>
      </c>
      <c r="C6" s="1" t="s">
        <v>103</v>
      </c>
      <c r="D6" s="94">
        <v>18.25</v>
      </c>
      <c r="E6" s="94">
        <f>D6+0.4</f>
        <v>18.649999999999999</v>
      </c>
      <c r="F6" s="94">
        <f>E6</f>
        <v>18.649999999999999</v>
      </c>
      <c r="G6" s="99">
        <f t="shared" si="0"/>
        <v>18.516666666666666</v>
      </c>
      <c r="H6" s="100">
        <f t="shared" si="1"/>
        <v>4</v>
      </c>
      <c r="I6" s="99">
        <f t="shared" si="2"/>
        <v>22.516666666666666</v>
      </c>
      <c r="J6" s="102">
        <v>0.35</v>
      </c>
      <c r="K6" s="101">
        <f t="shared" si="3"/>
        <v>0.53846153846153832</v>
      </c>
      <c r="L6" s="95">
        <f t="shared" si="4"/>
        <v>34.641025641025635</v>
      </c>
      <c r="M6" s="96" t="s">
        <v>113</v>
      </c>
      <c r="N6" s="97" t="s">
        <v>120</v>
      </c>
      <c r="O6" s="97"/>
    </row>
    <row r="7" spans="1:15">
      <c r="A7" s="93" t="s">
        <v>108</v>
      </c>
      <c r="B7" s="1" t="s">
        <v>109</v>
      </c>
      <c r="C7" s="1" t="s">
        <v>103</v>
      </c>
      <c r="D7" s="94">
        <v>14.45</v>
      </c>
      <c r="E7" s="94">
        <f>D7+0.4</f>
        <v>14.85</v>
      </c>
      <c r="F7" s="94">
        <f>E7</f>
        <v>14.85</v>
      </c>
      <c r="G7" s="99">
        <f t="shared" si="0"/>
        <v>14.716666666666667</v>
      </c>
      <c r="H7" s="100">
        <f t="shared" si="1"/>
        <v>4</v>
      </c>
      <c r="I7" s="99">
        <f t="shared" si="2"/>
        <v>18.716666666666669</v>
      </c>
      <c r="J7" s="102">
        <v>0.35</v>
      </c>
      <c r="K7" s="101">
        <f t="shared" si="3"/>
        <v>0.53846153846153832</v>
      </c>
      <c r="L7" s="95">
        <f t="shared" si="4"/>
        <v>28.794871794871796</v>
      </c>
      <c r="M7" s="96" t="s">
        <v>113</v>
      </c>
      <c r="N7" s="97" t="s">
        <v>120</v>
      </c>
      <c r="O7" s="97"/>
    </row>
    <row r="8" spans="1:15">
      <c r="A8" s="93" t="s">
        <v>110</v>
      </c>
      <c r="B8" s="1" t="s">
        <v>110</v>
      </c>
      <c r="C8" s="1" t="s">
        <v>103</v>
      </c>
      <c r="D8" s="94">
        <v>18.25</v>
      </c>
      <c r="E8" s="94">
        <f>D8+0.4</f>
        <v>18.649999999999999</v>
      </c>
      <c r="F8" s="94">
        <f>E8</f>
        <v>18.649999999999999</v>
      </c>
      <c r="G8" s="99">
        <f t="shared" si="0"/>
        <v>18.516666666666666</v>
      </c>
      <c r="H8" s="100">
        <f t="shared" si="1"/>
        <v>4</v>
      </c>
      <c r="I8" s="99">
        <f t="shared" si="2"/>
        <v>22.516666666666666</v>
      </c>
      <c r="J8" s="102">
        <v>0.35</v>
      </c>
      <c r="K8" s="101">
        <f t="shared" si="3"/>
        <v>0.53846153846153832</v>
      </c>
      <c r="L8" s="95">
        <f t="shared" si="4"/>
        <v>34.641025641025635</v>
      </c>
      <c r="M8" s="96" t="s">
        <v>113</v>
      </c>
      <c r="N8" s="97" t="s">
        <v>120</v>
      </c>
      <c r="O8" s="97"/>
    </row>
    <row r="9" spans="1:15">
      <c r="A9" s="93" t="s">
        <v>111</v>
      </c>
      <c r="B9" s="1" t="s">
        <v>111</v>
      </c>
      <c r="C9" s="1" t="s">
        <v>100</v>
      </c>
      <c r="D9" s="94">
        <v>13.45</v>
      </c>
      <c r="E9" s="94">
        <f>D9</f>
        <v>13.45</v>
      </c>
      <c r="F9" s="94">
        <f>E9*1.025</f>
        <v>13.786249999999997</v>
      </c>
      <c r="G9" s="99">
        <f t="shared" si="0"/>
        <v>13.562083333333332</v>
      </c>
      <c r="H9" s="100">
        <f t="shared" si="1"/>
        <v>4</v>
      </c>
      <c r="I9" s="99">
        <f t="shared" si="2"/>
        <v>17.562083333333334</v>
      </c>
      <c r="J9" s="102">
        <v>0.35</v>
      </c>
      <c r="K9" s="101">
        <f t="shared" si="3"/>
        <v>0.53846153846153832</v>
      </c>
      <c r="L9" s="95">
        <f t="shared" si="4"/>
        <v>27.018589743589743</v>
      </c>
      <c r="M9" s="96" t="s">
        <v>101</v>
      </c>
      <c r="N9" s="97">
        <v>0</v>
      </c>
      <c r="O9" s="97" t="s">
        <v>127</v>
      </c>
    </row>
    <row r="10" spans="1:15">
      <c r="A10" s="93" t="s">
        <v>88</v>
      </c>
      <c r="B10" s="1" t="s">
        <v>88</v>
      </c>
      <c r="C10" s="1" t="s">
        <v>112</v>
      </c>
      <c r="D10" s="94">
        <v>13.95</v>
      </c>
      <c r="E10" s="94">
        <f>D10*1.05</f>
        <v>14.647499999999999</v>
      </c>
      <c r="F10" s="94">
        <f>E10</f>
        <v>14.647499999999999</v>
      </c>
      <c r="G10" s="99">
        <f t="shared" si="0"/>
        <v>14.414999999999999</v>
      </c>
      <c r="H10" s="94">
        <v>5</v>
      </c>
      <c r="I10" s="99">
        <f t="shared" si="2"/>
        <v>19.414999999999999</v>
      </c>
      <c r="J10" s="102">
        <v>0.35</v>
      </c>
      <c r="K10" s="101">
        <f t="shared" si="3"/>
        <v>0.53846153846153855</v>
      </c>
      <c r="L10" s="95">
        <f t="shared" si="4"/>
        <v>29.869230769230768</v>
      </c>
      <c r="M10" s="96" t="s">
        <v>113</v>
      </c>
      <c r="N10" s="97" t="s">
        <v>120</v>
      </c>
      <c r="O10" s="97" t="s">
        <v>134</v>
      </c>
    </row>
    <row r="11" spans="1:15">
      <c r="A11" s="93" t="s">
        <v>114</v>
      </c>
      <c r="B11" s="1" t="s">
        <v>114</v>
      </c>
      <c r="C11" s="1" t="s">
        <v>103</v>
      </c>
      <c r="D11" s="94">
        <v>18.25</v>
      </c>
      <c r="E11" s="94">
        <f>D11+0.4</f>
        <v>18.649999999999999</v>
      </c>
      <c r="F11" s="94">
        <f>E11</f>
        <v>18.649999999999999</v>
      </c>
      <c r="G11" s="99">
        <f t="shared" si="0"/>
        <v>18.516666666666666</v>
      </c>
      <c r="H11" s="100">
        <f t="shared" ref="H11:H16" si="5">$H$1</f>
        <v>4</v>
      </c>
      <c r="I11" s="99">
        <f t="shared" si="2"/>
        <v>22.516666666666666</v>
      </c>
      <c r="J11" s="102">
        <v>0.35</v>
      </c>
      <c r="K11" s="101">
        <f t="shared" si="3"/>
        <v>0.53846153846153832</v>
      </c>
      <c r="L11" s="95">
        <f t="shared" si="4"/>
        <v>34.641025641025635</v>
      </c>
      <c r="M11" s="96" t="s">
        <v>113</v>
      </c>
      <c r="N11" s="97" t="s">
        <v>120</v>
      </c>
      <c r="O11" s="97"/>
    </row>
    <row r="12" spans="1:15">
      <c r="A12" s="93" t="s">
        <v>115</v>
      </c>
      <c r="B12" s="1" t="s">
        <v>115</v>
      </c>
      <c r="C12" s="1" t="s">
        <v>103</v>
      </c>
      <c r="D12" s="94">
        <v>18.25</v>
      </c>
      <c r="E12" s="94">
        <f>D12+0.4</f>
        <v>18.649999999999999</v>
      </c>
      <c r="F12" s="94">
        <f>E12</f>
        <v>18.649999999999999</v>
      </c>
      <c r="G12" s="99">
        <f t="shared" si="0"/>
        <v>18.516666666666666</v>
      </c>
      <c r="H12" s="100">
        <f t="shared" si="5"/>
        <v>4</v>
      </c>
      <c r="I12" s="99">
        <f t="shared" si="2"/>
        <v>22.516666666666666</v>
      </c>
      <c r="J12" s="102">
        <v>0.35</v>
      </c>
      <c r="K12" s="101">
        <f t="shared" si="3"/>
        <v>0.53846153846153832</v>
      </c>
      <c r="L12" s="95">
        <f t="shared" si="4"/>
        <v>34.641025641025635</v>
      </c>
      <c r="M12" s="96" t="s">
        <v>101</v>
      </c>
      <c r="N12" s="97">
        <v>12.75</v>
      </c>
      <c r="O12" s="97"/>
    </row>
    <row r="13" spans="1:15">
      <c r="A13" s="93" t="s">
        <v>116</v>
      </c>
      <c r="B13" s="1" t="s">
        <v>116</v>
      </c>
      <c r="C13" s="1" t="s">
        <v>100</v>
      </c>
      <c r="D13" s="94">
        <v>29.35</v>
      </c>
      <c r="E13" s="94">
        <f>D13</f>
        <v>29.35</v>
      </c>
      <c r="F13" s="94">
        <f>E13*1.025</f>
        <v>30.083749999999998</v>
      </c>
      <c r="G13" s="99">
        <f t="shared" si="0"/>
        <v>29.594583333333333</v>
      </c>
      <c r="H13" s="100">
        <f t="shared" si="5"/>
        <v>4</v>
      </c>
      <c r="I13" s="99">
        <f t="shared" si="2"/>
        <v>33.594583333333333</v>
      </c>
      <c r="J13" s="102">
        <v>0.35</v>
      </c>
      <c r="K13" s="101">
        <f t="shared" si="3"/>
        <v>0.53846153846153832</v>
      </c>
      <c r="L13" s="95">
        <f t="shared" si="4"/>
        <v>51.683974358974353</v>
      </c>
      <c r="M13" s="96" t="s">
        <v>101</v>
      </c>
      <c r="N13" s="97">
        <v>28.8</v>
      </c>
      <c r="O13" s="97" t="s">
        <v>132</v>
      </c>
    </row>
    <row r="14" spans="1:15">
      <c r="A14" s="93" t="s">
        <v>117</v>
      </c>
      <c r="B14" s="1" t="s">
        <v>117</v>
      </c>
      <c r="C14" s="1" t="s">
        <v>100</v>
      </c>
      <c r="D14" s="94">
        <v>13.45</v>
      </c>
      <c r="E14" s="94">
        <f>D14</f>
        <v>13.45</v>
      </c>
      <c r="F14" s="94">
        <f>E14*1.025</f>
        <v>13.786249999999997</v>
      </c>
      <c r="G14" s="99">
        <f t="shared" si="0"/>
        <v>13.562083333333332</v>
      </c>
      <c r="H14" s="100">
        <f t="shared" si="5"/>
        <v>4</v>
      </c>
      <c r="I14" s="99">
        <f t="shared" si="2"/>
        <v>17.562083333333334</v>
      </c>
      <c r="J14" s="102">
        <v>0.35</v>
      </c>
      <c r="K14" s="101">
        <f t="shared" si="3"/>
        <v>0.53846153846153832</v>
      </c>
      <c r="L14" s="95">
        <f t="shared" si="4"/>
        <v>27.018589743589743</v>
      </c>
      <c r="M14" s="96" t="s">
        <v>101</v>
      </c>
      <c r="N14" s="97">
        <v>0</v>
      </c>
      <c r="O14" s="97" t="s">
        <v>128</v>
      </c>
    </row>
    <row r="15" spans="1:15">
      <c r="A15" s="93" t="s">
        <v>118</v>
      </c>
      <c r="B15" s="1" t="s">
        <v>118</v>
      </c>
      <c r="C15" s="1" t="s">
        <v>103</v>
      </c>
      <c r="D15" s="94">
        <v>18.25</v>
      </c>
      <c r="E15" s="94">
        <f>D15+0.4</f>
        <v>18.649999999999999</v>
      </c>
      <c r="F15" s="94">
        <f>E15</f>
        <v>18.649999999999999</v>
      </c>
      <c r="G15" s="99">
        <f t="shared" si="0"/>
        <v>18.516666666666666</v>
      </c>
      <c r="H15" s="100">
        <f t="shared" si="5"/>
        <v>4</v>
      </c>
      <c r="I15" s="99">
        <f t="shared" si="2"/>
        <v>22.516666666666666</v>
      </c>
      <c r="J15" s="102">
        <v>0.35</v>
      </c>
      <c r="K15" s="101">
        <f t="shared" si="3"/>
        <v>0.53846153846153832</v>
      </c>
      <c r="L15" s="95">
        <f t="shared" si="4"/>
        <v>34.641025641025635</v>
      </c>
      <c r="M15" s="96" t="s">
        <v>113</v>
      </c>
      <c r="N15" s="97" t="s">
        <v>120</v>
      </c>
      <c r="O15" s="97"/>
    </row>
    <row r="16" spans="1:15">
      <c r="A16" s="93" t="s">
        <v>119</v>
      </c>
      <c r="B16" s="1" t="s">
        <v>119</v>
      </c>
      <c r="C16" s="1" t="s">
        <v>103</v>
      </c>
      <c r="D16" s="94">
        <v>18.25</v>
      </c>
      <c r="E16" s="94">
        <f>D16+0.4</f>
        <v>18.649999999999999</v>
      </c>
      <c r="F16" s="94">
        <f>E16</f>
        <v>18.649999999999999</v>
      </c>
      <c r="G16" s="99">
        <f t="shared" si="0"/>
        <v>18.516666666666666</v>
      </c>
      <c r="H16" s="100">
        <f t="shared" si="5"/>
        <v>4</v>
      </c>
      <c r="I16" s="99">
        <f t="shared" si="2"/>
        <v>22.516666666666666</v>
      </c>
      <c r="J16" s="102">
        <v>0.35</v>
      </c>
      <c r="K16" s="101">
        <f t="shared" si="3"/>
        <v>0.53846153846153832</v>
      </c>
      <c r="L16" s="95">
        <f t="shared" si="4"/>
        <v>34.641025641025635</v>
      </c>
      <c r="M16" s="96" t="s">
        <v>113</v>
      </c>
      <c r="N16" s="97" t="s">
        <v>120</v>
      </c>
      <c r="O16" s="97"/>
    </row>
  </sheetData>
  <phoneticPr fontId="2" type="noConversion"/>
  <conditionalFormatting sqref="M3:M16">
    <cfRule type="cellIs" dxfId="0" priority="1" stopIfTrue="1" operator="equal">
      <formula>"YES"</formula>
    </cfRule>
  </conditionalFormatting>
  <printOptions horizontalCentered="1"/>
  <pageMargins left="0" right="0" top="1" bottom="1" header="0.5" footer="0.5"/>
  <pageSetup scale="75" orientation="landscape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E3" sqref="E3"/>
    </sheetView>
  </sheetViews>
  <sheetFormatPr defaultRowHeight="12.75"/>
  <sheetData>
    <row r="1" spans="1:7" ht="15.75">
      <c r="A1" s="52" t="s">
        <v>41</v>
      </c>
      <c r="G1" s="29">
        <v>0.5</v>
      </c>
    </row>
    <row r="2" spans="1:7" ht="15.75">
      <c r="A2" s="52" t="s">
        <v>48</v>
      </c>
      <c r="E2" s="62">
        <v>20</v>
      </c>
      <c r="F2" s="62">
        <v>21</v>
      </c>
      <c r="G2" s="62">
        <v>34</v>
      </c>
    </row>
    <row r="3" spans="1:7" ht="15.75">
      <c r="A3" s="52"/>
      <c r="E3" s="54">
        <f>2.5*1.025</f>
        <v>2.5625</v>
      </c>
      <c r="F3" s="54">
        <f>3.2*1.025</f>
        <v>3.28</v>
      </c>
      <c r="G3" s="54">
        <f>4.1*1.025</f>
        <v>4.2024999999999997</v>
      </c>
    </row>
  </sheetData>
  <phoneticPr fontId="2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174"/>
  <sheetViews>
    <sheetView showGridLines="0" topLeftCell="A87" workbookViewId="0">
      <selection activeCell="F13" sqref="F13"/>
    </sheetView>
  </sheetViews>
  <sheetFormatPr defaultRowHeight="12.75" outlineLevelRow="1" outlineLevelCol="1"/>
  <cols>
    <col min="2" max="2" width="4.7109375" customWidth="1"/>
    <col min="3" max="3" width="6.85546875" customWidth="1"/>
    <col min="5" max="5" width="9.5703125" customWidth="1" outlineLevel="1"/>
    <col min="6" max="14" width="9.5703125" customWidth="1"/>
    <col min="16" max="23" width="9" bestFit="1" customWidth="1"/>
  </cols>
  <sheetData>
    <row r="1" spans="1:14" ht="20.25">
      <c r="B1" s="26"/>
    </row>
    <row r="2" spans="1:14" ht="20.25">
      <c r="B2" s="26"/>
    </row>
    <row r="3" spans="1:14" ht="20.25">
      <c r="B3" s="26" t="s">
        <v>130</v>
      </c>
    </row>
    <row r="4" spans="1:14" ht="15.75">
      <c r="B4" s="52" t="s">
        <v>46</v>
      </c>
      <c r="H4" s="60">
        <v>72</v>
      </c>
      <c r="I4" s="86"/>
    </row>
    <row r="5" spans="1:14" ht="15.75">
      <c r="B5" s="52" t="s">
        <v>48</v>
      </c>
      <c r="F5" s="62">
        <v>20</v>
      </c>
      <c r="G5" s="62">
        <v>21</v>
      </c>
      <c r="H5" s="62">
        <v>34</v>
      </c>
      <c r="I5" s="86"/>
    </row>
    <row r="6" spans="1:14" ht="15.75">
      <c r="B6" s="52"/>
      <c r="F6" s="88">
        <f>'Master Assumptions'!E3</f>
        <v>2.5625</v>
      </c>
      <c r="G6" s="88">
        <f>'Master Assumptions'!F3</f>
        <v>3.28</v>
      </c>
      <c r="H6" s="88">
        <f>'Master Assumptions'!G3</f>
        <v>4.2024999999999997</v>
      </c>
      <c r="I6" s="86"/>
    </row>
    <row r="7" spans="1:14" ht="15.75">
      <c r="B7" s="52" t="s">
        <v>129</v>
      </c>
      <c r="H7" s="108">
        <f>'Fabric Specs'!L6</f>
        <v>34.641025641025635</v>
      </c>
      <c r="I7" s="86"/>
    </row>
    <row r="8" spans="1:14" ht="15.75">
      <c r="B8" s="52" t="s">
        <v>41</v>
      </c>
      <c r="H8" s="106">
        <f>'Master Assumptions'!G1</f>
        <v>0.5</v>
      </c>
    </row>
    <row r="9" spans="1:14" ht="15.75">
      <c r="B9" s="52"/>
      <c r="C9" s="87"/>
      <c r="D9" s="87"/>
      <c r="E9" s="87"/>
      <c r="F9" s="87"/>
      <c r="G9" s="29"/>
    </row>
    <row r="10" spans="1:14" ht="15.75">
      <c r="B10" s="52"/>
      <c r="C10" s="87"/>
      <c r="D10" s="87"/>
      <c r="E10" s="87"/>
      <c r="F10" s="23" t="s">
        <v>45</v>
      </c>
      <c r="G10" s="23"/>
      <c r="H10" s="23"/>
      <c r="I10" s="23"/>
      <c r="J10" s="23"/>
      <c r="K10" s="23"/>
      <c r="L10" s="23"/>
      <c r="M10" s="23"/>
      <c r="N10" s="23"/>
    </row>
    <row r="11" spans="1:14" ht="20.25">
      <c r="B11" s="26"/>
      <c r="F11" s="61">
        <f t="shared" ref="F11:N11" si="0">IF(F17&gt;($H$4-3+20),F17-$H$4+3,20)</f>
        <v>20</v>
      </c>
      <c r="G11" s="61">
        <f t="shared" si="0"/>
        <v>20</v>
      </c>
      <c r="H11" s="61">
        <f t="shared" si="0"/>
        <v>20</v>
      </c>
      <c r="I11" s="61">
        <f t="shared" si="0"/>
        <v>23</v>
      </c>
      <c r="J11" s="61">
        <f t="shared" si="0"/>
        <v>29</v>
      </c>
      <c r="K11" s="61">
        <f t="shared" si="0"/>
        <v>35</v>
      </c>
      <c r="L11" s="61">
        <f t="shared" si="0"/>
        <v>41</v>
      </c>
      <c r="M11" s="61">
        <f t="shared" si="0"/>
        <v>47</v>
      </c>
      <c r="N11" s="61">
        <f t="shared" si="0"/>
        <v>53</v>
      </c>
    </row>
    <row r="12" spans="1:14" ht="15.75">
      <c r="B12" s="52"/>
      <c r="C12" s="87"/>
      <c r="D12" s="87"/>
      <c r="E12" s="87"/>
      <c r="F12" s="23" t="s">
        <v>47</v>
      </c>
      <c r="G12" s="23"/>
      <c r="H12" s="23"/>
      <c r="I12" s="23"/>
      <c r="J12" s="23"/>
      <c r="K12" s="23"/>
      <c r="L12" s="23"/>
      <c r="M12" s="23"/>
      <c r="N12" s="23"/>
    </row>
    <row r="13" spans="1:14" ht="20.25">
      <c r="B13" s="26"/>
      <c r="F13" s="88">
        <f t="shared" ref="F13:N13" si="1">HLOOKUP(F11,$F$5:$H$6,2)</f>
        <v>2.5625</v>
      </c>
      <c r="G13" s="88">
        <f t="shared" si="1"/>
        <v>2.5625</v>
      </c>
      <c r="H13" s="88">
        <f t="shared" si="1"/>
        <v>2.5625</v>
      </c>
      <c r="I13" s="88">
        <f t="shared" si="1"/>
        <v>3.28</v>
      </c>
      <c r="J13" s="88">
        <f t="shared" si="1"/>
        <v>3.28</v>
      </c>
      <c r="K13" s="88">
        <f t="shared" si="1"/>
        <v>4.2024999999999997</v>
      </c>
      <c r="L13" s="88">
        <f t="shared" si="1"/>
        <v>4.2024999999999997</v>
      </c>
      <c r="M13" s="88">
        <f t="shared" si="1"/>
        <v>4.2024999999999997</v>
      </c>
      <c r="N13" s="88">
        <f t="shared" si="1"/>
        <v>4.2024999999999997</v>
      </c>
    </row>
    <row r="14" spans="1:14" ht="20.25">
      <c r="B14" s="26" t="s">
        <v>24</v>
      </c>
    </row>
    <row r="15" spans="1:14" ht="15">
      <c r="A15" s="28"/>
      <c r="F15" s="23" t="s">
        <v>20</v>
      </c>
      <c r="G15" s="23"/>
      <c r="H15" s="23"/>
      <c r="I15" s="23"/>
      <c r="J15" s="23"/>
      <c r="K15" s="23"/>
      <c r="L15" s="23"/>
      <c r="M15" s="23"/>
      <c r="N15" s="23"/>
    </row>
    <row r="16" spans="1:14" ht="15.75">
      <c r="A16" s="28"/>
      <c r="C16" s="24" t="s">
        <v>21</v>
      </c>
      <c r="D16" s="24" t="s">
        <v>22</v>
      </c>
      <c r="F16" s="25" t="str">
        <f t="shared" ref="F16:N16" si="2">F17&amp;""""</f>
        <v>74"</v>
      </c>
      <c r="G16" s="25" t="str">
        <f t="shared" si="2"/>
        <v>80"</v>
      </c>
      <c r="H16" s="25" t="str">
        <f t="shared" si="2"/>
        <v>86"</v>
      </c>
      <c r="I16" s="25" t="str">
        <f t="shared" si="2"/>
        <v>92"</v>
      </c>
      <c r="J16" s="25" t="str">
        <f t="shared" si="2"/>
        <v>98"</v>
      </c>
      <c r="K16" s="25" t="str">
        <f t="shared" si="2"/>
        <v>104"</v>
      </c>
      <c r="L16" s="25" t="str">
        <f t="shared" si="2"/>
        <v>110"</v>
      </c>
      <c r="M16" s="25" t="str">
        <f t="shared" si="2"/>
        <v>116"</v>
      </c>
      <c r="N16" s="25" t="str">
        <f t="shared" si="2"/>
        <v>122"</v>
      </c>
    </row>
    <row r="17" spans="2:34" ht="15" outlineLevel="1">
      <c r="E17" s="22"/>
      <c r="F17" s="35">
        <v>74</v>
      </c>
      <c r="G17" s="35">
        <f t="shared" ref="G17:N17" si="3">F17+6</f>
        <v>80</v>
      </c>
      <c r="H17" s="35">
        <f t="shared" si="3"/>
        <v>86</v>
      </c>
      <c r="I17" s="35">
        <f t="shared" si="3"/>
        <v>92</v>
      </c>
      <c r="J17" s="35">
        <f t="shared" si="3"/>
        <v>98</v>
      </c>
      <c r="K17" s="35">
        <f t="shared" si="3"/>
        <v>104</v>
      </c>
      <c r="L17" s="35">
        <f t="shared" si="3"/>
        <v>110</v>
      </c>
      <c r="M17" s="35">
        <f t="shared" si="3"/>
        <v>116</v>
      </c>
      <c r="N17" s="35">
        <f t="shared" si="3"/>
        <v>122</v>
      </c>
    </row>
    <row r="18" spans="2:34" ht="15.75">
      <c r="B18" s="113" t="s">
        <v>23</v>
      </c>
      <c r="C18" s="36" t="str">
        <f t="shared" ref="C18:C30" si="4">TEXT(E18/12,"0.0")&amp;"'"</f>
        <v>6.0'</v>
      </c>
      <c r="D18" s="37" t="str">
        <f t="shared" ref="D18:D30" si="5">E18&amp;""""</f>
        <v>72"</v>
      </c>
      <c r="E18" s="38">
        <v>72</v>
      </c>
      <c r="F18" s="39">
        <f t="shared" ref="F18:N30" si="6">ROUNDUP($E18*1.05/36,0)</f>
        <v>3</v>
      </c>
      <c r="G18" s="39">
        <f t="shared" si="6"/>
        <v>3</v>
      </c>
      <c r="H18" s="39">
        <f t="shared" si="6"/>
        <v>3</v>
      </c>
      <c r="I18" s="39">
        <f t="shared" si="6"/>
        <v>3</v>
      </c>
      <c r="J18" s="39">
        <f t="shared" si="6"/>
        <v>3</v>
      </c>
      <c r="K18" s="57">
        <f t="shared" si="6"/>
        <v>3</v>
      </c>
      <c r="L18" s="57">
        <f t="shared" si="6"/>
        <v>3</v>
      </c>
      <c r="M18" s="57">
        <f t="shared" si="6"/>
        <v>3</v>
      </c>
      <c r="N18" s="57">
        <f t="shared" si="6"/>
        <v>3</v>
      </c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</row>
    <row r="19" spans="2:34" ht="15.75">
      <c r="B19" s="113"/>
      <c r="C19" s="40" t="str">
        <f t="shared" si="4"/>
        <v>7.5'</v>
      </c>
      <c r="D19" s="41" t="str">
        <f t="shared" si="5"/>
        <v>90"</v>
      </c>
      <c r="E19" s="42">
        <f t="shared" ref="E19:E30" si="7">E18+18</f>
        <v>90</v>
      </c>
      <c r="F19" s="43">
        <f t="shared" si="6"/>
        <v>3</v>
      </c>
      <c r="G19" s="43">
        <f t="shared" si="6"/>
        <v>3</v>
      </c>
      <c r="H19" s="43">
        <f t="shared" si="6"/>
        <v>3</v>
      </c>
      <c r="I19" s="43">
        <f t="shared" si="6"/>
        <v>3</v>
      </c>
      <c r="J19" s="43">
        <f t="shared" si="6"/>
        <v>3</v>
      </c>
      <c r="K19" s="58">
        <f t="shared" si="6"/>
        <v>3</v>
      </c>
      <c r="L19" s="58">
        <f t="shared" si="6"/>
        <v>3</v>
      </c>
      <c r="M19" s="58">
        <f t="shared" si="6"/>
        <v>3</v>
      </c>
      <c r="N19" s="58">
        <f t="shared" si="6"/>
        <v>3</v>
      </c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</row>
    <row r="20" spans="2:34" ht="15.75">
      <c r="B20" s="113"/>
      <c r="C20" s="40" t="str">
        <f t="shared" si="4"/>
        <v>9.0'</v>
      </c>
      <c r="D20" s="41" t="str">
        <f t="shared" si="5"/>
        <v>108"</v>
      </c>
      <c r="E20" s="42">
        <f t="shared" si="7"/>
        <v>108</v>
      </c>
      <c r="F20" s="43">
        <f t="shared" si="6"/>
        <v>4</v>
      </c>
      <c r="G20" s="43">
        <f t="shared" si="6"/>
        <v>4</v>
      </c>
      <c r="H20" s="43">
        <f t="shared" si="6"/>
        <v>4</v>
      </c>
      <c r="I20" s="43">
        <f t="shared" si="6"/>
        <v>4</v>
      </c>
      <c r="J20" s="43">
        <f t="shared" si="6"/>
        <v>4</v>
      </c>
      <c r="K20" s="58">
        <f t="shared" si="6"/>
        <v>4</v>
      </c>
      <c r="L20" s="58">
        <f t="shared" si="6"/>
        <v>4</v>
      </c>
      <c r="M20" s="58">
        <f t="shared" si="6"/>
        <v>4</v>
      </c>
      <c r="N20" s="58">
        <f t="shared" si="6"/>
        <v>4</v>
      </c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</row>
    <row r="21" spans="2:34" ht="15.75">
      <c r="B21" s="113"/>
      <c r="C21" s="40" t="str">
        <f t="shared" si="4"/>
        <v>10.5'</v>
      </c>
      <c r="D21" s="41" t="str">
        <f t="shared" si="5"/>
        <v>126"</v>
      </c>
      <c r="E21" s="42">
        <f t="shared" si="7"/>
        <v>126</v>
      </c>
      <c r="F21" s="43">
        <f t="shared" si="6"/>
        <v>4</v>
      </c>
      <c r="G21" s="43">
        <f t="shared" si="6"/>
        <v>4</v>
      </c>
      <c r="H21" s="43">
        <f t="shared" si="6"/>
        <v>4</v>
      </c>
      <c r="I21" s="43">
        <f t="shared" si="6"/>
        <v>4</v>
      </c>
      <c r="J21" s="43">
        <f t="shared" si="6"/>
        <v>4</v>
      </c>
      <c r="K21" s="58">
        <f t="shared" si="6"/>
        <v>4</v>
      </c>
      <c r="L21" s="58">
        <f t="shared" si="6"/>
        <v>4</v>
      </c>
      <c r="M21" s="58">
        <f t="shared" si="6"/>
        <v>4</v>
      </c>
      <c r="N21" s="58">
        <f t="shared" si="6"/>
        <v>4</v>
      </c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</row>
    <row r="22" spans="2:34" ht="15.75">
      <c r="B22" s="113"/>
      <c r="C22" s="40" t="str">
        <f t="shared" si="4"/>
        <v>12.0'</v>
      </c>
      <c r="D22" s="41" t="str">
        <f t="shared" si="5"/>
        <v>144"</v>
      </c>
      <c r="E22" s="42">
        <f t="shared" si="7"/>
        <v>144</v>
      </c>
      <c r="F22" s="43">
        <f t="shared" si="6"/>
        <v>5</v>
      </c>
      <c r="G22" s="43">
        <f t="shared" si="6"/>
        <v>5</v>
      </c>
      <c r="H22" s="43">
        <f t="shared" si="6"/>
        <v>5</v>
      </c>
      <c r="I22" s="43">
        <f t="shared" si="6"/>
        <v>5</v>
      </c>
      <c r="J22" s="43">
        <f t="shared" si="6"/>
        <v>5</v>
      </c>
      <c r="K22" s="58">
        <f t="shared" si="6"/>
        <v>5</v>
      </c>
      <c r="L22" s="58">
        <f t="shared" si="6"/>
        <v>5</v>
      </c>
      <c r="M22" s="58">
        <f t="shared" si="6"/>
        <v>5</v>
      </c>
      <c r="N22" s="58">
        <f t="shared" si="6"/>
        <v>5</v>
      </c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</row>
    <row r="23" spans="2:34" ht="15.75">
      <c r="B23" s="113"/>
      <c r="C23" s="40" t="str">
        <f t="shared" si="4"/>
        <v>13.5'</v>
      </c>
      <c r="D23" s="41" t="str">
        <f t="shared" si="5"/>
        <v>162"</v>
      </c>
      <c r="E23" s="42">
        <f t="shared" si="7"/>
        <v>162</v>
      </c>
      <c r="F23" s="43">
        <f t="shared" si="6"/>
        <v>5</v>
      </c>
      <c r="G23" s="43">
        <f t="shared" si="6"/>
        <v>5</v>
      </c>
      <c r="H23" s="43">
        <f t="shared" si="6"/>
        <v>5</v>
      </c>
      <c r="I23" s="43">
        <f t="shared" si="6"/>
        <v>5</v>
      </c>
      <c r="J23" s="43">
        <f t="shared" si="6"/>
        <v>5</v>
      </c>
      <c r="K23" s="58">
        <f t="shared" si="6"/>
        <v>5</v>
      </c>
      <c r="L23" s="58">
        <f t="shared" si="6"/>
        <v>5</v>
      </c>
      <c r="M23" s="58">
        <f t="shared" si="6"/>
        <v>5</v>
      </c>
      <c r="N23" s="58">
        <f t="shared" si="6"/>
        <v>5</v>
      </c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</row>
    <row r="24" spans="2:34" ht="15.75">
      <c r="B24" s="113"/>
      <c r="C24" s="40" t="str">
        <f t="shared" si="4"/>
        <v>15.0'</v>
      </c>
      <c r="D24" s="41" t="str">
        <f t="shared" si="5"/>
        <v>180"</v>
      </c>
      <c r="E24" s="42">
        <f t="shared" si="7"/>
        <v>180</v>
      </c>
      <c r="F24" s="43">
        <f t="shared" si="6"/>
        <v>6</v>
      </c>
      <c r="G24" s="43">
        <f t="shared" si="6"/>
        <v>6</v>
      </c>
      <c r="H24" s="43">
        <f t="shared" si="6"/>
        <v>6</v>
      </c>
      <c r="I24" s="43">
        <f t="shared" si="6"/>
        <v>6</v>
      </c>
      <c r="J24" s="43">
        <f t="shared" si="6"/>
        <v>6</v>
      </c>
      <c r="K24" s="58">
        <f t="shared" si="6"/>
        <v>6</v>
      </c>
      <c r="L24" s="58">
        <f t="shared" si="6"/>
        <v>6</v>
      </c>
      <c r="M24" s="58">
        <f t="shared" si="6"/>
        <v>6</v>
      </c>
      <c r="N24" s="58">
        <f t="shared" si="6"/>
        <v>6</v>
      </c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</row>
    <row r="25" spans="2:34" ht="15.75">
      <c r="B25" s="113"/>
      <c r="C25" s="40" t="str">
        <f t="shared" si="4"/>
        <v>16.5'</v>
      </c>
      <c r="D25" s="41" t="str">
        <f t="shared" si="5"/>
        <v>198"</v>
      </c>
      <c r="E25" s="42">
        <f t="shared" si="7"/>
        <v>198</v>
      </c>
      <c r="F25" s="43">
        <f t="shared" si="6"/>
        <v>6</v>
      </c>
      <c r="G25" s="43">
        <f t="shared" si="6"/>
        <v>6</v>
      </c>
      <c r="H25" s="43">
        <f t="shared" si="6"/>
        <v>6</v>
      </c>
      <c r="I25" s="43">
        <f t="shared" si="6"/>
        <v>6</v>
      </c>
      <c r="J25" s="43">
        <f t="shared" si="6"/>
        <v>6</v>
      </c>
      <c r="K25" s="58">
        <f t="shared" si="6"/>
        <v>6</v>
      </c>
      <c r="L25" s="58">
        <f t="shared" si="6"/>
        <v>6</v>
      </c>
      <c r="M25" s="58">
        <f t="shared" si="6"/>
        <v>6</v>
      </c>
      <c r="N25" s="58">
        <f t="shared" si="6"/>
        <v>6</v>
      </c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</row>
    <row r="26" spans="2:34" ht="15.75">
      <c r="B26" s="113"/>
      <c r="C26" s="40" t="str">
        <f t="shared" si="4"/>
        <v>18.0'</v>
      </c>
      <c r="D26" s="41" t="str">
        <f t="shared" si="5"/>
        <v>216"</v>
      </c>
      <c r="E26" s="42">
        <f t="shared" si="7"/>
        <v>216</v>
      </c>
      <c r="F26" s="43">
        <f t="shared" si="6"/>
        <v>7</v>
      </c>
      <c r="G26" s="43">
        <f t="shared" si="6"/>
        <v>7</v>
      </c>
      <c r="H26" s="43">
        <f t="shared" si="6"/>
        <v>7</v>
      </c>
      <c r="I26" s="43">
        <f t="shared" si="6"/>
        <v>7</v>
      </c>
      <c r="J26" s="43">
        <f t="shared" si="6"/>
        <v>7</v>
      </c>
      <c r="K26" s="58">
        <f t="shared" si="6"/>
        <v>7</v>
      </c>
      <c r="L26" s="58">
        <f t="shared" si="6"/>
        <v>7</v>
      </c>
      <c r="M26" s="58">
        <f t="shared" si="6"/>
        <v>7</v>
      </c>
      <c r="N26" s="58">
        <f t="shared" si="6"/>
        <v>7</v>
      </c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</row>
    <row r="27" spans="2:34" ht="15.75">
      <c r="B27" s="113"/>
      <c r="C27" s="40" t="str">
        <f t="shared" si="4"/>
        <v>19.5'</v>
      </c>
      <c r="D27" s="41" t="str">
        <f t="shared" si="5"/>
        <v>234"</v>
      </c>
      <c r="E27" s="42">
        <f t="shared" si="7"/>
        <v>234</v>
      </c>
      <c r="F27" s="43">
        <f t="shared" si="6"/>
        <v>7</v>
      </c>
      <c r="G27" s="43">
        <f t="shared" si="6"/>
        <v>7</v>
      </c>
      <c r="H27" s="43">
        <f t="shared" si="6"/>
        <v>7</v>
      </c>
      <c r="I27" s="43">
        <f t="shared" si="6"/>
        <v>7</v>
      </c>
      <c r="J27" s="43">
        <f t="shared" si="6"/>
        <v>7</v>
      </c>
      <c r="K27" s="58">
        <f t="shared" si="6"/>
        <v>7</v>
      </c>
      <c r="L27" s="58">
        <f t="shared" si="6"/>
        <v>7</v>
      </c>
      <c r="M27" s="58">
        <f t="shared" si="6"/>
        <v>7</v>
      </c>
      <c r="N27" s="58">
        <f t="shared" si="6"/>
        <v>7</v>
      </c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</row>
    <row r="28" spans="2:34" ht="15.75">
      <c r="B28" s="113"/>
      <c r="C28" s="40" t="str">
        <f t="shared" si="4"/>
        <v>21.0'</v>
      </c>
      <c r="D28" s="41" t="str">
        <f t="shared" si="5"/>
        <v>252"</v>
      </c>
      <c r="E28" s="42">
        <f t="shared" si="7"/>
        <v>252</v>
      </c>
      <c r="F28" s="43">
        <f t="shared" si="6"/>
        <v>8</v>
      </c>
      <c r="G28" s="43">
        <f t="shared" si="6"/>
        <v>8</v>
      </c>
      <c r="H28" s="43">
        <f t="shared" si="6"/>
        <v>8</v>
      </c>
      <c r="I28" s="43">
        <f t="shared" si="6"/>
        <v>8</v>
      </c>
      <c r="J28" s="43">
        <f t="shared" si="6"/>
        <v>8</v>
      </c>
      <c r="K28" s="58">
        <f t="shared" si="6"/>
        <v>8</v>
      </c>
      <c r="L28" s="58">
        <f t="shared" si="6"/>
        <v>8</v>
      </c>
      <c r="M28" s="58">
        <f t="shared" si="6"/>
        <v>8</v>
      </c>
      <c r="N28" s="58">
        <f t="shared" si="6"/>
        <v>8</v>
      </c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</row>
    <row r="29" spans="2:34" ht="15.75">
      <c r="B29" s="113"/>
      <c r="C29" s="40" t="str">
        <f t="shared" si="4"/>
        <v>22.5'</v>
      </c>
      <c r="D29" s="41" t="str">
        <f t="shared" si="5"/>
        <v>270"</v>
      </c>
      <c r="E29" s="42">
        <f t="shared" si="7"/>
        <v>270</v>
      </c>
      <c r="F29" s="43">
        <f t="shared" si="6"/>
        <v>8</v>
      </c>
      <c r="G29" s="43">
        <f t="shared" si="6"/>
        <v>8</v>
      </c>
      <c r="H29" s="43">
        <f t="shared" si="6"/>
        <v>8</v>
      </c>
      <c r="I29" s="43">
        <f t="shared" si="6"/>
        <v>8</v>
      </c>
      <c r="J29" s="43">
        <f t="shared" si="6"/>
        <v>8</v>
      </c>
      <c r="K29" s="58">
        <f t="shared" si="6"/>
        <v>8</v>
      </c>
      <c r="L29" s="58">
        <f t="shared" si="6"/>
        <v>8</v>
      </c>
      <c r="M29" s="58">
        <f t="shared" si="6"/>
        <v>8</v>
      </c>
      <c r="N29" s="58">
        <f t="shared" si="6"/>
        <v>8</v>
      </c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</row>
    <row r="30" spans="2:34" ht="15.75">
      <c r="B30" s="114"/>
      <c r="C30" s="44" t="str">
        <f t="shared" si="4"/>
        <v>24.0'</v>
      </c>
      <c r="D30" s="45" t="str">
        <f t="shared" si="5"/>
        <v>288"</v>
      </c>
      <c r="E30" s="46">
        <f t="shared" si="7"/>
        <v>288</v>
      </c>
      <c r="F30" s="47">
        <f t="shared" si="6"/>
        <v>9</v>
      </c>
      <c r="G30" s="47">
        <f t="shared" si="6"/>
        <v>9</v>
      </c>
      <c r="H30" s="47">
        <f t="shared" si="6"/>
        <v>9</v>
      </c>
      <c r="I30" s="47">
        <f t="shared" si="6"/>
        <v>9</v>
      </c>
      <c r="J30" s="47">
        <f t="shared" si="6"/>
        <v>9</v>
      </c>
      <c r="K30" s="59">
        <f t="shared" si="6"/>
        <v>9</v>
      </c>
      <c r="L30" s="59">
        <f t="shared" si="6"/>
        <v>9</v>
      </c>
      <c r="M30" s="59">
        <f t="shared" si="6"/>
        <v>9</v>
      </c>
      <c r="N30" s="59">
        <f t="shared" si="6"/>
        <v>9</v>
      </c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</row>
    <row r="33" spans="2:14" ht="20.25">
      <c r="B33" s="26" t="s">
        <v>27</v>
      </c>
    </row>
    <row r="34" spans="2:14" ht="15">
      <c r="F34" s="23" t="s">
        <v>20</v>
      </c>
      <c r="G34" s="23"/>
      <c r="H34" s="23"/>
      <c r="I34" s="23"/>
      <c r="J34" s="23"/>
      <c r="K34" s="23"/>
      <c r="L34" s="23"/>
      <c r="M34" s="23"/>
      <c r="N34" s="23"/>
    </row>
    <row r="35" spans="2:14" ht="15.75">
      <c r="C35" s="24" t="s">
        <v>21</v>
      </c>
      <c r="D35" s="24" t="s">
        <v>22</v>
      </c>
      <c r="F35" s="25" t="str">
        <f t="shared" ref="F35:N35" si="8">F$16</f>
        <v>74"</v>
      </c>
      <c r="G35" s="25" t="str">
        <f t="shared" si="8"/>
        <v>80"</v>
      </c>
      <c r="H35" s="25" t="str">
        <f t="shared" si="8"/>
        <v>86"</v>
      </c>
      <c r="I35" s="25" t="str">
        <f t="shared" si="8"/>
        <v>92"</v>
      </c>
      <c r="J35" s="25" t="str">
        <f t="shared" si="8"/>
        <v>98"</v>
      </c>
      <c r="K35" s="25" t="str">
        <f t="shared" si="8"/>
        <v>104"</v>
      </c>
      <c r="L35" s="25" t="str">
        <f t="shared" si="8"/>
        <v>110"</v>
      </c>
      <c r="M35" s="25" t="str">
        <f t="shared" si="8"/>
        <v>116"</v>
      </c>
      <c r="N35" s="25" t="str">
        <f t="shared" si="8"/>
        <v>122"</v>
      </c>
    </row>
    <row r="36" spans="2:14" ht="15.75">
      <c r="B36" s="113" t="s">
        <v>23</v>
      </c>
      <c r="C36" s="36" t="str">
        <f t="shared" ref="C36:E48" si="9">C18</f>
        <v>6.0'</v>
      </c>
      <c r="D36" s="37" t="str">
        <f t="shared" si="9"/>
        <v>72"</v>
      </c>
      <c r="E36" s="48">
        <f t="shared" si="9"/>
        <v>72</v>
      </c>
      <c r="F36" s="49">
        <f t="shared" ref="F36:N48" si="10">ROUNDUP($E36/12,0)*F$13</f>
        <v>15.375</v>
      </c>
      <c r="G36" s="49">
        <f t="shared" si="10"/>
        <v>15.375</v>
      </c>
      <c r="H36" s="49">
        <f t="shared" si="10"/>
        <v>15.375</v>
      </c>
      <c r="I36" s="49">
        <f t="shared" si="10"/>
        <v>19.68</v>
      </c>
      <c r="J36" s="49">
        <f t="shared" si="10"/>
        <v>19.68</v>
      </c>
      <c r="K36" s="49">
        <f t="shared" si="10"/>
        <v>25.214999999999996</v>
      </c>
      <c r="L36" s="49">
        <f t="shared" si="10"/>
        <v>25.214999999999996</v>
      </c>
      <c r="M36" s="49">
        <f t="shared" si="10"/>
        <v>25.214999999999996</v>
      </c>
      <c r="N36" s="49">
        <f t="shared" si="10"/>
        <v>25.214999999999996</v>
      </c>
    </row>
    <row r="37" spans="2:14" ht="15.75">
      <c r="B37" s="113"/>
      <c r="C37" s="40" t="str">
        <f t="shared" si="9"/>
        <v>7.5'</v>
      </c>
      <c r="D37" s="41" t="str">
        <f t="shared" si="9"/>
        <v>90"</v>
      </c>
      <c r="E37" s="42">
        <f t="shared" si="9"/>
        <v>90</v>
      </c>
      <c r="F37" s="50">
        <f t="shared" si="10"/>
        <v>20.5</v>
      </c>
      <c r="G37" s="50">
        <f t="shared" si="10"/>
        <v>20.5</v>
      </c>
      <c r="H37" s="50">
        <f t="shared" si="10"/>
        <v>20.5</v>
      </c>
      <c r="I37" s="50">
        <f t="shared" si="10"/>
        <v>26.24</v>
      </c>
      <c r="J37" s="50">
        <f t="shared" si="10"/>
        <v>26.24</v>
      </c>
      <c r="K37" s="50">
        <f t="shared" si="10"/>
        <v>33.619999999999997</v>
      </c>
      <c r="L37" s="50">
        <f t="shared" si="10"/>
        <v>33.619999999999997</v>
      </c>
      <c r="M37" s="50">
        <f t="shared" si="10"/>
        <v>33.619999999999997</v>
      </c>
      <c r="N37" s="50">
        <f t="shared" si="10"/>
        <v>33.619999999999997</v>
      </c>
    </row>
    <row r="38" spans="2:14" ht="15.75">
      <c r="B38" s="113"/>
      <c r="C38" s="40" t="str">
        <f t="shared" si="9"/>
        <v>9.0'</v>
      </c>
      <c r="D38" s="41" t="str">
        <f t="shared" si="9"/>
        <v>108"</v>
      </c>
      <c r="E38" s="42">
        <f t="shared" si="9"/>
        <v>108</v>
      </c>
      <c r="F38" s="50">
        <f t="shared" si="10"/>
        <v>23.0625</v>
      </c>
      <c r="G38" s="50">
        <f t="shared" si="10"/>
        <v>23.0625</v>
      </c>
      <c r="H38" s="50">
        <f t="shared" si="10"/>
        <v>23.0625</v>
      </c>
      <c r="I38" s="50">
        <f t="shared" si="10"/>
        <v>29.52</v>
      </c>
      <c r="J38" s="50">
        <f t="shared" si="10"/>
        <v>29.52</v>
      </c>
      <c r="K38" s="50">
        <f t="shared" si="10"/>
        <v>37.822499999999998</v>
      </c>
      <c r="L38" s="50">
        <f t="shared" si="10"/>
        <v>37.822499999999998</v>
      </c>
      <c r="M38" s="50">
        <f t="shared" si="10"/>
        <v>37.822499999999998</v>
      </c>
      <c r="N38" s="50">
        <f t="shared" si="10"/>
        <v>37.822499999999998</v>
      </c>
    </row>
    <row r="39" spans="2:14" ht="15.75">
      <c r="B39" s="113"/>
      <c r="C39" s="40" t="str">
        <f t="shared" si="9"/>
        <v>10.5'</v>
      </c>
      <c r="D39" s="41" t="str">
        <f t="shared" si="9"/>
        <v>126"</v>
      </c>
      <c r="E39" s="42">
        <f t="shared" si="9"/>
        <v>126</v>
      </c>
      <c r="F39" s="50">
        <f t="shared" si="10"/>
        <v>28.1875</v>
      </c>
      <c r="G39" s="50">
        <f t="shared" si="10"/>
        <v>28.1875</v>
      </c>
      <c r="H39" s="50">
        <f t="shared" si="10"/>
        <v>28.1875</v>
      </c>
      <c r="I39" s="50">
        <f t="shared" si="10"/>
        <v>36.08</v>
      </c>
      <c r="J39" s="50">
        <f t="shared" si="10"/>
        <v>36.08</v>
      </c>
      <c r="K39" s="50">
        <f t="shared" si="10"/>
        <v>46.227499999999999</v>
      </c>
      <c r="L39" s="50">
        <f t="shared" si="10"/>
        <v>46.227499999999999</v>
      </c>
      <c r="M39" s="50">
        <f t="shared" si="10"/>
        <v>46.227499999999999</v>
      </c>
      <c r="N39" s="50">
        <f t="shared" si="10"/>
        <v>46.227499999999999</v>
      </c>
    </row>
    <row r="40" spans="2:14" ht="15.75">
      <c r="B40" s="113"/>
      <c r="C40" s="40" t="str">
        <f t="shared" si="9"/>
        <v>12.0'</v>
      </c>
      <c r="D40" s="41" t="str">
        <f t="shared" si="9"/>
        <v>144"</v>
      </c>
      <c r="E40" s="42">
        <f t="shared" si="9"/>
        <v>144</v>
      </c>
      <c r="F40" s="50">
        <f t="shared" si="10"/>
        <v>30.75</v>
      </c>
      <c r="G40" s="50">
        <f t="shared" si="10"/>
        <v>30.75</v>
      </c>
      <c r="H40" s="50">
        <f t="shared" si="10"/>
        <v>30.75</v>
      </c>
      <c r="I40" s="50">
        <f t="shared" si="10"/>
        <v>39.36</v>
      </c>
      <c r="J40" s="50">
        <f t="shared" si="10"/>
        <v>39.36</v>
      </c>
      <c r="K40" s="50">
        <f t="shared" si="10"/>
        <v>50.429999999999993</v>
      </c>
      <c r="L40" s="50">
        <f t="shared" si="10"/>
        <v>50.429999999999993</v>
      </c>
      <c r="M40" s="50">
        <f t="shared" si="10"/>
        <v>50.429999999999993</v>
      </c>
      <c r="N40" s="50">
        <f t="shared" si="10"/>
        <v>50.429999999999993</v>
      </c>
    </row>
    <row r="41" spans="2:14" ht="15.75">
      <c r="B41" s="113"/>
      <c r="C41" s="40" t="str">
        <f t="shared" si="9"/>
        <v>13.5'</v>
      </c>
      <c r="D41" s="41" t="str">
        <f t="shared" si="9"/>
        <v>162"</v>
      </c>
      <c r="E41" s="42">
        <f t="shared" si="9"/>
        <v>162</v>
      </c>
      <c r="F41" s="50">
        <f t="shared" si="10"/>
        <v>35.875</v>
      </c>
      <c r="G41" s="50">
        <f t="shared" si="10"/>
        <v>35.875</v>
      </c>
      <c r="H41" s="50">
        <f t="shared" si="10"/>
        <v>35.875</v>
      </c>
      <c r="I41" s="50">
        <f t="shared" si="10"/>
        <v>45.919999999999995</v>
      </c>
      <c r="J41" s="50">
        <f t="shared" si="10"/>
        <v>45.919999999999995</v>
      </c>
      <c r="K41" s="50">
        <f t="shared" si="10"/>
        <v>58.834999999999994</v>
      </c>
      <c r="L41" s="50">
        <f t="shared" si="10"/>
        <v>58.834999999999994</v>
      </c>
      <c r="M41" s="50">
        <f t="shared" si="10"/>
        <v>58.834999999999994</v>
      </c>
      <c r="N41" s="50">
        <f t="shared" si="10"/>
        <v>58.834999999999994</v>
      </c>
    </row>
    <row r="42" spans="2:14" ht="15.75">
      <c r="B42" s="113"/>
      <c r="C42" s="40" t="str">
        <f t="shared" si="9"/>
        <v>15.0'</v>
      </c>
      <c r="D42" s="41" t="str">
        <f t="shared" si="9"/>
        <v>180"</v>
      </c>
      <c r="E42" s="42">
        <f t="shared" si="9"/>
        <v>180</v>
      </c>
      <c r="F42" s="50">
        <f t="shared" si="10"/>
        <v>38.4375</v>
      </c>
      <c r="G42" s="50">
        <f t="shared" si="10"/>
        <v>38.4375</v>
      </c>
      <c r="H42" s="50">
        <f t="shared" si="10"/>
        <v>38.4375</v>
      </c>
      <c r="I42" s="50">
        <f t="shared" si="10"/>
        <v>49.199999999999996</v>
      </c>
      <c r="J42" s="50">
        <f t="shared" si="10"/>
        <v>49.199999999999996</v>
      </c>
      <c r="K42" s="50">
        <f t="shared" si="10"/>
        <v>63.037499999999994</v>
      </c>
      <c r="L42" s="50">
        <f t="shared" si="10"/>
        <v>63.037499999999994</v>
      </c>
      <c r="M42" s="50">
        <f t="shared" si="10"/>
        <v>63.037499999999994</v>
      </c>
      <c r="N42" s="50">
        <f t="shared" si="10"/>
        <v>63.037499999999994</v>
      </c>
    </row>
    <row r="43" spans="2:14" ht="15.75">
      <c r="B43" s="113"/>
      <c r="C43" s="40" t="str">
        <f t="shared" si="9"/>
        <v>16.5'</v>
      </c>
      <c r="D43" s="41" t="str">
        <f t="shared" si="9"/>
        <v>198"</v>
      </c>
      <c r="E43" s="42">
        <f t="shared" si="9"/>
        <v>198</v>
      </c>
      <c r="F43" s="50">
        <f t="shared" si="10"/>
        <v>43.5625</v>
      </c>
      <c r="G43" s="50">
        <f t="shared" si="10"/>
        <v>43.5625</v>
      </c>
      <c r="H43" s="50">
        <f t="shared" si="10"/>
        <v>43.5625</v>
      </c>
      <c r="I43" s="50">
        <f t="shared" si="10"/>
        <v>55.76</v>
      </c>
      <c r="J43" s="50">
        <f t="shared" si="10"/>
        <v>55.76</v>
      </c>
      <c r="K43" s="50">
        <f t="shared" si="10"/>
        <v>71.442499999999995</v>
      </c>
      <c r="L43" s="50">
        <f t="shared" si="10"/>
        <v>71.442499999999995</v>
      </c>
      <c r="M43" s="50">
        <f t="shared" si="10"/>
        <v>71.442499999999995</v>
      </c>
      <c r="N43" s="50">
        <f t="shared" si="10"/>
        <v>71.442499999999995</v>
      </c>
    </row>
    <row r="44" spans="2:14" ht="15.75">
      <c r="B44" s="113"/>
      <c r="C44" s="40" t="str">
        <f t="shared" si="9"/>
        <v>18.0'</v>
      </c>
      <c r="D44" s="41" t="str">
        <f t="shared" si="9"/>
        <v>216"</v>
      </c>
      <c r="E44" s="42">
        <f t="shared" si="9"/>
        <v>216</v>
      </c>
      <c r="F44" s="50">
        <f t="shared" si="10"/>
        <v>46.125</v>
      </c>
      <c r="G44" s="50">
        <f t="shared" si="10"/>
        <v>46.125</v>
      </c>
      <c r="H44" s="50">
        <f t="shared" si="10"/>
        <v>46.125</v>
      </c>
      <c r="I44" s="50">
        <f t="shared" si="10"/>
        <v>59.04</v>
      </c>
      <c r="J44" s="50">
        <f t="shared" si="10"/>
        <v>59.04</v>
      </c>
      <c r="K44" s="50">
        <f t="shared" si="10"/>
        <v>75.644999999999996</v>
      </c>
      <c r="L44" s="50">
        <f t="shared" si="10"/>
        <v>75.644999999999996</v>
      </c>
      <c r="M44" s="50">
        <f t="shared" si="10"/>
        <v>75.644999999999996</v>
      </c>
      <c r="N44" s="50">
        <f t="shared" si="10"/>
        <v>75.644999999999996</v>
      </c>
    </row>
    <row r="45" spans="2:14" ht="15.75">
      <c r="B45" s="113"/>
      <c r="C45" s="40" t="str">
        <f t="shared" si="9"/>
        <v>19.5'</v>
      </c>
      <c r="D45" s="41" t="str">
        <f t="shared" si="9"/>
        <v>234"</v>
      </c>
      <c r="E45" s="42">
        <f t="shared" si="9"/>
        <v>234</v>
      </c>
      <c r="F45" s="50">
        <f t="shared" si="10"/>
        <v>51.25</v>
      </c>
      <c r="G45" s="50">
        <f t="shared" si="10"/>
        <v>51.25</v>
      </c>
      <c r="H45" s="50">
        <f t="shared" si="10"/>
        <v>51.25</v>
      </c>
      <c r="I45" s="50">
        <f t="shared" si="10"/>
        <v>65.599999999999994</v>
      </c>
      <c r="J45" s="50">
        <f t="shared" si="10"/>
        <v>65.599999999999994</v>
      </c>
      <c r="K45" s="50">
        <f t="shared" si="10"/>
        <v>84.05</v>
      </c>
      <c r="L45" s="50">
        <f t="shared" si="10"/>
        <v>84.05</v>
      </c>
      <c r="M45" s="50">
        <f t="shared" si="10"/>
        <v>84.05</v>
      </c>
      <c r="N45" s="50">
        <f t="shared" si="10"/>
        <v>84.05</v>
      </c>
    </row>
    <row r="46" spans="2:14" ht="15.75">
      <c r="B46" s="113"/>
      <c r="C46" s="40" t="str">
        <f t="shared" si="9"/>
        <v>21.0'</v>
      </c>
      <c r="D46" s="41" t="str">
        <f t="shared" si="9"/>
        <v>252"</v>
      </c>
      <c r="E46" s="42">
        <f t="shared" si="9"/>
        <v>252</v>
      </c>
      <c r="F46" s="50">
        <f t="shared" si="10"/>
        <v>53.8125</v>
      </c>
      <c r="G46" s="50">
        <f t="shared" si="10"/>
        <v>53.8125</v>
      </c>
      <c r="H46" s="50">
        <f t="shared" si="10"/>
        <v>53.8125</v>
      </c>
      <c r="I46" s="50">
        <f t="shared" si="10"/>
        <v>68.88</v>
      </c>
      <c r="J46" s="50">
        <f t="shared" si="10"/>
        <v>68.88</v>
      </c>
      <c r="K46" s="50">
        <f t="shared" si="10"/>
        <v>88.252499999999998</v>
      </c>
      <c r="L46" s="50">
        <f t="shared" si="10"/>
        <v>88.252499999999998</v>
      </c>
      <c r="M46" s="50">
        <f t="shared" si="10"/>
        <v>88.252499999999998</v>
      </c>
      <c r="N46" s="50">
        <f t="shared" si="10"/>
        <v>88.252499999999998</v>
      </c>
    </row>
    <row r="47" spans="2:14" ht="15.75">
      <c r="B47" s="113"/>
      <c r="C47" s="40" t="str">
        <f t="shared" si="9"/>
        <v>22.5'</v>
      </c>
      <c r="D47" s="41" t="str">
        <f t="shared" si="9"/>
        <v>270"</v>
      </c>
      <c r="E47" s="42">
        <f t="shared" si="9"/>
        <v>270</v>
      </c>
      <c r="F47" s="50">
        <f t="shared" si="10"/>
        <v>58.9375</v>
      </c>
      <c r="G47" s="50">
        <f t="shared" si="10"/>
        <v>58.9375</v>
      </c>
      <c r="H47" s="50">
        <f t="shared" si="10"/>
        <v>58.9375</v>
      </c>
      <c r="I47" s="50">
        <f t="shared" si="10"/>
        <v>75.44</v>
      </c>
      <c r="J47" s="50">
        <f t="shared" si="10"/>
        <v>75.44</v>
      </c>
      <c r="K47" s="50">
        <f t="shared" si="10"/>
        <v>96.657499999999999</v>
      </c>
      <c r="L47" s="50">
        <f t="shared" si="10"/>
        <v>96.657499999999999</v>
      </c>
      <c r="M47" s="50">
        <f t="shared" si="10"/>
        <v>96.657499999999999</v>
      </c>
      <c r="N47" s="50">
        <f t="shared" si="10"/>
        <v>96.657499999999999</v>
      </c>
    </row>
    <row r="48" spans="2:14" ht="15.75">
      <c r="B48" s="114"/>
      <c r="C48" s="44" t="str">
        <f t="shared" si="9"/>
        <v>24.0'</v>
      </c>
      <c r="D48" s="45" t="str">
        <f t="shared" si="9"/>
        <v>288"</v>
      </c>
      <c r="E48" s="46">
        <f t="shared" si="9"/>
        <v>288</v>
      </c>
      <c r="F48" s="51">
        <f t="shared" si="10"/>
        <v>61.5</v>
      </c>
      <c r="G48" s="51">
        <f t="shared" si="10"/>
        <v>61.5</v>
      </c>
      <c r="H48" s="51">
        <f t="shared" si="10"/>
        <v>61.5</v>
      </c>
      <c r="I48" s="51">
        <f t="shared" si="10"/>
        <v>78.72</v>
      </c>
      <c r="J48" s="51">
        <f t="shared" si="10"/>
        <v>78.72</v>
      </c>
      <c r="K48" s="51">
        <f t="shared" si="10"/>
        <v>100.85999999999999</v>
      </c>
      <c r="L48" s="51">
        <f t="shared" si="10"/>
        <v>100.85999999999999</v>
      </c>
      <c r="M48" s="51">
        <f t="shared" si="10"/>
        <v>100.85999999999999</v>
      </c>
      <c r="N48" s="51">
        <f t="shared" si="10"/>
        <v>100.85999999999999</v>
      </c>
    </row>
    <row r="51" spans="2:14" ht="20.25">
      <c r="B51" s="26" t="s">
        <v>26</v>
      </c>
    </row>
    <row r="52" spans="2:14" ht="15">
      <c r="F52" s="23" t="s">
        <v>20</v>
      </c>
      <c r="G52" s="23"/>
      <c r="H52" s="23"/>
      <c r="I52" s="23"/>
      <c r="J52" s="23"/>
      <c r="K52" s="23"/>
      <c r="L52" s="23"/>
      <c r="M52" s="23"/>
      <c r="N52" s="23"/>
    </row>
    <row r="53" spans="2:14" ht="15.75">
      <c r="C53" s="24" t="s">
        <v>21</v>
      </c>
      <c r="D53" s="24" t="s">
        <v>22</v>
      </c>
      <c r="F53" s="25" t="str">
        <f t="shared" ref="F53:N53" si="11">F$16</f>
        <v>74"</v>
      </c>
      <c r="G53" s="25" t="str">
        <f t="shared" si="11"/>
        <v>80"</v>
      </c>
      <c r="H53" s="25" t="str">
        <f t="shared" si="11"/>
        <v>86"</v>
      </c>
      <c r="I53" s="25" t="str">
        <f t="shared" si="11"/>
        <v>92"</v>
      </c>
      <c r="J53" s="25" t="str">
        <f t="shared" si="11"/>
        <v>98"</v>
      </c>
      <c r="K53" s="25" t="str">
        <f t="shared" si="11"/>
        <v>104"</v>
      </c>
      <c r="L53" s="25" t="str">
        <f t="shared" si="11"/>
        <v>110"</v>
      </c>
      <c r="M53" s="25" t="str">
        <f t="shared" si="11"/>
        <v>116"</v>
      </c>
      <c r="N53" s="25" t="str">
        <f t="shared" si="11"/>
        <v>122"</v>
      </c>
    </row>
    <row r="54" spans="2:14" ht="15.75">
      <c r="B54" s="113" t="s">
        <v>23</v>
      </c>
      <c r="C54" s="36" t="str">
        <f t="shared" ref="C54:E66" si="12">C36</f>
        <v>6.0'</v>
      </c>
      <c r="D54" s="37" t="str">
        <f t="shared" si="12"/>
        <v>72"</v>
      </c>
      <c r="E54" s="48">
        <f t="shared" si="12"/>
        <v>72</v>
      </c>
      <c r="F54" s="49">
        <f t="shared" ref="F54:N54" si="13">$H$7*F18</f>
        <v>103.92307692307691</v>
      </c>
      <c r="G54" s="49">
        <f t="shared" si="13"/>
        <v>103.92307692307691</v>
      </c>
      <c r="H54" s="49">
        <f t="shared" si="13"/>
        <v>103.92307692307691</v>
      </c>
      <c r="I54" s="49">
        <f t="shared" si="13"/>
        <v>103.92307692307691</v>
      </c>
      <c r="J54" s="49">
        <f t="shared" si="13"/>
        <v>103.92307692307691</v>
      </c>
      <c r="K54" s="49">
        <f t="shared" si="13"/>
        <v>103.92307692307691</v>
      </c>
      <c r="L54" s="49">
        <f t="shared" si="13"/>
        <v>103.92307692307691</v>
      </c>
      <c r="M54" s="49">
        <f t="shared" si="13"/>
        <v>103.92307692307691</v>
      </c>
      <c r="N54" s="49">
        <f t="shared" si="13"/>
        <v>103.92307692307691</v>
      </c>
    </row>
    <row r="55" spans="2:14" ht="15.75">
      <c r="B55" s="113"/>
      <c r="C55" s="40" t="str">
        <f t="shared" si="12"/>
        <v>7.5'</v>
      </c>
      <c r="D55" s="41" t="str">
        <f t="shared" si="12"/>
        <v>90"</v>
      </c>
      <c r="E55" s="42">
        <f t="shared" si="12"/>
        <v>90</v>
      </c>
      <c r="F55" s="50">
        <f t="shared" ref="F55:N55" si="14">$H$7*F19</f>
        <v>103.92307692307691</v>
      </c>
      <c r="G55" s="50">
        <f t="shared" si="14"/>
        <v>103.92307692307691</v>
      </c>
      <c r="H55" s="50">
        <f t="shared" si="14"/>
        <v>103.92307692307691</v>
      </c>
      <c r="I55" s="50">
        <f t="shared" si="14"/>
        <v>103.92307692307691</v>
      </c>
      <c r="J55" s="50">
        <f t="shared" si="14"/>
        <v>103.92307692307691</v>
      </c>
      <c r="K55" s="50">
        <f t="shared" si="14"/>
        <v>103.92307692307691</v>
      </c>
      <c r="L55" s="50">
        <f t="shared" si="14"/>
        <v>103.92307692307691</v>
      </c>
      <c r="M55" s="50">
        <f t="shared" si="14"/>
        <v>103.92307692307691</v>
      </c>
      <c r="N55" s="50">
        <f t="shared" si="14"/>
        <v>103.92307692307691</v>
      </c>
    </row>
    <row r="56" spans="2:14" ht="15.75">
      <c r="B56" s="113"/>
      <c r="C56" s="40" t="str">
        <f t="shared" si="12"/>
        <v>9.0'</v>
      </c>
      <c r="D56" s="41" t="str">
        <f t="shared" si="12"/>
        <v>108"</v>
      </c>
      <c r="E56" s="42">
        <f t="shared" si="12"/>
        <v>108</v>
      </c>
      <c r="F56" s="50">
        <f t="shared" ref="F56:N56" si="15">$H$7*F20</f>
        <v>138.56410256410254</v>
      </c>
      <c r="G56" s="50">
        <f t="shared" si="15"/>
        <v>138.56410256410254</v>
      </c>
      <c r="H56" s="50">
        <f t="shared" si="15"/>
        <v>138.56410256410254</v>
      </c>
      <c r="I56" s="50">
        <f t="shared" si="15"/>
        <v>138.56410256410254</v>
      </c>
      <c r="J56" s="50">
        <f t="shared" si="15"/>
        <v>138.56410256410254</v>
      </c>
      <c r="K56" s="50">
        <f t="shared" si="15"/>
        <v>138.56410256410254</v>
      </c>
      <c r="L56" s="50">
        <f t="shared" si="15"/>
        <v>138.56410256410254</v>
      </c>
      <c r="M56" s="50">
        <f t="shared" si="15"/>
        <v>138.56410256410254</v>
      </c>
      <c r="N56" s="50">
        <f t="shared" si="15"/>
        <v>138.56410256410254</v>
      </c>
    </row>
    <row r="57" spans="2:14" ht="15.75">
      <c r="B57" s="113"/>
      <c r="C57" s="40" t="str">
        <f t="shared" si="12"/>
        <v>10.5'</v>
      </c>
      <c r="D57" s="41" t="str">
        <f t="shared" si="12"/>
        <v>126"</v>
      </c>
      <c r="E57" s="42">
        <f t="shared" si="12"/>
        <v>126</v>
      </c>
      <c r="F57" s="50">
        <f t="shared" ref="F57:N57" si="16">$H$7*F21</f>
        <v>138.56410256410254</v>
      </c>
      <c r="G57" s="50">
        <f t="shared" si="16"/>
        <v>138.56410256410254</v>
      </c>
      <c r="H57" s="50">
        <f t="shared" si="16"/>
        <v>138.56410256410254</v>
      </c>
      <c r="I57" s="50">
        <f t="shared" si="16"/>
        <v>138.56410256410254</v>
      </c>
      <c r="J57" s="50">
        <f t="shared" si="16"/>
        <v>138.56410256410254</v>
      </c>
      <c r="K57" s="50">
        <f t="shared" si="16"/>
        <v>138.56410256410254</v>
      </c>
      <c r="L57" s="50">
        <f t="shared" si="16"/>
        <v>138.56410256410254</v>
      </c>
      <c r="M57" s="50">
        <f t="shared" si="16"/>
        <v>138.56410256410254</v>
      </c>
      <c r="N57" s="50">
        <f t="shared" si="16"/>
        <v>138.56410256410254</v>
      </c>
    </row>
    <row r="58" spans="2:14" ht="15.75">
      <c r="B58" s="113"/>
      <c r="C58" s="40" t="str">
        <f t="shared" si="12"/>
        <v>12.0'</v>
      </c>
      <c r="D58" s="41" t="str">
        <f t="shared" si="12"/>
        <v>144"</v>
      </c>
      <c r="E58" s="42">
        <f t="shared" si="12"/>
        <v>144</v>
      </c>
      <c r="F58" s="50">
        <f t="shared" ref="F58:N58" si="17">$H$7*F22</f>
        <v>173.20512820512818</v>
      </c>
      <c r="G58" s="50">
        <f t="shared" si="17"/>
        <v>173.20512820512818</v>
      </c>
      <c r="H58" s="50">
        <f t="shared" si="17"/>
        <v>173.20512820512818</v>
      </c>
      <c r="I58" s="50">
        <f t="shared" si="17"/>
        <v>173.20512820512818</v>
      </c>
      <c r="J58" s="50">
        <f t="shared" si="17"/>
        <v>173.20512820512818</v>
      </c>
      <c r="K58" s="50">
        <f t="shared" si="17"/>
        <v>173.20512820512818</v>
      </c>
      <c r="L58" s="50">
        <f t="shared" si="17"/>
        <v>173.20512820512818</v>
      </c>
      <c r="M58" s="50">
        <f t="shared" si="17"/>
        <v>173.20512820512818</v>
      </c>
      <c r="N58" s="50">
        <f t="shared" si="17"/>
        <v>173.20512820512818</v>
      </c>
    </row>
    <row r="59" spans="2:14" ht="15.75">
      <c r="B59" s="113"/>
      <c r="C59" s="40" t="str">
        <f t="shared" si="12"/>
        <v>13.5'</v>
      </c>
      <c r="D59" s="41" t="str">
        <f t="shared" si="12"/>
        <v>162"</v>
      </c>
      <c r="E59" s="42">
        <f t="shared" si="12"/>
        <v>162</v>
      </c>
      <c r="F59" s="50">
        <f t="shared" ref="F59:N59" si="18">$H$7*F23</f>
        <v>173.20512820512818</v>
      </c>
      <c r="G59" s="50">
        <f t="shared" si="18"/>
        <v>173.20512820512818</v>
      </c>
      <c r="H59" s="50">
        <f t="shared" si="18"/>
        <v>173.20512820512818</v>
      </c>
      <c r="I59" s="50">
        <f t="shared" si="18"/>
        <v>173.20512820512818</v>
      </c>
      <c r="J59" s="50">
        <f t="shared" si="18"/>
        <v>173.20512820512818</v>
      </c>
      <c r="K59" s="50">
        <f t="shared" si="18"/>
        <v>173.20512820512818</v>
      </c>
      <c r="L59" s="50">
        <f t="shared" si="18"/>
        <v>173.20512820512818</v>
      </c>
      <c r="M59" s="50">
        <f t="shared" si="18"/>
        <v>173.20512820512818</v>
      </c>
      <c r="N59" s="50">
        <f t="shared" si="18"/>
        <v>173.20512820512818</v>
      </c>
    </row>
    <row r="60" spans="2:14" ht="15.75">
      <c r="B60" s="113"/>
      <c r="C60" s="40" t="str">
        <f t="shared" si="12"/>
        <v>15.0'</v>
      </c>
      <c r="D60" s="41" t="str">
        <f t="shared" si="12"/>
        <v>180"</v>
      </c>
      <c r="E60" s="42">
        <f t="shared" si="12"/>
        <v>180</v>
      </c>
      <c r="F60" s="50">
        <f t="shared" ref="F60:N60" si="19">$H$7*F24</f>
        <v>207.84615384615381</v>
      </c>
      <c r="G60" s="50">
        <f t="shared" si="19"/>
        <v>207.84615384615381</v>
      </c>
      <c r="H60" s="50">
        <f t="shared" si="19"/>
        <v>207.84615384615381</v>
      </c>
      <c r="I60" s="50">
        <f t="shared" si="19"/>
        <v>207.84615384615381</v>
      </c>
      <c r="J60" s="50">
        <f t="shared" si="19"/>
        <v>207.84615384615381</v>
      </c>
      <c r="K60" s="50">
        <f t="shared" si="19"/>
        <v>207.84615384615381</v>
      </c>
      <c r="L60" s="50">
        <f t="shared" si="19"/>
        <v>207.84615384615381</v>
      </c>
      <c r="M60" s="50">
        <f t="shared" si="19"/>
        <v>207.84615384615381</v>
      </c>
      <c r="N60" s="50">
        <f t="shared" si="19"/>
        <v>207.84615384615381</v>
      </c>
    </row>
    <row r="61" spans="2:14" ht="15.75">
      <c r="B61" s="113"/>
      <c r="C61" s="40" t="str">
        <f t="shared" si="12"/>
        <v>16.5'</v>
      </c>
      <c r="D61" s="41" t="str">
        <f t="shared" si="12"/>
        <v>198"</v>
      </c>
      <c r="E61" s="42">
        <f t="shared" si="12"/>
        <v>198</v>
      </c>
      <c r="F61" s="50">
        <f t="shared" ref="F61:N61" si="20">$H$7*F25</f>
        <v>207.84615384615381</v>
      </c>
      <c r="G61" s="50">
        <f t="shared" si="20"/>
        <v>207.84615384615381</v>
      </c>
      <c r="H61" s="50">
        <f t="shared" si="20"/>
        <v>207.84615384615381</v>
      </c>
      <c r="I61" s="50">
        <f t="shared" si="20"/>
        <v>207.84615384615381</v>
      </c>
      <c r="J61" s="50">
        <f t="shared" si="20"/>
        <v>207.84615384615381</v>
      </c>
      <c r="K61" s="50">
        <f t="shared" si="20"/>
        <v>207.84615384615381</v>
      </c>
      <c r="L61" s="50">
        <f t="shared" si="20"/>
        <v>207.84615384615381</v>
      </c>
      <c r="M61" s="50">
        <f t="shared" si="20"/>
        <v>207.84615384615381</v>
      </c>
      <c r="N61" s="50">
        <f t="shared" si="20"/>
        <v>207.84615384615381</v>
      </c>
    </row>
    <row r="62" spans="2:14" ht="15.75">
      <c r="B62" s="113"/>
      <c r="C62" s="40" t="str">
        <f t="shared" si="12"/>
        <v>18.0'</v>
      </c>
      <c r="D62" s="41" t="str">
        <f t="shared" si="12"/>
        <v>216"</v>
      </c>
      <c r="E62" s="42">
        <f t="shared" si="12"/>
        <v>216</v>
      </c>
      <c r="F62" s="50">
        <f t="shared" ref="F62:N62" si="21">$H$7*F26</f>
        <v>242.48717948717945</v>
      </c>
      <c r="G62" s="50">
        <f t="shared" si="21"/>
        <v>242.48717948717945</v>
      </c>
      <c r="H62" s="50">
        <f t="shared" si="21"/>
        <v>242.48717948717945</v>
      </c>
      <c r="I62" s="50">
        <f t="shared" si="21"/>
        <v>242.48717948717945</v>
      </c>
      <c r="J62" s="50">
        <f t="shared" si="21"/>
        <v>242.48717948717945</v>
      </c>
      <c r="K62" s="50">
        <f t="shared" si="21"/>
        <v>242.48717948717945</v>
      </c>
      <c r="L62" s="50">
        <f t="shared" si="21"/>
        <v>242.48717948717945</v>
      </c>
      <c r="M62" s="50">
        <f t="shared" si="21"/>
        <v>242.48717948717945</v>
      </c>
      <c r="N62" s="50">
        <f t="shared" si="21"/>
        <v>242.48717948717945</v>
      </c>
    </row>
    <row r="63" spans="2:14" ht="15.75">
      <c r="B63" s="113"/>
      <c r="C63" s="40" t="str">
        <f t="shared" si="12"/>
        <v>19.5'</v>
      </c>
      <c r="D63" s="41" t="str">
        <f t="shared" si="12"/>
        <v>234"</v>
      </c>
      <c r="E63" s="42">
        <f t="shared" si="12"/>
        <v>234</v>
      </c>
      <c r="F63" s="50">
        <f t="shared" ref="F63:N63" si="22">$H$7*F27</f>
        <v>242.48717948717945</v>
      </c>
      <c r="G63" s="50">
        <f t="shared" si="22"/>
        <v>242.48717948717945</v>
      </c>
      <c r="H63" s="50">
        <f t="shared" si="22"/>
        <v>242.48717948717945</v>
      </c>
      <c r="I63" s="50">
        <f t="shared" si="22"/>
        <v>242.48717948717945</v>
      </c>
      <c r="J63" s="50">
        <f t="shared" si="22"/>
        <v>242.48717948717945</v>
      </c>
      <c r="K63" s="50">
        <f t="shared" si="22"/>
        <v>242.48717948717945</v>
      </c>
      <c r="L63" s="50">
        <f t="shared" si="22"/>
        <v>242.48717948717945</v>
      </c>
      <c r="M63" s="50">
        <f t="shared" si="22"/>
        <v>242.48717948717945</v>
      </c>
      <c r="N63" s="50">
        <f t="shared" si="22"/>
        <v>242.48717948717945</v>
      </c>
    </row>
    <row r="64" spans="2:14" ht="15.75">
      <c r="B64" s="113"/>
      <c r="C64" s="40" t="str">
        <f t="shared" si="12"/>
        <v>21.0'</v>
      </c>
      <c r="D64" s="41" t="str">
        <f t="shared" si="12"/>
        <v>252"</v>
      </c>
      <c r="E64" s="42">
        <f t="shared" si="12"/>
        <v>252</v>
      </c>
      <c r="F64" s="50">
        <f t="shared" ref="F64:N64" si="23">$H$7*F28</f>
        <v>277.12820512820508</v>
      </c>
      <c r="G64" s="50">
        <f t="shared" si="23"/>
        <v>277.12820512820508</v>
      </c>
      <c r="H64" s="50">
        <f t="shared" si="23"/>
        <v>277.12820512820508</v>
      </c>
      <c r="I64" s="50">
        <f t="shared" si="23"/>
        <v>277.12820512820508</v>
      </c>
      <c r="J64" s="50">
        <f t="shared" si="23"/>
        <v>277.12820512820508</v>
      </c>
      <c r="K64" s="50">
        <f t="shared" si="23"/>
        <v>277.12820512820508</v>
      </c>
      <c r="L64" s="50">
        <f t="shared" si="23"/>
        <v>277.12820512820508</v>
      </c>
      <c r="M64" s="50">
        <f t="shared" si="23"/>
        <v>277.12820512820508</v>
      </c>
      <c r="N64" s="50">
        <f t="shared" si="23"/>
        <v>277.12820512820508</v>
      </c>
    </row>
    <row r="65" spans="2:14" ht="15.75">
      <c r="B65" s="113"/>
      <c r="C65" s="40" t="str">
        <f t="shared" si="12"/>
        <v>22.5'</v>
      </c>
      <c r="D65" s="41" t="str">
        <f t="shared" si="12"/>
        <v>270"</v>
      </c>
      <c r="E65" s="42">
        <f t="shared" si="12"/>
        <v>270</v>
      </c>
      <c r="F65" s="50">
        <f t="shared" ref="F65:N65" si="24">$H$7*F29</f>
        <v>277.12820512820508</v>
      </c>
      <c r="G65" s="50">
        <f t="shared" si="24"/>
        <v>277.12820512820508</v>
      </c>
      <c r="H65" s="50">
        <f t="shared" si="24"/>
        <v>277.12820512820508</v>
      </c>
      <c r="I65" s="50">
        <f t="shared" si="24"/>
        <v>277.12820512820508</v>
      </c>
      <c r="J65" s="50">
        <f t="shared" si="24"/>
        <v>277.12820512820508</v>
      </c>
      <c r="K65" s="50">
        <f t="shared" si="24"/>
        <v>277.12820512820508</v>
      </c>
      <c r="L65" s="50">
        <f t="shared" si="24"/>
        <v>277.12820512820508</v>
      </c>
      <c r="M65" s="50">
        <f t="shared" si="24"/>
        <v>277.12820512820508</v>
      </c>
      <c r="N65" s="50">
        <f t="shared" si="24"/>
        <v>277.12820512820508</v>
      </c>
    </row>
    <row r="66" spans="2:14" ht="15.75">
      <c r="B66" s="114"/>
      <c r="C66" s="44" t="str">
        <f t="shared" si="12"/>
        <v>24.0'</v>
      </c>
      <c r="D66" s="45" t="str">
        <f t="shared" si="12"/>
        <v>288"</v>
      </c>
      <c r="E66" s="46">
        <f t="shared" si="12"/>
        <v>288</v>
      </c>
      <c r="F66" s="51">
        <f t="shared" ref="F66:N66" si="25">$H$7*F30</f>
        <v>311.76923076923072</v>
      </c>
      <c r="G66" s="51">
        <f t="shared" si="25"/>
        <v>311.76923076923072</v>
      </c>
      <c r="H66" s="51">
        <f t="shared" si="25"/>
        <v>311.76923076923072</v>
      </c>
      <c r="I66" s="51">
        <f t="shared" si="25"/>
        <v>311.76923076923072</v>
      </c>
      <c r="J66" s="51">
        <f t="shared" si="25"/>
        <v>311.76923076923072</v>
      </c>
      <c r="K66" s="51">
        <f t="shared" si="25"/>
        <v>311.76923076923072</v>
      </c>
      <c r="L66" s="51">
        <f t="shared" si="25"/>
        <v>311.76923076923072</v>
      </c>
      <c r="M66" s="51">
        <f t="shared" si="25"/>
        <v>311.76923076923072</v>
      </c>
      <c r="N66" s="51">
        <f t="shared" si="25"/>
        <v>311.76923076923072</v>
      </c>
    </row>
    <row r="69" spans="2:14" ht="20.25">
      <c r="B69" s="26" t="s">
        <v>42</v>
      </c>
    </row>
    <row r="70" spans="2:14" ht="15">
      <c r="F70" s="23" t="s">
        <v>20</v>
      </c>
      <c r="G70" s="23"/>
      <c r="H70" s="23"/>
      <c r="I70" s="23"/>
      <c r="J70" s="23"/>
      <c r="K70" s="23"/>
      <c r="L70" s="23"/>
      <c r="M70" s="23"/>
      <c r="N70" s="23"/>
    </row>
    <row r="71" spans="2:14" ht="15.75">
      <c r="C71" s="24" t="s">
        <v>21</v>
      </c>
      <c r="D71" s="24" t="s">
        <v>22</v>
      </c>
      <c r="F71" s="25" t="str">
        <f t="shared" ref="F71:N71" si="26">F$16</f>
        <v>74"</v>
      </c>
      <c r="G71" s="25" t="str">
        <f t="shared" si="26"/>
        <v>80"</v>
      </c>
      <c r="H71" s="25" t="str">
        <f t="shared" si="26"/>
        <v>86"</v>
      </c>
      <c r="I71" s="25" t="str">
        <f t="shared" si="26"/>
        <v>92"</v>
      </c>
      <c r="J71" s="25" t="str">
        <f t="shared" si="26"/>
        <v>98"</v>
      </c>
      <c r="K71" s="25" t="str">
        <f t="shared" si="26"/>
        <v>104"</v>
      </c>
      <c r="L71" s="25" t="str">
        <f t="shared" si="26"/>
        <v>110"</v>
      </c>
      <c r="M71" s="25" t="str">
        <f t="shared" si="26"/>
        <v>116"</v>
      </c>
      <c r="N71" s="25" t="str">
        <f t="shared" si="26"/>
        <v>122"</v>
      </c>
    </row>
    <row r="72" spans="2:14" ht="15.75">
      <c r="B72" s="113" t="s">
        <v>23</v>
      </c>
      <c r="C72" s="36" t="str">
        <f t="shared" ref="C72:E84" si="27">C54</f>
        <v>6.0'</v>
      </c>
      <c r="D72" s="37" t="str">
        <f t="shared" si="27"/>
        <v>72"</v>
      </c>
      <c r="E72" s="48">
        <f t="shared" si="27"/>
        <v>72</v>
      </c>
      <c r="F72" s="49">
        <f t="shared" ref="F72:N72" si="28">ROUND(F36+F54,2)</f>
        <v>119.3</v>
      </c>
      <c r="G72" s="49">
        <f t="shared" si="28"/>
        <v>119.3</v>
      </c>
      <c r="H72" s="49">
        <f t="shared" si="28"/>
        <v>119.3</v>
      </c>
      <c r="I72" s="49">
        <f t="shared" si="28"/>
        <v>123.6</v>
      </c>
      <c r="J72" s="49">
        <f t="shared" si="28"/>
        <v>123.6</v>
      </c>
      <c r="K72" s="49">
        <f t="shared" si="28"/>
        <v>129.13999999999999</v>
      </c>
      <c r="L72" s="49">
        <f t="shared" si="28"/>
        <v>129.13999999999999</v>
      </c>
      <c r="M72" s="49">
        <f t="shared" si="28"/>
        <v>129.13999999999999</v>
      </c>
      <c r="N72" s="49">
        <f t="shared" si="28"/>
        <v>129.13999999999999</v>
      </c>
    </row>
    <row r="73" spans="2:14" ht="15.75">
      <c r="B73" s="113"/>
      <c r="C73" s="40" t="str">
        <f t="shared" si="27"/>
        <v>7.5'</v>
      </c>
      <c r="D73" s="41" t="str">
        <f t="shared" si="27"/>
        <v>90"</v>
      </c>
      <c r="E73" s="42">
        <f t="shared" si="27"/>
        <v>90</v>
      </c>
      <c r="F73" s="50">
        <f t="shared" ref="F73:N73" si="29">ROUND(F37+F55,2)</f>
        <v>124.42</v>
      </c>
      <c r="G73" s="50">
        <f t="shared" si="29"/>
        <v>124.42</v>
      </c>
      <c r="H73" s="50">
        <f t="shared" si="29"/>
        <v>124.42</v>
      </c>
      <c r="I73" s="50">
        <f t="shared" si="29"/>
        <v>130.16</v>
      </c>
      <c r="J73" s="50">
        <f t="shared" si="29"/>
        <v>130.16</v>
      </c>
      <c r="K73" s="50">
        <f t="shared" si="29"/>
        <v>137.54</v>
      </c>
      <c r="L73" s="50">
        <f t="shared" si="29"/>
        <v>137.54</v>
      </c>
      <c r="M73" s="50">
        <f t="shared" si="29"/>
        <v>137.54</v>
      </c>
      <c r="N73" s="50">
        <f t="shared" si="29"/>
        <v>137.54</v>
      </c>
    </row>
    <row r="74" spans="2:14" ht="15.75">
      <c r="B74" s="113"/>
      <c r="C74" s="40" t="str">
        <f t="shared" si="27"/>
        <v>9.0'</v>
      </c>
      <c r="D74" s="41" t="str">
        <f t="shared" si="27"/>
        <v>108"</v>
      </c>
      <c r="E74" s="42">
        <f t="shared" si="27"/>
        <v>108</v>
      </c>
      <c r="F74" s="50">
        <f t="shared" ref="F74:N74" si="30">ROUND(F38+F56,2)</f>
        <v>161.63</v>
      </c>
      <c r="G74" s="50">
        <f t="shared" si="30"/>
        <v>161.63</v>
      </c>
      <c r="H74" s="50">
        <f t="shared" si="30"/>
        <v>161.63</v>
      </c>
      <c r="I74" s="50">
        <f t="shared" si="30"/>
        <v>168.08</v>
      </c>
      <c r="J74" s="50">
        <f t="shared" si="30"/>
        <v>168.08</v>
      </c>
      <c r="K74" s="50">
        <f t="shared" si="30"/>
        <v>176.39</v>
      </c>
      <c r="L74" s="50">
        <f t="shared" si="30"/>
        <v>176.39</v>
      </c>
      <c r="M74" s="50">
        <f t="shared" si="30"/>
        <v>176.39</v>
      </c>
      <c r="N74" s="50">
        <f t="shared" si="30"/>
        <v>176.39</v>
      </c>
    </row>
    <row r="75" spans="2:14" ht="15.75">
      <c r="B75" s="113"/>
      <c r="C75" s="40" t="str">
        <f t="shared" si="27"/>
        <v>10.5'</v>
      </c>
      <c r="D75" s="41" t="str">
        <f t="shared" si="27"/>
        <v>126"</v>
      </c>
      <c r="E75" s="42">
        <f t="shared" si="27"/>
        <v>126</v>
      </c>
      <c r="F75" s="50">
        <f t="shared" ref="F75:N75" si="31">ROUND(F39+F57,2)</f>
        <v>166.75</v>
      </c>
      <c r="G75" s="50">
        <f t="shared" si="31"/>
        <v>166.75</v>
      </c>
      <c r="H75" s="50">
        <f t="shared" si="31"/>
        <v>166.75</v>
      </c>
      <c r="I75" s="50">
        <f t="shared" si="31"/>
        <v>174.64</v>
      </c>
      <c r="J75" s="50">
        <f t="shared" si="31"/>
        <v>174.64</v>
      </c>
      <c r="K75" s="50">
        <f t="shared" si="31"/>
        <v>184.79</v>
      </c>
      <c r="L75" s="50">
        <f t="shared" si="31"/>
        <v>184.79</v>
      </c>
      <c r="M75" s="50">
        <f t="shared" si="31"/>
        <v>184.79</v>
      </c>
      <c r="N75" s="50">
        <f t="shared" si="31"/>
        <v>184.79</v>
      </c>
    </row>
    <row r="76" spans="2:14" ht="15.75">
      <c r="B76" s="113"/>
      <c r="C76" s="40" t="str">
        <f t="shared" si="27"/>
        <v>12.0'</v>
      </c>
      <c r="D76" s="41" t="str">
        <f t="shared" si="27"/>
        <v>144"</v>
      </c>
      <c r="E76" s="42">
        <f t="shared" si="27"/>
        <v>144</v>
      </c>
      <c r="F76" s="50">
        <f t="shared" ref="F76:N76" si="32">ROUND(F40+F58,2)</f>
        <v>203.96</v>
      </c>
      <c r="G76" s="50">
        <f t="shared" si="32"/>
        <v>203.96</v>
      </c>
      <c r="H76" s="50">
        <f t="shared" si="32"/>
        <v>203.96</v>
      </c>
      <c r="I76" s="50">
        <f t="shared" si="32"/>
        <v>212.57</v>
      </c>
      <c r="J76" s="50">
        <f t="shared" si="32"/>
        <v>212.57</v>
      </c>
      <c r="K76" s="50">
        <f t="shared" si="32"/>
        <v>223.64</v>
      </c>
      <c r="L76" s="50">
        <f t="shared" si="32"/>
        <v>223.64</v>
      </c>
      <c r="M76" s="50">
        <f t="shared" si="32"/>
        <v>223.64</v>
      </c>
      <c r="N76" s="50">
        <f t="shared" si="32"/>
        <v>223.64</v>
      </c>
    </row>
    <row r="77" spans="2:14" ht="15.75">
      <c r="B77" s="113"/>
      <c r="C77" s="40" t="str">
        <f t="shared" si="27"/>
        <v>13.5'</v>
      </c>
      <c r="D77" s="41" t="str">
        <f t="shared" si="27"/>
        <v>162"</v>
      </c>
      <c r="E77" s="42">
        <f t="shared" si="27"/>
        <v>162</v>
      </c>
      <c r="F77" s="50">
        <f t="shared" ref="F77:N77" si="33">ROUND(F41+F59,2)</f>
        <v>209.08</v>
      </c>
      <c r="G77" s="50">
        <f t="shared" si="33"/>
        <v>209.08</v>
      </c>
      <c r="H77" s="50">
        <f t="shared" si="33"/>
        <v>209.08</v>
      </c>
      <c r="I77" s="50">
        <f t="shared" si="33"/>
        <v>219.13</v>
      </c>
      <c r="J77" s="50">
        <f t="shared" si="33"/>
        <v>219.13</v>
      </c>
      <c r="K77" s="50">
        <f t="shared" si="33"/>
        <v>232.04</v>
      </c>
      <c r="L77" s="50">
        <f t="shared" si="33"/>
        <v>232.04</v>
      </c>
      <c r="M77" s="50">
        <f t="shared" si="33"/>
        <v>232.04</v>
      </c>
      <c r="N77" s="50">
        <f t="shared" si="33"/>
        <v>232.04</v>
      </c>
    </row>
    <row r="78" spans="2:14" ht="15.75">
      <c r="B78" s="113"/>
      <c r="C78" s="40" t="str">
        <f t="shared" si="27"/>
        <v>15.0'</v>
      </c>
      <c r="D78" s="41" t="str">
        <f t="shared" si="27"/>
        <v>180"</v>
      </c>
      <c r="E78" s="42">
        <f t="shared" si="27"/>
        <v>180</v>
      </c>
      <c r="F78" s="50">
        <f t="shared" ref="F78:N78" si="34">ROUND(F42+F60,2)</f>
        <v>246.28</v>
      </c>
      <c r="G78" s="50">
        <f t="shared" si="34"/>
        <v>246.28</v>
      </c>
      <c r="H78" s="50">
        <f t="shared" si="34"/>
        <v>246.28</v>
      </c>
      <c r="I78" s="50">
        <f t="shared" si="34"/>
        <v>257.05</v>
      </c>
      <c r="J78" s="50">
        <f t="shared" si="34"/>
        <v>257.05</v>
      </c>
      <c r="K78" s="50">
        <f t="shared" si="34"/>
        <v>270.88</v>
      </c>
      <c r="L78" s="50">
        <f t="shared" si="34"/>
        <v>270.88</v>
      </c>
      <c r="M78" s="50">
        <f t="shared" si="34"/>
        <v>270.88</v>
      </c>
      <c r="N78" s="50">
        <f t="shared" si="34"/>
        <v>270.88</v>
      </c>
    </row>
    <row r="79" spans="2:14" ht="15.75">
      <c r="B79" s="113"/>
      <c r="C79" s="40" t="str">
        <f t="shared" si="27"/>
        <v>16.5'</v>
      </c>
      <c r="D79" s="41" t="str">
        <f t="shared" si="27"/>
        <v>198"</v>
      </c>
      <c r="E79" s="42">
        <f t="shared" si="27"/>
        <v>198</v>
      </c>
      <c r="F79" s="50">
        <f t="shared" ref="F79:N79" si="35">ROUND(F43+F61,2)</f>
        <v>251.41</v>
      </c>
      <c r="G79" s="50">
        <f t="shared" si="35"/>
        <v>251.41</v>
      </c>
      <c r="H79" s="50">
        <f t="shared" si="35"/>
        <v>251.41</v>
      </c>
      <c r="I79" s="50">
        <f t="shared" si="35"/>
        <v>263.61</v>
      </c>
      <c r="J79" s="50">
        <f t="shared" si="35"/>
        <v>263.61</v>
      </c>
      <c r="K79" s="50">
        <f t="shared" si="35"/>
        <v>279.29000000000002</v>
      </c>
      <c r="L79" s="50">
        <f t="shared" si="35"/>
        <v>279.29000000000002</v>
      </c>
      <c r="M79" s="50">
        <f t="shared" si="35"/>
        <v>279.29000000000002</v>
      </c>
      <c r="N79" s="50">
        <f t="shared" si="35"/>
        <v>279.29000000000002</v>
      </c>
    </row>
    <row r="80" spans="2:14" ht="15.75">
      <c r="B80" s="113"/>
      <c r="C80" s="40" t="str">
        <f t="shared" si="27"/>
        <v>18.0'</v>
      </c>
      <c r="D80" s="41" t="str">
        <f t="shared" si="27"/>
        <v>216"</v>
      </c>
      <c r="E80" s="42">
        <f t="shared" si="27"/>
        <v>216</v>
      </c>
      <c r="F80" s="50">
        <f t="shared" ref="F80:N80" si="36">ROUND(F44+F62,2)</f>
        <v>288.61</v>
      </c>
      <c r="G80" s="50">
        <f t="shared" si="36"/>
        <v>288.61</v>
      </c>
      <c r="H80" s="50">
        <f t="shared" si="36"/>
        <v>288.61</v>
      </c>
      <c r="I80" s="50">
        <f t="shared" si="36"/>
        <v>301.52999999999997</v>
      </c>
      <c r="J80" s="50">
        <f t="shared" si="36"/>
        <v>301.52999999999997</v>
      </c>
      <c r="K80" s="50">
        <f t="shared" si="36"/>
        <v>318.13</v>
      </c>
      <c r="L80" s="50">
        <f t="shared" si="36"/>
        <v>318.13</v>
      </c>
      <c r="M80" s="50">
        <f t="shared" si="36"/>
        <v>318.13</v>
      </c>
      <c r="N80" s="50">
        <f t="shared" si="36"/>
        <v>318.13</v>
      </c>
    </row>
    <row r="81" spans="2:14" ht="15.75">
      <c r="B81" s="113"/>
      <c r="C81" s="40" t="str">
        <f t="shared" si="27"/>
        <v>19.5'</v>
      </c>
      <c r="D81" s="41" t="str">
        <f t="shared" si="27"/>
        <v>234"</v>
      </c>
      <c r="E81" s="42">
        <f t="shared" si="27"/>
        <v>234</v>
      </c>
      <c r="F81" s="50">
        <f t="shared" ref="F81:N81" si="37">ROUND(F45+F63,2)</f>
        <v>293.74</v>
      </c>
      <c r="G81" s="50">
        <f t="shared" si="37"/>
        <v>293.74</v>
      </c>
      <c r="H81" s="50">
        <f t="shared" si="37"/>
        <v>293.74</v>
      </c>
      <c r="I81" s="50">
        <f t="shared" si="37"/>
        <v>308.08999999999997</v>
      </c>
      <c r="J81" s="50">
        <f t="shared" si="37"/>
        <v>308.08999999999997</v>
      </c>
      <c r="K81" s="50">
        <f t="shared" si="37"/>
        <v>326.54000000000002</v>
      </c>
      <c r="L81" s="50">
        <f t="shared" si="37"/>
        <v>326.54000000000002</v>
      </c>
      <c r="M81" s="50">
        <f t="shared" si="37"/>
        <v>326.54000000000002</v>
      </c>
      <c r="N81" s="50">
        <f t="shared" si="37"/>
        <v>326.54000000000002</v>
      </c>
    </row>
    <row r="82" spans="2:14" ht="15.75">
      <c r="B82" s="113"/>
      <c r="C82" s="40" t="str">
        <f t="shared" si="27"/>
        <v>21.0'</v>
      </c>
      <c r="D82" s="41" t="str">
        <f t="shared" si="27"/>
        <v>252"</v>
      </c>
      <c r="E82" s="42">
        <f t="shared" si="27"/>
        <v>252</v>
      </c>
      <c r="F82" s="50">
        <f t="shared" ref="F82:N82" si="38">ROUND(F46+F64,2)</f>
        <v>330.94</v>
      </c>
      <c r="G82" s="50">
        <f t="shared" si="38"/>
        <v>330.94</v>
      </c>
      <c r="H82" s="50">
        <f t="shared" si="38"/>
        <v>330.94</v>
      </c>
      <c r="I82" s="50">
        <f t="shared" si="38"/>
        <v>346.01</v>
      </c>
      <c r="J82" s="50">
        <f t="shared" si="38"/>
        <v>346.01</v>
      </c>
      <c r="K82" s="50">
        <f t="shared" si="38"/>
        <v>365.38</v>
      </c>
      <c r="L82" s="50">
        <f t="shared" si="38"/>
        <v>365.38</v>
      </c>
      <c r="M82" s="50">
        <f t="shared" si="38"/>
        <v>365.38</v>
      </c>
      <c r="N82" s="50">
        <f t="shared" si="38"/>
        <v>365.38</v>
      </c>
    </row>
    <row r="83" spans="2:14" ht="15.75">
      <c r="B83" s="113"/>
      <c r="C83" s="40" t="str">
        <f t="shared" si="27"/>
        <v>22.5'</v>
      </c>
      <c r="D83" s="41" t="str">
        <f t="shared" si="27"/>
        <v>270"</v>
      </c>
      <c r="E83" s="42">
        <f t="shared" si="27"/>
        <v>270</v>
      </c>
      <c r="F83" s="50">
        <f t="shared" ref="F83:N83" si="39">ROUND(F47+F65,2)</f>
        <v>336.07</v>
      </c>
      <c r="G83" s="50">
        <f t="shared" si="39"/>
        <v>336.07</v>
      </c>
      <c r="H83" s="50">
        <f t="shared" si="39"/>
        <v>336.07</v>
      </c>
      <c r="I83" s="50">
        <f t="shared" si="39"/>
        <v>352.57</v>
      </c>
      <c r="J83" s="50">
        <f t="shared" si="39"/>
        <v>352.57</v>
      </c>
      <c r="K83" s="50">
        <f t="shared" si="39"/>
        <v>373.79</v>
      </c>
      <c r="L83" s="50">
        <f t="shared" si="39"/>
        <v>373.79</v>
      </c>
      <c r="M83" s="50">
        <f t="shared" si="39"/>
        <v>373.79</v>
      </c>
      <c r="N83" s="50">
        <f t="shared" si="39"/>
        <v>373.79</v>
      </c>
    </row>
    <row r="84" spans="2:14" ht="15.75">
      <c r="B84" s="114"/>
      <c r="C84" s="44" t="str">
        <f t="shared" si="27"/>
        <v>24.0'</v>
      </c>
      <c r="D84" s="45" t="str">
        <f t="shared" si="27"/>
        <v>288"</v>
      </c>
      <c r="E84" s="46">
        <f t="shared" si="27"/>
        <v>288</v>
      </c>
      <c r="F84" s="51">
        <f t="shared" ref="F84:N84" si="40">ROUND(F48+F66,2)</f>
        <v>373.27</v>
      </c>
      <c r="G84" s="51">
        <f t="shared" si="40"/>
        <v>373.27</v>
      </c>
      <c r="H84" s="51">
        <f t="shared" si="40"/>
        <v>373.27</v>
      </c>
      <c r="I84" s="51">
        <f t="shared" si="40"/>
        <v>390.49</v>
      </c>
      <c r="J84" s="51">
        <f t="shared" si="40"/>
        <v>390.49</v>
      </c>
      <c r="K84" s="51">
        <f t="shared" si="40"/>
        <v>412.63</v>
      </c>
      <c r="L84" s="51">
        <f t="shared" si="40"/>
        <v>412.63</v>
      </c>
      <c r="M84" s="51">
        <f t="shared" si="40"/>
        <v>412.63</v>
      </c>
      <c r="N84" s="51">
        <f t="shared" si="40"/>
        <v>412.63</v>
      </c>
    </row>
    <row r="87" spans="2:14" ht="20.25">
      <c r="B87" s="26" t="s">
        <v>43</v>
      </c>
    </row>
    <row r="88" spans="2:14" ht="15">
      <c r="F88" s="23" t="s">
        <v>20</v>
      </c>
      <c r="G88" s="23"/>
      <c r="H88" s="23"/>
      <c r="I88" s="23"/>
      <c r="J88" s="23"/>
      <c r="K88" s="23"/>
      <c r="L88" s="23"/>
      <c r="M88" s="23"/>
      <c r="N88" s="23"/>
    </row>
    <row r="89" spans="2:14" ht="15.75">
      <c r="C89" s="24" t="s">
        <v>21</v>
      </c>
      <c r="D89" s="24" t="s">
        <v>22</v>
      </c>
      <c r="F89" s="25" t="str">
        <f t="shared" ref="F89:N89" si="41">F$16</f>
        <v>74"</v>
      </c>
      <c r="G89" s="25" t="str">
        <f t="shared" si="41"/>
        <v>80"</v>
      </c>
      <c r="H89" s="25" t="str">
        <f t="shared" si="41"/>
        <v>86"</v>
      </c>
      <c r="I89" s="25" t="str">
        <f t="shared" si="41"/>
        <v>92"</v>
      </c>
      <c r="J89" s="25" t="str">
        <f t="shared" si="41"/>
        <v>98"</v>
      </c>
      <c r="K89" s="25" t="str">
        <f t="shared" si="41"/>
        <v>104"</v>
      </c>
      <c r="L89" s="25" t="str">
        <f t="shared" si="41"/>
        <v>110"</v>
      </c>
      <c r="M89" s="25" t="str">
        <f t="shared" si="41"/>
        <v>116"</v>
      </c>
      <c r="N89" s="25" t="str">
        <f t="shared" si="41"/>
        <v>122"</v>
      </c>
    </row>
    <row r="90" spans="2:14" ht="15.75">
      <c r="B90" s="113" t="s">
        <v>23</v>
      </c>
      <c r="C90" s="36" t="str">
        <f t="shared" ref="C90:E102" si="42">C72</f>
        <v>6.0'</v>
      </c>
      <c r="D90" s="37" t="str">
        <f t="shared" si="42"/>
        <v>72"</v>
      </c>
      <c r="E90" s="48">
        <f t="shared" si="42"/>
        <v>72</v>
      </c>
      <c r="F90" s="49">
        <f t="shared" ref="F90:N90" si="43">ROUND(F72/(1-$H$8),2)</f>
        <v>238.6</v>
      </c>
      <c r="G90" s="49">
        <f t="shared" si="43"/>
        <v>238.6</v>
      </c>
      <c r="H90" s="49">
        <f t="shared" si="43"/>
        <v>238.6</v>
      </c>
      <c r="I90" s="49">
        <f t="shared" si="43"/>
        <v>247.2</v>
      </c>
      <c r="J90" s="49">
        <f t="shared" si="43"/>
        <v>247.2</v>
      </c>
      <c r="K90" s="49">
        <f t="shared" si="43"/>
        <v>258.27999999999997</v>
      </c>
      <c r="L90" s="49">
        <f t="shared" si="43"/>
        <v>258.27999999999997</v>
      </c>
      <c r="M90" s="49">
        <f t="shared" si="43"/>
        <v>258.27999999999997</v>
      </c>
      <c r="N90" s="49">
        <f t="shared" si="43"/>
        <v>258.27999999999997</v>
      </c>
    </row>
    <row r="91" spans="2:14" ht="15.75">
      <c r="B91" s="113"/>
      <c r="C91" s="40" t="str">
        <f t="shared" si="42"/>
        <v>7.5'</v>
      </c>
      <c r="D91" s="41" t="str">
        <f t="shared" si="42"/>
        <v>90"</v>
      </c>
      <c r="E91" s="42">
        <f t="shared" si="42"/>
        <v>90</v>
      </c>
      <c r="F91" s="50">
        <f t="shared" ref="F91:N91" si="44">ROUND(F73/(1-$H$8),2)</f>
        <v>248.84</v>
      </c>
      <c r="G91" s="50">
        <f t="shared" si="44"/>
        <v>248.84</v>
      </c>
      <c r="H91" s="50">
        <f t="shared" si="44"/>
        <v>248.84</v>
      </c>
      <c r="I91" s="50">
        <f t="shared" si="44"/>
        <v>260.32</v>
      </c>
      <c r="J91" s="50">
        <f t="shared" si="44"/>
        <v>260.32</v>
      </c>
      <c r="K91" s="50">
        <f t="shared" si="44"/>
        <v>275.08</v>
      </c>
      <c r="L91" s="50">
        <f t="shared" si="44"/>
        <v>275.08</v>
      </c>
      <c r="M91" s="50">
        <f t="shared" si="44"/>
        <v>275.08</v>
      </c>
      <c r="N91" s="50">
        <f t="shared" si="44"/>
        <v>275.08</v>
      </c>
    </row>
    <row r="92" spans="2:14" ht="15.75">
      <c r="B92" s="113"/>
      <c r="C92" s="40" t="str">
        <f t="shared" si="42"/>
        <v>9.0'</v>
      </c>
      <c r="D92" s="41" t="str">
        <f t="shared" si="42"/>
        <v>108"</v>
      </c>
      <c r="E92" s="42">
        <f t="shared" si="42"/>
        <v>108</v>
      </c>
      <c r="F92" s="50">
        <f t="shared" ref="F92:N92" si="45">ROUND(F74/(1-$H$8),2)</f>
        <v>323.26</v>
      </c>
      <c r="G92" s="50">
        <f t="shared" si="45"/>
        <v>323.26</v>
      </c>
      <c r="H92" s="50">
        <f t="shared" si="45"/>
        <v>323.26</v>
      </c>
      <c r="I92" s="50">
        <f t="shared" si="45"/>
        <v>336.16</v>
      </c>
      <c r="J92" s="50">
        <f t="shared" si="45"/>
        <v>336.16</v>
      </c>
      <c r="K92" s="50">
        <f t="shared" si="45"/>
        <v>352.78</v>
      </c>
      <c r="L92" s="50">
        <f t="shared" si="45"/>
        <v>352.78</v>
      </c>
      <c r="M92" s="50">
        <f t="shared" si="45"/>
        <v>352.78</v>
      </c>
      <c r="N92" s="50">
        <f t="shared" si="45"/>
        <v>352.78</v>
      </c>
    </row>
    <row r="93" spans="2:14" ht="15.75">
      <c r="B93" s="113"/>
      <c r="C93" s="40" t="str">
        <f t="shared" si="42"/>
        <v>10.5'</v>
      </c>
      <c r="D93" s="41" t="str">
        <f t="shared" si="42"/>
        <v>126"</v>
      </c>
      <c r="E93" s="42">
        <f t="shared" si="42"/>
        <v>126</v>
      </c>
      <c r="F93" s="50">
        <f t="shared" ref="F93:N93" si="46">ROUND(F75/(1-$H$8),2)</f>
        <v>333.5</v>
      </c>
      <c r="G93" s="50">
        <f t="shared" si="46"/>
        <v>333.5</v>
      </c>
      <c r="H93" s="50">
        <f t="shared" si="46"/>
        <v>333.5</v>
      </c>
      <c r="I93" s="50">
        <f t="shared" si="46"/>
        <v>349.28</v>
      </c>
      <c r="J93" s="50">
        <f t="shared" si="46"/>
        <v>349.28</v>
      </c>
      <c r="K93" s="50">
        <f t="shared" si="46"/>
        <v>369.58</v>
      </c>
      <c r="L93" s="50">
        <f t="shared" si="46"/>
        <v>369.58</v>
      </c>
      <c r="M93" s="50">
        <f t="shared" si="46"/>
        <v>369.58</v>
      </c>
      <c r="N93" s="50">
        <f t="shared" si="46"/>
        <v>369.58</v>
      </c>
    </row>
    <row r="94" spans="2:14" ht="15.75">
      <c r="B94" s="113"/>
      <c r="C94" s="40" t="str">
        <f t="shared" si="42"/>
        <v>12.0'</v>
      </c>
      <c r="D94" s="41" t="str">
        <f t="shared" si="42"/>
        <v>144"</v>
      </c>
      <c r="E94" s="42">
        <f t="shared" si="42"/>
        <v>144</v>
      </c>
      <c r="F94" s="50">
        <f t="shared" ref="F94:N94" si="47">ROUND(F76/(1-$H$8),2)</f>
        <v>407.92</v>
      </c>
      <c r="G94" s="50">
        <f t="shared" si="47"/>
        <v>407.92</v>
      </c>
      <c r="H94" s="50">
        <f t="shared" si="47"/>
        <v>407.92</v>
      </c>
      <c r="I94" s="50">
        <f t="shared" si="47"/>
        <v>425.14</v>
      </c>
      <c r="J94" s="50">
        <f t="shared" si="47"/>
        <v>425.14</v>
      </c>
      <c r="K94" s="50">
        <f t="shared" si="47"/>
        <v>447.28</v>
      </c>
      <c r="L94" s="50">
        <f t="shared" si="47"/>
        <v>447.28</v>
      </c>
      <c r="M94" s="50">
        <f t="shared" si="47"/>
        <v>447.28</v>
      </c>
      <c r="N94" s="50">
        <f t="shared" si="47"/>
        <v>447.28</v>
      </c>
    </row>
    <row r="95" spans="2:14" ht="15.75">
      <c r="B95" s="113"/>
      <c r="C95" s="40" t="str">
        <f t="shared" si="42"/>
        <v>13.5'</v>
      </c>
      <c r="D95" s="41" t="str">
        <f t="shared" si="42"/>
        <v>162"</v>
      </c>
      <c r="E95" s="42">
        <f t="shared" si="42"/>
        <v>162</v>
      </c>
      <c r="F95" s="50">
        <f t="shared" ref="F95:N95" si="48">ROUND(F77/(1-$H$8),2)</f>
        <v>418.16</v>
      </c>
      <c r="G95" s="50">
        <f t="shared" si="48"/>
        <v>418.16</v>
      </c>
      <c r="H95" s="50">
        <f t="shared" si="48"/>
        <v>418.16</v>
      </c>
      <c r="I95" s="50">
        <f t="shared" si="48"/>
        <v>438.26</v>
      </c>
      <c r="J95" s="50">
        <f t="shared" si="48"/>
        <v>438.26</v>
      </c>
      <c r="K95" s="50">
        <f t="shared" si="48"/>
        <v>464.08</v>
      </c>
      <c r="L95" s="50">
        <f t="shared" si="48"/>
        <v>464.08</v>
      </c>
      <c r="M95" s="50">
        <f t="shared" si="48"/>
        <v>464.08</v>
      </c>
      <c r="N95" s="50">
        <f t="shared" si="48"/>
        <v>464.08</v>
      </c>
    </row>
    <row r="96" spans="2:14" ht="15.75">
      <c r="B96" s="113"/>
      <c r="C96" s="40" t="str">
        <f t="shared" si="42"/>
        <v>15.0'</v>
      </c>
      <c r="D96" s="41" t="str">
        <f t="shared" si="42"/>
        <v>180"</v>
      </c>
      <c r="E96" s="42">
        <f t="shared" si="42"/>
        <v>180</v>
      </c>
      <c r="F96" s="50">
        <f t="shared" ref="F96:N96" si="49">ROUND(F78/(1-$H$8),2)</f>
        <v>492.56</v>
      </c>
      <c r="G96" s="50">
        <f t="shared" si="49"/>
        <v>492.56</v>
      </c>
      <c r="H96" s="50">
        <f t="shared" si="49"/>
        <v>492.56</v>
      </c>
      <c r="I96" s="50">
        <f t="shared" si="49"/>
        <v>514.1</v>
      </c>
      <c r="J96" s="50">
        <f t="shared" si="49"/>
        <v>514.1</v>
      </c>
      <c r="K96" s="50">
        <f t="shared" si="49"/>
        <v>541.76</v>
      </c>
      <c r="L96" s="50">
        <f t="shared" si="49"/>
        <v>541.76</v>
      </c>
      <c r="M96" s="50">
        <f t="shared" si="49"/>
        <v>541.76</v>
      </c>
      <c r="N96" s="50">
        <f t="shared" si="49"/>
        <v>541.76</v>
      </c>
    </row>
    <row r="97" spans="2:14" ht="15.75">
      <c r="B97" s="113"/>
      <c r="C97" s="40" t="str">
        <f t="shared" si="42"/>
        <v>16.5'</v>
      </c>
      <c r="D97" s="41" t="str">
        <f t="shared" si="42"/>
        <v>198"</v>
      </c>
      <c r="E97" s="42">
        <f t="shared" si="42"/>
        <v>198</v>
      </c>
      <c r="F97" s="50">
        <f t="shared" ref="F97:N97" si="50">ROUND(F79/(1-$H$8),2)</f>
        <v>502.82</v>
      </c>
      <c r="G97" s="50">
        <f t="shared" si="50"/>
        <v>502.82</v>
      </c>
      <c r="H97" s="50">
        <f t="shared" si="50"/>
        <v>502.82</v>
      </c>
      <c r="I97" s="50">
        <f t="shared" si="50"/>
        <v>527.22</v>
      </c>
      <c r="J97" s="50">
        <f t="shared" si="50"/>
        <v>527.22</v>
      </c>
      <c r="K97" s="50">
        <f t="shared" si="50"/>
        <v>558.58000000000004</v>
      </c>
      <c r="L97" s="50">
        <f t="shared" si="50"/>
        <v>558.58000000000004</v>
      </c>
      <c r="M97" s="50">
        <f t="shared" si="50"/>
        <v>558.58000000000004</v>
      </c>
      <c r="N97" s="50">
        <f t="shared" si="50"/>
        <v>558.58000000000004</v>
      </c>
    </row>
    <row r="98" spans="2:14" ht="15.75">
      <c r="B98" s="113"/>
      <c r="C98" s="40" t="str">
        <f t="shared" si="42"/>
        <v>18.0'</v>
      </c>
      <c r="D98" s="41" t="str">
        <f t="shared" si="42"/>
        <v>216"</v>
      </c>
      <c r="E98" s="42">
        <f t="shared" si="42"/>
        <v>216</v>
      </c>
      <c r="F98" s="50">
        <f t="shared" ref="F98:N98" si="51">ROUND(F80/(1-$H$8),2)</f>
        <v>577.22</v>
      </c>
      <c r="G98" s="50">
        <f t="shared" si="51"/>
        <v>577.22</v>
      </c>
      <c r="H98" s="50">
        <f t="shared" si="51"/>
        <v>577.22</v>
      </c>
      <c r="I98" s="50">
        <f t="shared" si="51"/>
        <v>603.05999999999995</v>
      </c>
      <c r="J98" s="50">
        <f t="shared" si="51"/>
        <v>603.05999999999995</v>
      </c>
      <c r="K98" s="50">
        <f t="shared" si="51"/>
        <v>636.26</v>
      </c>
      <c r="L98" s="50">
        <f t="shared" si="51"/>
        <v>636.26</v>
      </c>
      <c r="M98" s="50">
        <f t="shared" si="51"/>
        <v>636.26</v>
      </c>
      <c r="N98" s="50">
        <f t="shared" si="51"/>
        <v>636.26</v>
      </c>
    </row>
    <row r="99" spans="2:14" ht="15.75">
      <c r="B99" s="113"/>
      <c r="C99" s="40" t="str">
        <f t="shared" si="42"/>
        <v>19.5'</v>
      </c>
      <c r="D99" s="41" t="str">
        <f t="shared" si="42"/>
        <v>234"</v>
      </c>
      <c r="E99" s="42">
        <f t="shared" si="42"/>
        <v>234</v>
      </c>
      <c r="F99" s="50">
        <f t="shared" ref="F99:N99" si="52">ROUND(F81/(1-$H$8),2)</f>
        <v>587.48</v>
      </c>
      <c r="G99" s="50">
        <f t="shared" si="52"/>
        <v>587.48</v>
      </c>
      <c r="H99" s="50">
        <f t="shared" si="52"/>
        <v>587.48</v>
      </c>
      <c r="I99" s="50">
        <f t="shared" si="52"/>
        <v>616.17999999999995</v>
      </c>
      <c r="J99" s="50">
        <f t="shared" si="52"/>
        <v>616.17999999999995</v>
      </c>
      <c r="K99" s="50">
        <f t="shared" si="52"/>
        <v>653.08000000000004</v>
      </c>
      <c r="L99" s="50">
        <f t="shared" si="52"/>
        <v>653.08000000000004</v>
      </c>
      <c r="M99" s="50">
        <f t="shared" si="52"/>
        <v>653.08000000000004</v>
      </c>
      <c r="N99" s="50">
        <f t="shared" si="52"/>
        <v>653.08000000000004</v>
      </c>
    </row>
    <row r="100" spans="2:14" ht="15.75">
      <c r="B100" s="113"/>
      <c r="C100" s="40" t="str">
        <f t="shared" si="42"/>
        <v>21.0'</v>
      </c>
      <c r="D100" s="41" t="str">
        <f t="shared" si="42"/>
        <v>252"</v>
      </c>
      <c r="E100" s="42">
        <f t="shared" si="42"/>
        <v>252</v>
      </c>
      <c r="F100" s="50">
        <f t="shared" ref="F100:N100" si="53">ROUND(F82/(1-$H$8),2)</f>
        <v>661.88</v>
      </c>
      <c r="G100" s="50">
        <f t="shared" si="53"/>
        <v>661.88</v>
      </c>
      <c r="H100" s="50">
        <f t="shared" si="53"/>
        <v>661.88</v>
      </c>
      <c r="I100" s="50">
        <f t="shared" si="53"/>
        <v>692.02</v>
      </c>
      <c r="J100" s="50">
        <f t="shared" si="53"/>
        <v>692.02</v>
      </c>
      <c r="K100" s="50">
        <f t="shared" si="53"/>
        <v>730.76</v>
      </c>
      <c r="L100" s="50">
        <f t="shared" si="53"/>
        <v>730.76</v>
      </c>
      <c r="M100" s="50">
        <f t="shared" si="53"/>
        <v>730.76</v>
      </c>
      <c r="N100" s="50">
        <f t="shared" si="53"/>
        <v>730.76</v>
      </c>
    </row>
    <row r="101" spans="2:14" ht="15.75">
      <c r="B101" s="113"/>
      <c r="C101" s="40" t="str">
        <f t="shared" si="42"/>
        <v>22.5'</v>
      </c>
      <c r="D101" s="41" t="str">
        <f t="shared" si="42"/>
        <v>270"</v>
      </c>
      <c r="E101" s="42">
        <f t="shared" si="42"/>
        <v>270</v>
      </c>
      <c r="F101" s="50">
        <f t="shared" ref="F101:N101" si="54">ROUND(F83/(1-$H$8),2)</f>
        <v>672.14</v>
      </c>
      <c r="G101" s="50">
        <f t="shared" si="54"/>
        <v>672.14</v>
      </c>
      <c r="H101" s="50">
        <f t="shared" si="54"/>
        <v>672.14</v>
      </c>
      <c r="I101" s="50">
        <f t="shared" si="54"/>
        <v>705.14</v>
      </c>
      <c r="J101" s="50">
        <f t="shared" si="54"/>
        <v>705.14</v>
      </c>
      <c r="K101" s="50">
        <f t="shared" si="54"/>
        <v>747.58</v>
      </c>
      <c r="L101" s="50">
        <f t="shared" si="54"/>
        <v>747.58</v>
      </c>
      <c r="M101" s="50">
        <f t="shared" si="54"/>
        <v>747.58</v>
      </c>
      <c r="N101" s="50">
        <f t="shared" si="54"/>
        <v>747.58</v>
      </c>
    </row>
    <row r="102" spans="2:14" ht="15.75">
      <c r="B102" s="114"/>
      <c r="C102" s="44" t="str">
        <f t="shared" si="42"/>
        <v>24.0'</v>
      </c>
      <c r="D102" s="45" t="str">
        <f t="shared" si="42"/>
        <v>288"</v>
      </c>
      <c r="E102" s="46">
        <f t="shared" si="42"/>
        <v>288</v>
      </c>
      <c r="F102" s="51">
        <f t="shared" ref="F102:N102" si="55">ROUND(F84/(1-$H$8),2)</f>
        <v>746.54</v>
      </c>
      <c r="G102" s="51">
        <f t="shared" si="55"/>
        <v>746.54</v>
      </c>
      <c r="H102" s="51">
        <f t="shared" si="55"/>
        <v>746.54</v>
      </c>
      <c r="I102" s="51">
        <f t="shared" si="55"/>
        <v>780.98</v>
      </c>
      <c r="J102" s="51">
        <f t="shared" si="55"/>
        <v>780.98</v>
      </c>
      <c r="K102" s="51">
        <f t="shared" si="55"/>
        <v>825.26</v>
      </c>
      <c r="L102" s="51">
        <f t="shared" si="55"/>
        <v>825.26</v>
      </c>
      <c r="M102" s="51">
        <f t="shared" si="55"/>
        <v>825.26</v>
      </c>
      <c r="N102" s="51">
        <f t="shared" si="55"/>
        <v>825.26</v>
      </c>
    </row>
    <row r="160" spans="6:6" ht="15">
      <c r="F160" s="30"/>
    </row>
    <row r="164" spans="3:11">
      <c r="F164" s="33" t="s">
        <v>28</v>
      </c>
      <c r="G164" s="33"/>
      <c r="H164" s="33" t="s">
        <v>31</v>
      </c>
      <c r="I164" s="33"/>
      <c r="J164" s="33" t="s">
        <v>32</v>
      </c>
      <c r="K164" s="33"/>
    </row>
    <row r="165" spans="3:11">
      <c r="C165" t="s">
        <v>29</v>
      </c>
      <c r="F165" s="31" t="e">
        <f>#REF!</f>
        <v>#REF!</v>
      </c>
      <c r="H165" s="31" t="e">
        <f>#REF!</f>
        <v>#REF!</v>
      </c>
      <c r="J165" s="31" t="e">
        <f>#REF!</f>
        <v>#REF!</v>
      </c>
    </row>
    <row r="167" spans="3:11">
      <c r="C167" t="s">
        <v>30</v>
      </c>
      <c r="F167" s="34">
        <v>78.069999999999993</v>
      </c>
      <c r="G167" s="86" t="e">
        <f t="shared" ref="G167:G174" si="56">F$165/F167-1</f>
        <v>#REF!</v>
      </c>
      <c r="H167" s="34">
        <v>108.59</v>
      </c>
      <c r="I167" s="86" t="e">
        <f t="shared" ref="I167:I174" si="57">H$165/H167-1</f>
        <v>#REF!</v>
      </c>
      <c r="J167" s="34">
        <v>161.83000000000001</v>
      </c>
      <c r="K167" s="86" t="e">
        <f t="shared" ref="K167:K174" si="58">J$165/J167-1</f>
        <v>#REF!</v>
      </c>
    </row>
    <row r="168" spans="3:11">
      <c r="C168" t="s">
        <v>33</v>
      </c>
      <c r="F168" s="34">
        <v>78.069999999999993</v>
      </c>
      <c r="G168" s="86" t="e">
        <f t="shared" si="56"/>
        <v>#REF!</v>
      </c>
      <c r="H168" s="34">
        <v>108.59</v>
      </c>
      <c r="I168" s="86" t="e">
        <f t="shared" si="57"/>
        <v>#REF!</v>
      </c>
      <c r="J168" s="34">
        <v>161.83000000000001</v>
      </c>
      <c r="K168" s="86" t="e">
        <f t="shared" si="58"/>
        <v>#REF!</v>
      </c>
    </row>
    <row r="169" spans="3:11">
      <c r="C169" t="s">
        <v>34</v>
      </c>
      <c r="F169" s="34">
        <v>83.62</v>
      </c>
      <c r="G169" s="86" t="e">
        <f t="shared" si="56"/>
        <v>#REF!</v>
      </c>
      <c r="H169" s="34">
        <v>115.98</v>
      </c>
      <c r="I169" s="86" t="e">
        <f t="shared" si="57"/>
        <v>#REF!</v>
      </c>
      <c r="J169" s="34">
        <v>173.53</v>
      </c>
      <c r="K169" s="86" t="e">
        <f t="shared" si="58"/>
        <v>#REF!</v>
      </c>
    </row>
    <row r="170" spans="3:11">
      <c r="C170" t="s">
        <v>35</v>
      </c>
      <c r="F170" s="34"/>
      <c r="G170" s="86" t="e">
        <f t="shared" si="56"/>
        <v>#REF!</v>
      </c>
      <c r="H170" s="34"/>
      <c r="I170" s="86" t="e">
        <f t="shared" si="57"/>
        <v>#REF!</v>
      </c>
      <c r="J170" s="34"/>
      <c r="K170" s="86" t="e">
        <f t="shared" si="58"/>
        <v>#REF!</v>
      </c>
    </row>
    <row r="171" spans="3:11">
      <c r="C171" t="s">
        <v>36</v>
      </c>
      <c r="F171" s="34"/>
      <c r="G171" s="86" t="e">
        <f t="shared" si="56"/>
        <v>#REF!</v>
      </c>
      <c r="H171" s="34"/>
      <c r="I171" s="86" t="e">
        <f t="shared" si="57"/>
        <v>#REF!</v>
      </c>
      <c r="J171" s="34"/>
      <c r="K171" s="86" t="e">
        <f t="shared" si="58"/>
        <v>#REF!</v>
      </c>
    </row>
    <row r="172" spans="3:11">
      <c r="C172" t="s">
        <v>37</v>
      </c>
      <c r="F172" s="34"/>
      <c r="G172" s="86" t="e">
        <f t="shared" si="56"/>
        <v>#REF!</v>
      </c>
      <c r="H172" s="34"/>
      <c r="I172" s="86" t="e">
        <f t="shared" si="57"/>
        <v>#REF!</v>
      </c>
      <c r="J172" s="34"/>
      <c r="K172" s="86" t="e">
        <f t="shared" si="58"/>
        <v>#REF!</v>
      </c>
    </row>
    <row r="173" spans="3:11">
      <c r="C173" t="s">
        <v>38</v>
      </c>
      <c r="F173" s="34"/>
      <c r="G173" s="86" t="e">
        <f t="shared" si="56"/>
        <v>#REF!</v>
      </c>
      <c r="H173" s="34"/>
      <c r="I173" s="86" t="e">
        <f t="shared" si="57"/>
        <v>#REF!</v>
      </c>
      <c r="J173" s="34"/>
      <c r="K173" s="86" t="e">
        <f t="shared" si="58"/>
        <v>#REF!</v>
      </c>
    </row>
    <row r="174" spans="3:11">
      <c r="C174" t="s">
        <v>39</v>
      </c>
      <c r="F174" s="34"/>
      <c r="G174" s="86" t="e">
        <f t="shared" si="56"/>
        <v>#REF!</v>
      </c>
      <c r="H174" s="34"/>
      <c r="I174" s="86" t="e">
        <f t="shared" si="57"/>
        <v>#REF!</v>
      </c>
      <c r="J174" s="34"/>
      <c r="K174" s="86" t="e">
        <f t="shared" si="58"/>
        <v>#REF!</v>
      </c>
    </row>
  </sheetData>
  <mergeCells count="5">
    <mergeCell ref="B54:B66"/>
    <mergeCell ref="B72:B84"/>
    <mergeCell ref="B90:B102"/>
    <mergeCell ref="B18:B30"/>
    <mergeCell ref="B36:B48"/>
  </mergeCells>
  <phoneticPr fontId="2" type="noConversion"/>
  <pageMargins left="0.25" right="0.25" top="0.75" bottom="0.75" header="0.5" footer="0.5"/>
  <pageSetup scale="89" fitToHeight="2" orientation="portrait" horizontalDpi="200" verticalDpi="200" r:id="rId1"/>
  <headerFooter alignWithMargins="0">
    <oddHeader>&amp;R&amp;A</oddHeader>
  </headerFooter>
  <rowBreaks count="1" manualBreakCount="1">
    <brk id="104" min="2" max="12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174"/>
  <sheetViews>
    <sheetView showGridLines="0" topLeftCell="A4" workbookViewId="0">
      <selection activeCell="B87" sqref="B87:N102"/>
    </sheetView>
  </sheetViews>
  <sheetFormatPr defaultRowHeight="12.75" outlineLevelRow="1" outlineLevelCol="1"/>
  <cols>
    <col min="2" max="2" width="4.7109375" customWidth="1"/>
    <col min="3" max="3" width="6.85546875" customWidth="1"/>
    <col min="5" max="5" width="9.5703125" customWidth="1" outlineLevel="1"/>
    <col min="6" max="14" width="9.5703125" customWidth="1"/>
    <col min="16" max="23" width="9" bestFit="1" customWidth="1"/>
  </cols>
  <sheetData>
    <row r="1" spans="1:14" ht="20.25">
      <c r="B1" s="26"/>
    </row>
    <row r="2" spans="1:14" ht="20.25">
      <c r="B2" s="26"/>
    </row>
    <row r="3" spans="1:14" ht="20.25">
      <c r="B3" s="26" t="s">
        <v>130</v>
      </c>
    </row>
    <row r="4" spans="1:14" ht="15.75">
      <c r="B4" s="52" t="s">
        <v>46</v>
      </c>
      <c r="H4" s="60">
        <v>72</v>
      </c>
      <c r="I4" s="86"/>
    </row>
    <row r="5" spans="1:14" ht="15.75">
      <c r="B5" s="52" t="s">
        <v>48</v>
      </c>
      <c r="F5" s="62">
        <v>20</v>
      </c>
      <c r="G5" s="62">
        <v>21</v>
      </c>
      <c r="H5" s="62">
        <v>34</v>
      </c>
      <c r="I5" s="86"/>
    </row>
    <row r="6" spans="1:14" ht="15.75">
      <c r="B6" s="52"/>
      <c r="F6" s="88">
        <f>'Master Assumptions'!E3</f>
        <v>2.5625</v>
      </c>
      <c r="G6" s="88">
        <f>'Master Assumptions'!F3</f>
        <v>3.28</v>
      </c>
      <c r="H6" s="88">
        <f>'Master Assumptions'!G3</f>
        <v>4.2024999999999997</v>
      </c>
      <c r="I6" s="86"/>
    </row>
    <row r="7" spans="1:14" ht="15.75">
      <c r="B7" s="52" t="s">
        <v>129</v>
      </c>
      <c r="H7" s="108">
        <f>'Fabric Specs'!L7</f>
        <v>28.794871794871796</v>
      </c>
      <c r="I7" s="86"/>
    </row>
    <row r="8" spans="1:14" ht="15.75">
      <c r="B8" s="52" t="s">
        <v>41</v>
      </c>
      <c r="H8" s="106">
        <f>'Master Assumptions'!G1</f>
        <v>0.5</v>
      </c>
    </row>
    <row r="9" spans="1:14" ht="15.75">
      <c r="B9" s="52"/>
      <c r="C9" s="87"/>
      <c r="D9" s="87"/>
      <c r="E9" s="87"/>
      <c r="F9" s="87"/>
      <c r="G9" s="29"/>
    </row>
    <row r="10" spans="1:14" ht="15.75">
      <c r="B10" s="52"/>
      <c r="C10" s="87"/>
      <c r="D10" s="87"/>
      <c r="E10" s="87"/>
      <c r="F10" s="23" t="s">
        <v>45</v>
      </c>
      <c r="G10" s="23"/>
      <c r="H10" s="23"/>
      <c r="I10" s="23"/>
      <c r="J10" s="23"/>
      <c r="K10" s="23"/>
      <c r="L10" s="23"/>
      <c r="M10" s="23"/>
      <c r="N10" s="23"/>
    </row>
    <row r="11" spans="1:14" ht="20.25">
      <c r="B11" s="26"/>
      <c r="F11" s="61">
        <f t="shared" ref="F11:N11" si="0">IF(F17&gt;($H$4-3+20),F17-$H$4+3,20)</f>
        <v>20</v>
      </c>
      <c r="G11" s="61">
        <f t="shared" si="0"/>
        <v>20</v>
      </c>
      <c r="H11" s="61">
        <f t="shared" si="0"/>
        <v>20</v>
      </c>
      <c r="I11" s="61">
        <f t="shared" si="0"/>
        <v>23</v>
      </c>
      <c r="J11" s="61">
        <f t="shared" si="0"/>
        <v>29</v>
      </c>
      <c r="K11" s="61">
        <f t="shared" si="0"/>
        <v>35</v>
      </c>
      <c r="L11" s="61">
        <f t="shared" si="0"/>
        <v>41</v>
      </c>
      <c r="M11" s="61">
        <f t="shared" si="0"/>
        <v>47</v>
      </c>
      <c r="N11" s="61">
        <f t="shared" si="0"/>
        <v>53</v>
      </c>
    </row>
    <row r="12" spans="1:14" ht="15.75">
      <c r="B12" s="52"/>
      <c r="C12" s="87"/>
      <c r="D12" s="87"/>
      <c r="E12" s="87"/>
      <c r="F12" s="23" t="s">
        <v>47</v>
      </c>
      <c r="G12" s="23"/>
      <c r="H12" s="23"/>
      <c r="I12" s="23"/>
      <c r="J12" s="23"/>
      <c r="K12" s="23"/>
      <c r="L12" s="23"/>
      <c r="M12" s="23"/>
      <c r="N12" s="23"/>
    </row>
    <row r="13" spans="1:14" ht="20.25">
      <c r="B13" s="26"/>
      <c r="F13" s="88">
        <f t="shared" ref="F13:N13" si="1">HLOOKUP(F11,$F$5:$H$6,2)</f>
        <v>2.5625</v>
      </c>
      <c r="G13" s="88">
        <f t="shared" si="1"/>
        <v>2.5625</v>
      </c>
      <c r="H13" s="88">
        <f t="shared" si="1"/>
        <v>2.5625</v>
      </c>
      <c r="I13" s="88">
        <f t="shared" si="1"/>
        <v>3.28</v>
      </c>
      <c r="J13" s="88">
        <f t="shared" si="1"/>
        <v>3.28</v>
      </c>
      <c r="K13" s="88">
        <f t="shared" si="1"/>
        <v>4.2024999999999997</v>
      </c>
      <c r="L13" s="88">
        <f t="shared" si="1"/>
        <v>4.2024999999999997</v>
      </c>
      <c r="M13" s="88">
        <f t="shared" si="1"/>
        <v>4.2024999999999997</v>
      </c>
      <c r="N13" s="88">
        <f t="shared" si="1"/>
        <v>4.2024999999999997</v>
      </c>
    </row>
    <row r="14" spans="1:14" ht="20.25">
      <c r="B14" s="26" t="s">
        <v>24</v>
      </c>
    </row>
    <row r="15" spans="1:14" ht="15">
      <c r="A15" s="28"/>
      <c r="F15" s="23" t="s">
        <v>20</v>
      </c>
      <c r="G15" s="23"/>
      <c r="H15" s="23"/>
      <c r="I15" s="23"/>
      <c r="J15" s="23"/>
      <c r="K15" s="23"/>
      <c r="L15" s="23"/>
      <c r="M15" s="23"/>
      <c r="N15" s="23"/>
    </row>
    <row r="16" spans="1:14" ht="15.75">
      <c r="A16" s="28"/>
      <c r="C16" s="24" t="s">
        <v>21</v>
      </c>
      <c r="D16" s="24" t="s">
        <v>22</v>
      </c>
      <c r="F16" s="25" t="str">
        <f t="shared" ref="F16:N16" si="2">F17&amp;""""</f>
        <v>74"</v>
      </c>
      <c r="G16" s="25" t="str">
        <f t="shared" si="2"/>
        <v>80"</v>
      </c>
      <c r="H16" s="25" t="str">
        <f t="shared" si="2"/>
        <v>86"</v>
      </c>
      <c r="I16" s="25" t="str">
        <f t="shared" si="2"/>
        <v>92"</v>
      </c>
      <c r="J16" s="25" t="str">
        <f t="shared" si="2"/>
        <v>98"</v>
      </c>
      <c r="K16" s="25" t="str">
        <f t="shared" si="2"/>
        <v>104"</v>
      </c>
      <c r="L16" s="25" t="str">
        <f t="shared" si="2"/>
        <v>110"</v>
      </c>
      <c r="M16" s="25" t="str">
        <f t="shared" si="2"/>
        <v>116"</v>
      </c>
      <c r="N16" s="25" t="str">
        <f t="shared" si="2"/>
        <v>122"</v>
      </c>
    </row>
    <row r="17" spans="2:34" ht="15" outlineLevel="1">
      <c r="E17" s="22"/>
      <c r="F17" s="35">
        <v>74</v>
      </c>
      <c r="G17" s="35">
        <f t="shared" ref="G17:N17" si="3">F17+6</f>
        <v>80</v>
      </c>
      <c r="H17" s="35">
        <f t="shared" si="3"/>
        <v>86</v>
      </c>
      <c r="I17" s="35">
        <f t="shared" si="3"/>
        <v>92</v>
      </c>
      <c r="J17" s="35">
        <f t="shared" si="3"/>
        <v>98</v>
      </c>
      <c r="K17" s="35">
        <f t="shared" si="3"/>
        <v>104</v>
      </c>
      <c r="L17" s="35">
        <f t="shared" si="3"/>
        <v>110</v>
      </c>
      <c r="M17" s="35">
        <f t="shared" si="3"/>
        <v>116</v>
      </c>
      <c r="N17" s="35">
        <f t="shared" si="3"/>
        <v>122</v>
      </c>
    </row>
    <row r="18" spans="2:34" ht="15.75">
      <c r="B18" s="113" t="s">
        <v>23</v>
      </c>
      <c r="C18" s="36" t="str">
        <f t="shared" ref="C18:C30" si="4">TEXT(E18/12,"0.0")&amp;"'"</f>
        <v>6.0'</v>
      </c>
      <c r="D18" s="37" t="str">
        <f t="shared" ref="D18:D30" si="5">E18&amp;""""</f>
        <v>72"</v>
      </c>
      <c r="E18" s="38">
        <v>72</v>
      </c>
      <c r="F18" s="39">
        <f t="shared" ref="F18:N30" si="6">ROUNDUP($E18*1.05/36,0)</f>
        <v>3</v>
      </c>
      <c r="G18" s="39">
        <f t="shared" si="6"/>
        <v>3</v>
      </c>
      <c r="H18" s="39">
        <f t="shared" si="6"/>
        <v>3</v>
      </c>
      <c r="I18" s="39">
        <f t="shared" si="6"/>
        <v>3</v>
      </c>
      <c r="J18" s="39">
        <f t="shared" si="6"/>
        <v>3</v>
      </c>
      <c r="K18" s="57">
        <f t="shared" si="6"/>
        <v>3</v>
      </c>
      <c r="L18" s="57">
        <f t="shared" si="6"/>
        <v>3</v>
      </c>
      <c r="M18" s="57">
        <f t="shared" si="6"/>
        <v>3</v>
      </c>
      <c r="N18" s="57">
        <f t="shared" si="6"/>
        <v>3</v>
      </c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</row>
    <row r="19" spans="2:34" ht="15.75">
      <c r="B19" s="113"/>
      <c r="C19" s="40" t="str">
        <f t="shared" si="4"/>
        <v>7.5'</v>
      </c>
      <c r="D19" s="41" t="str">
        <f t="shared" si="5"/>
        <v>90"</v>
      </c>
      <c r="E19" s="42">
        <f t="shared" ref="E19:E30" si="7">E18+18</f>
        <v>90</v>
      </c>
      <c r="F19" s="43">
        <f t="shared" si="6"/>
        <v>3</v>
      </c>
      <c r="G19" s="43">
        <f t="shared" si="6"/>
        <v>3</v>
      </c>
      <c r="H19" s="43">
        <f t="shared" si="6"/>
        <v>3</v>
      </c>
      <c r="I19" s="43">
        <f t="shared" si="6"/>
        <v>3</v>
      </c>
      <c r="J19" s="43">
        <f t="shared" si="6"/>
        <v>3</v>
      </c>
      <c r="K19" s="58">
        <f t="shared" si="6"/>
        <v>3</v>
      </c>
      <c r="L19" s="58">
        <f t="shared" si="6"/>
        <v>3</v>
      </c>
      <c r="M19" s="58">
        <f t="shared" si="6"/>
        <v>3</v>
      </c>
      <c r="N19" s="58">
        <f t="shared" si="6"/>
        <v>3</v>
      </c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</row>
    <row r="20" spans="2:34" ht="15.75">
      <c r="B20" s="113"/>
      <c r="C20" s="40" t="str">
        <f t="shared" si="4"/>
        <v>9.0'</v>
      </c>
      <c r="D20" s="41" t="str">
        <f t="shared" si="5"/>
        <v>108"</v>
      </c>
      <c r="E20" s="42">
        <f t="shared" si="7"/>
        <v>108</v>
      </c>
      <c r="F20" s="43">
        <f t="shared" si="6"/>
        <v>4</v>
      </c>
      <c r="G20" s="43">
        <f t="shared" si="6"/>
        <v>4</v>
      </c>
      <c r="H20" s="43">
        <f t="shared" si="6"/>
        <v>4</v>
      </c>
      <c r="I20" s="43">
        <f t="shared" si="6"/>
        <v>4</v>
      </c>
      <c r="J20" s="43">
        <f t="shared" si="6"/>
        <v>4</v>
      </c>
      <c r="K20" s="58">
        <f t="shared" si="6"/>
        <v>4</v>
      </c>
      <c r="L20" s="58">
        <f t="shared" si="6"/>
        <v>4</v>
      </c>
      <c r="M20" s="58">
        <f t="shared" si="6"/>
        <v>4</v>
      </c>
      <c r="N20" s="58">
        <f t="shared" si="6"/>
        <v>4</v>
      </c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</row>
    <row r="21" spans="2:34" ht="15.75">
      <c r="B21" s="113"/>
      <c r="C21" s="40" t="str">
        <f t="shared" si="4"/>
        <v>10.5'</v>
      </c>
      <c r="D21" s="41" t="str">
        <f t="shared" si="5"/>
        <v>126"</v>
      </c>
      <c r="E21" s="42">
        <f t="shared" si="7"/>
        <v>126</v>
      </c>
      <c r="F21" s="43">
        <f t="shared" si="6"/>
        <v>4</v>
      </c>
      <c r="G21" s="43">
        <f t="shared" si="6"/>
        <v>4</v>
      </c>
      <c r="H21" s="43">
        <f t="shared" si="6"/>
        <v>4</v>
      </c>
      <c r="I21" s="43">
        <f t="shared" si="6"/>
        <v>4</v>
      </c>
      <c r="J21" s="43">
        <f t="shared" si="6"/>
        <v>4</v>
      </c>
      <c r="K21" s="58">
        <f t="shared" si="6"/>
        <v>4</v>
      </c>
      <c r="L21" s="58">
        <f t="shared" si="6"/>
        <v>4</v>
      </c>
      <c r="M21" s="58">
        <f t="shared" si="6"/>
        <v>4</v>
      </c>
      <c r="N21" s="58">
        <f t="shared" si="6"/>
        <v>4</v>
      </c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</row>
    <row r="22" spans="2:34" ht="15.75">
      <c r="B22" s="113"/>
      <c r="C22" s="40" t="str">
        <f t="shared" si="4"/>
        <v>12.0'</v>
      </c>
      <c r="D22" s="41" t="str">
        <f t="shared" si="5"/>
        <v>144"</v>
      </c>
      <c r="E22" s="42">
        <f t="shared" si="7"/>
        <v>144</v>
      </c>
      <c r="F22" s="43">
        <f t="shared" si="6"/>
        <v>5</v>
      </c>
      <c r="G22" s="43">
        <f t="shared" si="6"/>
        <v>5</v>
      </c>
      <c r="H22" s="43">
        <f t="shared" si="6"/>
        <v>5</v>
      </c>
      <c r="I22" s="43">
        <f t="shared" si="6"/>
        <v>5</v>
      </c>
      <c r="J22" s="43">
        <f t="shared" si="6"/>
        <v>5</v>
      </c>
      <c r="K22" s="58">
        <f t="shared" si="6"/>
        <v>5</v>
      </c>
      <c r="L22" s="58">
        <f t="shared" si="6"/>
        <v>5</v>
      </c>
      <c r="M22" s="58">
        <f t="shared" si="6"/>
        <v>5</v>
      </c>
      <c r="N22" s="58">
        <f t="shared" si="6"/>
        <v>5</v>
      </c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</row>
    <row r="23" spans="2:34" ht="15.75">
      <c r="B23" s="113"/>
      <c r="C23" s="40" t="str">
        <f t="shared" si="4"/>
        <v>13.5'</v>
      </c>
      <c r="D23" s="41" t="str">
        <f t="shared" si="5"/>
        <v>162"</v>
      </c>
      <c r="E23" s="42">
        <f t="shared" si="7"/>
        <v>162</v>
      </c>
      <c r="F23" s="43">
        <f t="shared" si="6"/>
        <v>5</v>
      </c>
      <c r="G23" s="43">
        <f t="shared" si="6"/>
        <v>5</v>
      </c>
      <c r="H23" s="43">
        <f t="shared" si="6"/>
        <v>5</v>
      </c>
      <c r="I23" s="43">
        <f t="shared" si="6"/>
        <v>5</v>
      </c>
      <c r="J23" s="43">
        <f t="shared" si="6"/>
        <v>5</v>
      </c>
      <c r="K23" s="58">
        <f t="shared" si="6"/>
        <v>5</v>
      </c>
      <c r="L23" s="58">
        <f t="shared" si="6"/>
        <v>5</v>
      </c>
      <c r="M23" s="58">
        <f t="shared" si="6"/>
        <v>5</v>
      </c>
      <c r="N23" s="58">
        <f t="shared" si="6"/>
        <v>5</v>
      </c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</row>
    <row r="24" spans="2:34" ht="15.75">
      <c r="B24" s="113"/>
      <c r="C24" s="40" t="str">
        <f t="shared" si="4"/>
        <v>15.0'</v>
      </c>
      <c r="D24" s="41" t="str">
        <f t="shared" si="5"/>
        <v>180"</v>
      </c>
      <c r="E24" s="42">
        <f t="shared" si="7"/>
        <v>180</v>
      </c>
      <c r="F24" s="43">
        <f t="shared" si="6"/>
        <v>6</v>
      </c>
      <c r="G24" s="43">
        <f t="shared" si="6"/>
        <v>6</v>
      </c>
      <c r="H24" s="43">
        <f t="shared" si="6"/>
        <v>6</v>
      </c>
      <c r="I24" s="43">
        <f t="shared" si="6"/>
        <v>6</v>
      </c>
      <c r="J24" s="43">
        <f t="shared" si="6"/>
        <v>6</v>
      </c>
      <c r="K24" s="58">
        <f t="shared" si="6"/>
        <v>6</v>
      </c>
      <c r="L24" s="58">
        <f t="shared" si="6"/>
        <v>6</v>
      </c>
      <c r="M24" s="58">
        <f t="shared" si="6"/>
        <v>6</v>
      </c>
      <c r="N24" s="58">
        <f t="shared" si="6"/>
        <v>6</v>
      </c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</row>
    <row r="25" spans="2:34" ht="15.75">
      <c r="B25" s="113"/>
      <c r="C25" s="40" t="str">
        <f t="shared" si="4"/>
        <v>16.5'</v>
      </c>
      <c r="D25" s="41" t="str">
        <f t="shared" si="5"/>
        <v>198"</v>
      </c>
      <c r="E25" s="42">
        <f t="shared" si="7"/>
        <v>198</v>
      </c>
      <c r="F25" s="43">
        <f t="shared" si="6"/>
        <v>6</v>
      </c>
      <c r="G25" s="43">
        <f t="shared" si="6"/>
        <v>6</v>
      </c>
      <c r="H25" s="43">
        <f t="shared" si="6"/>
        <v>6</v>
      </c>
      <c r="I25" s="43">
        <f t="shared" si="6"/>
        <v>6</v>
      </c>
      <c r="J25" s="43">
        <f t="shared" si="6"/>
        <v>6</v>
      </c>
      <c r="K25" s="58">
        <f t="shared" si="6"/>
        <v>6</v>
      </c>
      <c r="L25" s="58">
        <f t="shared" si="6"/>
        <v>6</v>
      </c>
      <c r="M25" s="58">
        <f t="shared" si="6"/>
        <v>6</v>
      </c>
      <c r="N25" s="58">
        <f t="shared" si="6"/>
        <v>6</v>
      </c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</row>
    <row r="26" spans="2:34" ht="15.75">
      <c r="B26" s="113"/>
      <c r="C26" s="40" t="str">
        <f t="shared" si="4"/>
        <v>18.0'</v>
      </c>
      <c r="D26" s="41" t="str">
        <f t="shared" si="5"/>
        <v>216"</v>
      </c>
      <c r="E26" s="42">
        <f t="shared" si="7"/>
        <v>216</v>
      </c>
      <c r="F26" s="43">
        <f t="shared" si="6"/>
        <v>7</v>
      </c>
      <c r="G26" s="43">
        <f t="shared" si="6"/>
        <v>7</v>
      </c>
      <c r="H26" s="43">
        <f t="shared" si="6"/>
        <v>7</v>
      </c>
      <c r="I26" s="43">
        <f t="shared" si="6"/>
        <v>7</v>
      </c>
      <c r="J26" s="43">
        <f t="shared" si="6"/>
        <v>7</v>
      </c>
      <c r="K26" s="58">
        <f t="shared" si="6"/>
        <v>7</v>
      </c>
      <c r="L26" s="58">
        <f t="shared" si="6"/>
        <v>7</v>
      </c>
      <c r="M26" s="58">
        <f t="shared" si="6"/>
        <v>7</v>
      </c>
      <c r="N26" s="58">
        <f t="shared" si="6"/>
        <v>7</v>
      </c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</row>
    <row r="27" spans="2:34" ht="15.75">
      <c r="B27" s="113"/>
      <c r="C27" s="40" t="str">
        <f t="shared" si="4"/>
        <v>19.5'</v>
      </c>
      <c r="D27" s="41" t="str">
        <f t="shared" si="5"/>
        <v>234"</v>
      </c>
      <c r="E27" s="42">
        <f t="shared" si="7"/>
        <v>234</v>
      </c>
      <c r="F27" s="43">
        <f t="shared" si="6"/>
        <v>7</v>
      </c>
      <c r="G27" s="43">
        <f t="shared" si="6"/>
        <v>7</v>
      </c>
      <c r="H27" s="43">
        <f t="shared" si="6"/>
        <v>7</v>
      </c>
      <c r="I27" s="43">
        <f t="shared" si="6"/>
        <v>7</v>
      </c>
      <c r="J27" s="43">
        <f t="shared" si="6"/>
        <v>7</v>
      </c>
      <c r="K27" s="58">
        <f t="shared" si="6"/>
        <v>7</v>
      </c>
      <c r="L27" s="58">
        <f t="shared" si="6"/>
        <v>7</v>
      </c>
      <c r="M27" s="58">
        <f t="shared" si="6"/>
        <v>7</v>
      </c>
      <c r="N27" s="58">
        <f t="shared" si="6"/>
        <v>7</v>
      </c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</row>
    <row r="28" spans="2:34" ht="15.75">
      <c r="B28" s="113"/>
      <c r="C28" s="40" t="str">
        <f t="shared" si="4"/>
        <v>21.0'</v>
      </c>
      <c r="D28" s="41" t="str">
        <f t="shared" si="5"/>
        <v>252"</v>
      </c>
      <c r="E28" s="42">
        <f t="shared" si="7"/>
        <v>252</v>
      </c>
      <c r="F28" s="43">
        <f t="shared" si="6"/>
        <v>8</v>
      </c>
      <c r="G28" s="43">
        <f t="shared" si="6"/>
        <v>8</v>
      </c>
      <c r="H28" s="43">
        <f t="shared" si="6"/>
        <v>8</v>
      </c>
      <c r="I28" s="43">
        <f t="shared" si="6"/>
        <v>8</v>
      </c>
      <c r="J28" s="43">
        <f t="shared" si="6"/>
        <v>8</v>
      </c>
      <c r="K28" s="58">
        <f t="shared" si="6"/>
        <v>8</v>
      </c>
      <c r="L28" s="58">
        <f t="shared" si="6"/>
        <v>8</v>
      </c>
      <c r="M28" s="58">
        <f t="shared" si="6"/>
        <v>8</v>
      </c>
      <c r="N28" s="58">
        <f t="shared" si="6"/>
        <v>8</v>
      </c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</row>
    <row r="29" spans="2:34" ht="15.75">
      <c r="B29" s="113"/>
      <c r="C29" s="40" t="str">
        <f t="shared" si="4"/>
        <v>22.5'</v>
      </c>
      <c r="D29" s="41" t="str">
        <f t="shared" si="5"/>
        <v>270"</v>
      </c>
      <c r="E29" s="42">
        <f t="shared" si="7"/>
        <v>270</v>
      </c>
      <c r="F29" s="43">
        <f t="shared" si="6"/>
        <v>8</v>
      </c>
      <c r="G29" s="43">
        <f t="shared" si="6"/>
        <v>8</v>
      </c>
      <c r="H29" s="43">
        <f t="shared" si="6"/>
        <v>8</v>
      </c>
      <c r="I29" s="43">
        <f t="shared" si="6"/>
        <v>8</v>
      </c>
      <c r="J29" s="43">
        <f t="shared" si="6"/>
        <v>8</v>
      </c>
      <c r="K29" s="58">
        <f t="shared" si="6"/>
        <v>8</v>
      </c>
      <c r="L29" s="58">
        <f t="shared" si="6"/>
        <v>8</v>
      </c>
      <c r="M29" s="58">
        <f t="shared" si="6"/>
        <v>8</v>
      </c>
      <c r="N29" s="58">
        <f t="shared" si="6"/>
        <v>8</v>
      </c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</row>
    <row r="30" spans="2:34" ht="15.75">
      <c r="B30" s="114"/>
      <c r="C30" s="44" t="str">
        <f t="shared" si="4"/>
        <v>24.0'</v>
      </c>
      <c r="D30" s="45" t="str">
        <f t="shared" si="5"/>
        <v>288"</v>
      </c>
      <c r="E30" s="46">
        <f t="shared" si="7"/>
        <v>288</v>
      </c>
      <c r="F30" s="47">
        <f t="shared" si="6"/>
        <v>9</v>
      </c>
      <c r="G30" s="47">
        <f t="shared" si="6"/>
        <v>9</v>
      </c>
      <c r="H30" s="47">
        <f t="shared" si="6"/>
        <v>9</v>
      </c>
      <c r="I30" s="47">
        <f t="shared" si="6"/>
        <v>9</v>
      </c>
      <c r="J30" s="47">
        <f t="shared" si="6"/>
        <v>9</v>
      </c>
      <c r="K30" s="59">
        <f t="shared" si="6"/>
        <v>9</v>
      </c>
      <c r="L30" s="59">
        <f t="shared" si="6"/>
        <v>9</v>
      </c>
      <c r="M30" s="59">
        <f t="shared" si="6"/>
        <v>9</v>
      </c>
      <c r="N30" s="59">
        <f t="shared" si="6"/>
        <v>9</v>
      </c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</row>
    <row r="33" spans="2:14" ht="20.25">
      <c r="B33" s="26" t="s">
        <v>27</v>
      </c>
    </row>
    <row r="34" spans="2:14" ht="15">
      <c r="F34" s="23" t="s">
        <v>20</v>
      </c>
      <c r="G34" s="23"/>
      <c r="H34" s="23"/>
      <c r="I34" s="23"/>
      <c r="J34" s="23"/>
      <c r="K34" s="23"/>
      <c r="L34" s="23"/>
      <c r="M34" s="23"/>
      <c r="N34" s="23"/>
    </row>
    <row r="35" spans="2:14" ht="15.75">
      <c r="C35" s="24" t="s">
        <v>21</v>
      </c>
      <c r="D35" s="24" t="s">
        <v>22</v>
      </c>
      <c r="F35" s="25" t="str">
        <f t="shared" ref="F35:N35" si="8">F$16</f>
        <v>74"</v>
      </c>
      <c r="G35" s="25" t="str">
        <f t="shared" si="8"/>
        <v>80"</v>
      </c>
      <c r="H35" s="25" t="str">
        <f t="shared" si="8"/>
        <v>86"</v>
      </c>
      <c r="I35" s="25" t="str">
        <f t="shared" si="8"/>
        <v>92"</v>
      </c>
      <c r="J35" s="25" t="str">
        <f t="shared" si="8"/>
        <v>98"</v>
      </c>
      <c r="K35" s="25" t="str">
        <f t="shared" si="8"/>
        <v>104"</v>
      </c>
      <c r="L35" s="25" t="str">
        <f t="shared" si="8"/>
        <v>110"</v>
      </c>
      <c r="M35" s="25" t="str">
        <f t="shared" si="8"/>
        <v>116"</v>
      </c>
      <c r="N35" s="25" t="str">
        <f t="shared" si="8"/>
        <v>122"</v>
      </c>
    </row>
    <row r="36" spans="2:14" ht="15.75">
      <c r="B36" s="113" t="s">
        <v>23</v>
      </c>
      <c r="C36" s="36" t="str">
        <f t="shared" ref="C36:E48" si="9">C18</f>
        <v>6.0'</v>
      </c>
      <c r="D36" s="37" t="str">
        <f t="shared" si="9"/>
        <v>72"</v>
      </c>
      <c r="E36" s="48">
        <f t="shared" si="9"/>
        <v>72</v>
      </c>
      <c r="F36" s="49">
        <f t="shared" ref="F36:N48" si="10">ROUNDUP($E36/12,0)*F$13</f>
        <v>15.375</v>
      </c>
      <c r="G36" s="49">
        <f t="shared" si="10"/>
        <v>15.375</v>
      </c>
      <c r="H36" s="49">
        <f t="shared" si="10"/>
        <v>15.375</v>
      </c>
      <c r="I36" s="49">
        <f t="shared" si="10"/>
        <v>19.68</v>
      </c>
      <c r="J36" s="49">
        <f t="shared" si="10"/>
        <v>19.68</v>
      </c>
      <c r="K36" s="49">
        <f t="shared" si="10"/>
        <v>25.214999999999996</v>
      </c>
      <c r="L36" s="49">
        <f t="shared" si="10"/>
        <v>25.214999999999996</v>
      </c>
      <c r="M36" s="49">
        <f t="shared" si="10"/>
        <v>25.214999999999996</v>
      </c>
      <c r="N36" s="49">
        <f t="shared" si="10"/>
        <v>25.214999999999996</v>
      </c>
    </row>
    <row r="37" spans="2:14" ht="15.75">
      <c r="B37" s="113"/>
      <c r="C37" s="40" t="str">
        <f t="shared" si="9"/>
        <v>7.5'</v>
      </c>
      <c r="D37" s="41" t="str">
        <f t="shared" si="9"/>
        <v>90"</v>
      </c>
      <c r="E37" s="42">
        <f t="shared" si="9"/>
        <v>90</v>
      </c>
      <c r="F37" s="50">
        <f t="shared" si="10"/>
        <v>20.5</v>
      </c>
      <c r="G37" s="50">
        <f t="shared" si="10"/>
        <v>20.5</v>
      </c>
      <c r="H37" s="50">
        <f t="shared" si="10"/>
        <v>20.5</v>
      </c>
      <c r="I37" s="50">
        <f t="shared" si="10"/>
        <v>26.24</v>
      </c>
      <c r="J37" s="50">
        <f t="shared" si="10"/>
        <v>26.24</v>
      </c>
      <c r="K37" s="50">
        <f t="shared" si="10"/>
        <v>33.619999999999997</v>
      </c>
      <c r="L37" s="50">
        <f t="shared" si="10"/>
        <v>33.619999999999997</v>
      </c>
      <c r="M37" s="50">
        <f t="shared" si="10"/>
        <v>33.619999999999997</v>
      </c>
      <c r="N37" s="50">
        <f t="shared" si="10"/>
        <v>33.619999999999997</v>
      </c>
    </row>
    <row r="38" spans="2:14" ht="15.75">
      <c r="B38" s="113"/>
      <c r="C38" s="40" t="str">
        <f t="shared" si="9"/>
        <v>9.0'</v>
      </c>
      <c r="D38" s="41" t="str">
        <f t="shared" si="9"/>
        <v>108"</v>
      </c>
      <c r="E38" s="42">
        <f t="shared" si="9"/>
        <v>108</v>
      </c>
      <c r="F38" s="50">
        <f t="shared" si="10"/>
        <v>23.0625</v>
      </c>
      <c r="G38" s="50">
        <f t="shared" si="10"/>
        <v>23.0625</v>
      </c>
      <c r="H38" s="50">
        <f t="shared" si="10"/>
        <v>23.0625</v>
      </c>
      <c r="I38" s="50">
        <f t="shared" si="10"/>
        <v>29.52</v>
      </c>
      <c r="J38" s="50">
        <f t="shared" si="10"/>
        <v>29.52</v>
      </c>
      <c r="K38" s="50">
        <f t="shared" si="10"/>
        <v>37.822499999999998</v>
      </c>
      <c r="L38" s="50">
        <f t="shared" si="10"/>
        <v>37.822499999999998</v>
      </c>
      <c r="M38" s="50">
        <f t="shared" si="10"/>
        <v>37.822499999999998</v>
      </c>
      <c r="N38" s="50">
        <f t="shared" si="10"/>
        <v>37.822499999999998</v>
      </c>
    </row>
    <row r="39" spans="2:14" ht="15.75">
      <c r="B39" s="113"/>
      <c r="C39" s="40" t="str">
        <f t="shared" si="9"/>
        <v>10.5'</v>
      </c>
      <c r="D39" s="41" t="str">
        <f t="shared" si="9"/>
        <v>126"</v>
      </c>
      <c r="E39" s="42">
        <f t="shared" si="9"/>
        <v>126</v>
      </c>
      <c r="F39" s="50">
        <f t="shared" si="10"/>
        <v>28.1875</v>
      </c>
      <c r="G39" s="50">
        <f t="shared" si="10"/>
        <v>28.1875</v>
      </c>
      <c r="H39" s="50">
        <f t="shared" si="10"/>
        <v>28.1875</v>
      </c>
      <c r="I39" s="50">
        <f t="shared" si="10"/>
        <v>36.08</v>
      </c>
      <c r="J39" s="50">
        <f t="shared" si="10"/>
        <v>36.08</v>
      </c>
      <c r="K39" s="50">
        <f t="shared" si="10"/>
        <v>46.227499999999999</v>
      </c>
      <c r="L39" s="50">
        <f t="shared" si="10"/>
        <v>46.227499999999999</v>
      </c>
      <c r="M39" s="50">
        <f t="shared" si="10"/>
        <v>46.227499999999999</v>
      </c>
      <c r="N39" s="50">
        <f t="shared" si="10"/>
        <v>46.227499999999999</v>
      </c>
    </row>
    <row r="40" spans="2:14" ht="15.75">
      <c r="B40" s="113"/>
      <c r="C40" s="40" t="str">
        <f t="shared" si="9"/>
        <v>12.0'</v>
      </c>
      <c r="D40" s="41" t="str">
        <f t="shared" si="9"/>
        <v>144"</v>
      </c>
      <c r="E40" s="42">
        <f t="shared" si="9"/>
        <v>144</v>
      </c>
      <c r="F40" s="50">
        <f t="shared" si="10"/>
        <v>30.75</v>
      </c>
      <c r="G40" s="50">
        <f t="shared" si="10"/>
        <v>30.75</v>
      </c>
      <c r="H40" s="50">
        <f t="shared" si="10"/>
        <v>30.75</v>
      </c>
      <c r="I40" s="50">
        <f t="shared" si="10"/>
        <v>39.36</v>
      </c>
      <c r="J40" s="50">
        <f t="shared" si="10"/>
        <v>39.36</v>
      </c>
      <c r="K40" s="50">
        <f t="shared" si="10"/>
        <v>50.429999999999993</v>
      </c>
      <c r="L40" s="50">
        <f t="shared" si="10"/>
        <v>50.429999999999993</v>
      </c>
      <c r="M40" s="50">
        <f t="shared" si="10"/>
        <v>50.429999999999993</v>
      </c>
      <c r="N40" s="50">
        <f t="shared" si="10"/>
        <v>50.429999999999993</v>
      </c>
    </row>
    <row r="41" spans="2:14" ht="15.75">
      <c r="B41" s="113"/>
      <c r="C41" s="40" t="str">
        <f t="shared" si="9"/>
        <v>13.5'</v>
      </c>
      <c r="D41" s="41" t="str">
        <f t="shared" si="9"/>
        <v>162"</v>
      </c>
      <c r="E41" s="42">
        <f t="shared" si="9"/>
        <v>162</v>
      </c>
      <c r="F41" s="50">
        <f t="shared" si="10"/>
        <v>35.875</v>
      </c>
      <c r="G41" s="50">
        <f t="shared" si="10"/>
        <v>35.875</v>
      </c>
      <c r="H41" s="50">
        <f t="shared" si="10"/>
        <v>35.875</v>
      </c>
      <c r="I41" s="50">
        <f t="shared" si="10"/>
        <v>45.919999999999995</v>
      </c>
      <c r="J41" s="50">
        <f t="shared" si="10"/>
        <v>45.919999999999995</v>
      </c>
      <c r="K41" s="50">
        <f t="shared" si="10"/>
        <v>58.834999999999994</v>
      </c>
      <c r="L41" s="50">
        <f t="shared" si="10"/>
        <v>58.834999999999994</v>
      </c>
      <c r="M41" s="50">
        <f t="shared" si="10"/>
        <v>58.834999999999994</v>
      </c>
      <c r="N41" s="50">
        <f t="shared" si="10"/>
        <v>58.834999999999994</v>
      </c>
    </row>
    <row r="42" spans="2:14" ht="15.75">
      <c r="B42" s="113"/>
      <c r="C42" s="40" t="str">
        <f t="shared" si="9"/>
        <v>15.0'</v>
      </c>
      <c r="D42" s="41" t="str">
        <f t="shared" si="9"/>
        <v>180"</v>
      </c>
      <c r="E42" s="42">
        <f t="shared" si="9"/>
        <v>180</v>
      </c>
      <c r="F42" s="50">
        <f t="shared" si="10"/>
        <v>38.4375</v>
      </c>
      <c r="G42" s="50">
        <f t="shared" si="10"/>
        <v>38.4375</v>
      </c>
      <c r="H42" s="50">
        <f t="shared" si="10"/>
        <v>38.4375</v>
      </c>
      <c r="I42" s="50">
        <f t="shared" si="10"/>
        <v>49.199999999999996</v>
      </c>
      <c r="J42" s="50">
        <f t="shared" si="10"/>
        <v>49.199999999999996</v>
      </c>
      <c r="K42" s="50">
        <f t="shared" si="10"/>
        <v>63.037499999999994</v>
      </c>
      <c r="L42" s="50">
        <f t="shared" si="10"/>
        <v>63.037499999999994</v>
      </c>
      <c r="M42" s="50">
        <f t="shared" si="10"/>
        <v>63.037499999999994</v>
      </c>
      <c r="N42" s="50">
        <f t="shared" si="10"/>
        <v>63.037499999999994</v>
      </c>
    </row>
    <row r="43" spans="2:14" ht="15.75">
      <c r="B43" s="113"/>
      <c r="C43" s="40" t="str">
        <f t="shared" si="9"/>
        <v>16.5'</v>
      </c>
      <c r="D43" s="41" t="str">
        <f t="shared" si="9"/>
        <v>198"</v>
      </c>
      <c r="E43" s="42">
        <f t="shared" si="9"/>
        <v>198</v>
      </c>
      <c r="F43" s="50">
        <f t="shared" si="10"/>
        <v>43.5625</v>
      </c>
      <c r="G43" s="50">
        <f t="shared" si="10"/>
        <v>43.5625</v>
      </c>
      <c r="H43" s="50">
        <f t="shared" si="10"/>
        <v>43.5625</v>
      </c>
      <c r="I43" s="50">
        <f t="shared" si="10"/>
        <v>55.76</v>
      </c>
      <c r="J43" s="50">
        <f t="shared" si="10"/>
        <v>55.76</v>
      </c>
      <c r="K43" s="50">
        <f t="shared" si="10"/>
        <v>71.442499999999995</v>
      </c>
      <c r="L43" s="50">
        <f t="shared" si="10"/>
        <v>71.442499999999995</v>
      </c>
      <c r="M43" s="50">
        <f t="shared" si="10"/>
        <v>71.442499999999995</v>
      </c>
      <c r="N43" s="50">
        <f t="shared" si="10"/>
        <v>71.442499999999995</v>
      </c>
    </row>
    <row r="44" spans="2:14" ht="15.75">
      <c r="B44" s="113"/>
      <c r="C44" s="40" t="str">
        <f t="shared" si="9"/>
        <v>18.0'</v>
      </c>
      <c r="D44" s="41" t="str">
        <f t="shared" si="9"/>
        <v>216"</v>
      </c>
      <c r="E44" s="42">
        <f t="shared" si="9"/>
        <v>216</v>
      </c>
      <c r="F44" s="50">
        <f t="shared" si="10"/>
        <v>46.125</v>
      </c>
      <c r="G44" s="50">
        <f t="shared" si="10"/>
        <v>46.125</v>
      </c>
      <c r="H44" s="50">
        <f t="shared" si="10"/>
        <v>46.125</v>
      </c>
      <c r="I44" s="50">
        <f t="shared" si="10"/>
        <v>59.04</v>
      </c>
      <c r="J44" s="50">
        <f t="shared" si="10"/>
        <v>59.04</v>
      </c>
      <c r="K44" s="50">
        <f t="shared" si="10"/>
        <v>75.644999999999996</v>
      </c>
      <c r="L44" s="50">
        <f t="shared" si="10"/>
        <v>75.644999999999996</v>
      </c>
      <c r="M44" s="50">
        <f t="shared" si="10"/>
        <v>75.644999999999996</v>
      </c>
      <c r="N44" s="50">
        <f t="shared" si="10"/>
        <v>75.644999999999996</v>
      </c>
    </row>
    <row r="45" spans="2:14" ht="15.75">
      <c r="B45" s="113"/>
      <c r="C45" s="40" t="str">
        <f t="shared" si="9"/>
        <v>19.5'</v>
      </c>
      <c r="D45" s="41" t="str">
        <f t="shared" si="9"/>
        <v>234"</v>
      </c>
      <c r="E45" s="42">
        <f t="shared" si="9"/>
        <v>234</v>
      </c>
      <c r="F45" s="50">
        <f t="shared" si="10"/>
        <v>51.25</v>
      </c>
      <c r="G45" s="50">
        <f t="shared" si="10"/>
        <v>51.25</v>
      </c>
      <c r="H45" s="50">
        <f t="shared" si="10"/>
        <v>51.25</v>
      </c>
      <c r="I45" s="50">
        <f t="shared" si="10"/>
        <v>65.599999999999994</v>
      </c>
      <c r="J45" s="50">
        <f t="shared" si="10"/>
        <v>65.599999999999994</v>
      </c>
      <c r="K45" s="50">
        <f t="shared" si="10"/>
        <v>84.05</v>
      </c>
      <c r="L45" s="50">
        <f t="shared" si="10"/>
        <v>84.05</v>
      </c>
      <c r="M45" s="50">
        <f t="shared" si="10"/>
        <v>84.05</v>
      </c>
      <c r="N45" s="50">
        <f t="shared" si="10"/>
        <v>84.05</v>
      </c>
    </row>
    <row r="46" spans="2:14" ht="15.75">
      <c r="B46" s="113"/>
      <c r="C46" s="40" t="str">
        <f t="shared" si="9"/>
        <v>21.0'</v>
      </c>
      <c r="D46" s="41" t="str">
        <f t="shared" si="9"/>
        <v>252"</v>
      </c>
      <c r="E46" s="42">
        <f t="shared" si="9"/>
        <v>252</v>
      </c>
      <c r="F46" s="50">
        <f t="shared" si="10"/>
        <v>53.8125</v>
      </c>
      <c r="G46" s="50">
        <f t="shared" si="10"/>
        <v>53.8125</v>
      </c>
      <c r="H46" s="50">
        <f t="shared" si="10"/>
        <v>53.8125</v>
      </c>
      <c r="I46" s="50">
        <f t="shared" si="10"/>
        <v>68.88</v>
      </c>
      <c r="J46" s="50">
        <f t="shared" si="10"/>
        <v>68.88</v>
      </c>
      <c r="K46" s="50">
        <f t="shared" si="10"/>
        <v>88.252499999999998</v>
      </c>
      <c r="L46" s="50">
        <f t="shared" si="10"/>
        <v>88.252499999999998</v>
      </c>
      <c r="M46" s="50">
        <f t="shared" si="10"/>
        <v>88.252499999999998</v>
      </c>
      <c r="N46" s="50">
        <f t="shared" si="10"/>
        <v>88.252499999999998</v>
      </c>
    </row>
    <row r="47" spans="2:14" ht="15.75">
      <c r="B47" s="113"/>
      <c r="C47" s="40" t="str">
        <f t="shared" si="9"/>
        <v>22.5'</v>
      </c>
      <c r="D47" s="41" t="str">
        <f t="shared" si="9"/>
        <v>270"</v>
      </c>
      <c r="E47" s="42">
        <f t="shared" si="9"/>
        <v>270</v>
      </c>
      <c r="F47" s="50">
        <f t="shared" si="10"/>
        <v>58.9375</v>
      </c>
      <c r="G47" s="50">
        <f t="shared" si="10"/>
        <v>58.9375</v>
      </c>
      <c r="H47" s="50">
        <f t="shared" si="10"/>
        <v>58.9375</v>
      </c>
      <c r="I47" s="50">
        <f t="shared" si="10"/>
        <v>75.44</v>
      </c>
      <c r="J47" s="50">
        <f t="shared" si="10"/>
        <v>75.44</v>
      </c>
      <c r="K47" s="50">
        <f t="shared" si="10"/>
        <v>96.657499999999999</v>
      </c>
      <c r="L47" s="50">
        <f t="shared" si="10"/>
        <v>96.657499999999999</v>
      </c>
      <c r="M47" s="50">
        <f t="shared" si="10"/>
        <v>96.657499999999999</v>
      </c>
      <c r="N47" s="50">
        <f t="shared" si="10"/>
        <v>96.657499999999999</v>
      </c>
    </row>
    <row r="48" spans="2:14" ht="15.75">
      <c r="B48" s="114"/>
      <c r="C48" s="44" t="str">
        <f t="shared" si="9"/>
        <v>24.0'</v>
      </c>
      <c r="D48" s="45" t="str">
        <f t="shared" si="9"/>
        <v>288"</v>
      </c>
      <c r="E48" s="46">
        <f t="shared" si="9"/>
        <v>288</v>
      </c>
      <c r="F48" s="51">
        <f t="shared" si="10"/>
        <v>61.5</v>
      </c>
      <c r="G48" s="51">
        <f t="shared" si="10"/>
        <v>61.5</v>
      </c>
      <c r="H48" s="51">
        <f t="shared" si="10"/>
        <v>61.5</v>
      </c>
      <c r="I48" s="51">
        <f t="shared" si="10"/>
        <v>78.72</v>
      </c>
      <c r="J48" s="51">
        <f t="shared" si="10"/>
        <v>78.72</v>
      </c>
      <c r="K48" s="51">
        <f t="shared" si="10"/>
        <v>100.85999999999999</v>
      </c>
      <c r="L48" s="51">
        <f t="shared" si="10"/>
        <v>100.85999999999999</v>
      </c>
      <c r="M48" s="51">
        <f t="shared" si="10"/>
        <v>100.85999999999999</v>
      </c>
      <c r="N48" s="51">
        <f t="shared" si="10"/>
        <v>100.85999999999999</v>
      </c>
    </row>
    <row r="51" spans="2:14" ht="20.25">
      <c r="B51" s="26" t="s">
        <v>26</v>
      </c>
    </row>
    <row r="52" spans="2:14" ht="15">
      <c r="F52" s="23" t="s">
        <v>20</v>
      </c>
      <c r="G52" s="23"/>
      <c r="H52" s="23"/>
      <c r="I52" s="23"/>
      <c r="J52" s="23"/>
      <c r="K52" s="23"/>
      <c r="L52" s="23"/>
      <c r="M52" s="23"/>
      <c r="N52" s="23"/>
    </row>
    <row r="53" spans="2:14" ht="15.75">
      <c r="C53" s="24" t="s">
        <v>21</v>
      </c>
      <c r="D53" s="24" t="s">
        <v>22</v>
      </c>
      <c r="F53" s="25" t="str">
        <f t="shared" ref="F53:N53" si="11">F$16</f>
        <v>74"</v>
      </c>
      <c r="G53" s="25" t="str">
        <f t="shared" si="11"/>
        <v>80"</v>
      </c>
      <c r="H53" s="25" t="str">
        <f t="shared" si="11"/>
        <v>86"</v>
      </c>
      <c r="I53" s="25" t="str">
        <f t="shared" si="11"/>
        <v>92"</v>
      </c>
      <c r="J53" s="25" t="str">
        <f t="shared" si="11"/>
        <v>98"</v>
      </c>
      <c r="K53" s="25" t="str">
        <f t="shared" si="11"/>
        <v>104"</v>
      </c>
      <c r="L53" s="25" t="str">
        <f t="shared" si="11"/>
        <v>110"</v>
      </c>
      <c r="M53" s="25" t="str">
        <f t="shared" si="11"/>
        <v>116"</v>
      </c>
      <c r="N53" s="25" t="str">
        <f t="shared" si="11"/>
        <v>122"</v>
      </c>
    </row>
    <row r="54" spans="2:14" ht="15.75">
      <c r="B54" s="113" t="s">
        <v>23</v>
      </c>
      <c r="C54" s="36" t="str">
        <f t="shared" ref="C54:E66" si="12">C36</f>
        <v>6.0'</v>
      </c>
      <c r="D54" s="37" t="str">
        <f t="shared" si="12"/>
        <v>72"</v>
      </c>
      <c r="E54" s="48">
        <f t="shared" si="12"/>
        <v>72</v>
      </c>
      <c r="F54" s="49">
        <f t="shared" ref="F54:N54" si="13">$H$7*F18</f>
        <v>86.384615384615387</v>
      </c>
      <c r="G54" s="49">
        <f t="shared" si="13"/>
        <v>86.384615384615387</v>
      </c>
      <c r="H54" s="49">
        <f t="shared" si="13"/>
        <v>86.384615384615387</v>
      </c>
      <c r="I54" s="49">
        <f t="shared" si="13"/>
        <v>86.384615384615387</v>
      </c>
      <c r="J54" s="49">
        <f t="shared" si="13"/>
        <v>86.384615384615387</v>
      </c>
      <c r="K54" s="49">
        <f t="shared" si="13"/>
        <v>86.384615384615387</v>
      </c>
      <c r="L54" s="49">
        <f t="shared" si="13"/>
        <v>86.384615384615387</v>
      </c>
      <c r="M54" s="49">
        <f t="shared" si="13"/>
        <v>86.384615384615387</v>
      </c>
      <c r="N54" s="49">
        <f t="shared" si="13"/>
        <v>86.384615384615387</v>
      </c>
    </row>
    <row r="55" spans="2:14" ht="15.75">
      <c r="B55" s="113"/>
      <c r="C55" s="40" t="str">
        <f t="shared" si="12"/>
        <v>7.5'</v>
      </c>
      <c r="D55" s="41" t="str">
        <f t="shared" si="12"/>
        <v>90"</v>
      </c>
      <c r="E55" s="42">
        <f t="shared" si="12"/>
        <v>90</v>
      </c>
      <c r="F55" s="50">
        <f t="shared" ref="F55:N55" si="14">$H$7*F19</f>
        <v>86.384615384615387</v>
      </c>
      <c r="G55" s="50">
        <f t="shared" si="14"/>
        <v>86.384615384615387</v>
      </c>
      <c r="H55" s="50">
        <f t="shared" si="14"/>
        <v>86.384615384615387</v>
      </c>
      <c r="I55" s="50">
        <f t="shared" si="14"/>
        <v>86.384615384615387</v>
      </c>
      <c r="J55" s="50">
        <f t="shared" si="14"/>
        <v>86.384615384615387</v>
      </c>
      <c r="K55" s="50">
        <f t="shared" si="14"/>
        <v>86.384615384615387</v>
      </c>
      <c r="L55" s="50">
        <f t="shared" si="14"/>
        <v>86.384615384615387</v>
      </c>
      <c r="M55" s="50">
        <f t="shared" si="14"/>
        <v>86.384615384615387</v>
      </c>
      <c r="N55" s="50">
        <f t="shared" si="14"/>
        <v>86.384615384615387</v>
      </c>
    </row>
    <row r="56" spans="2:14" ht="15.75">
      <c r="B56" s="113"/>
      <c r="C56" s="40" t="str">
        <f t="shared" si="12"/>
        <v>9.0'</v>
      </c>
      <c r="D56" s="41" t="str">
        <f t="shared" si="12"/>
        <v>108"</v>
      </c>
      <c r="E56" s="42">
        <f t="shared" si="12"/>
        <v>108</v>
      </c>
      <c r="F56" s="50">
        <f t="shared" ref="F56:N56" si="15">$H$7*F20</f>
        <v>115.17948717948718</v>
      </c>
      <c r="G56" s="50">
        <f t="shared" si="15"/>
        <v>115.17948717948718</v>
      </c>
      <c r="H56" s="50">
        <f t="shared" si="15"/>
        <v>115.17948717948718</v>
      </c>
      <c r="I56" s="50">
        <f t="shared" si="15"/>
        <v>115.17948717948718</v>
      </c>
      <c r="J56" s="50">
        <f t="shared" si="15"/>
        <v>115.17948717948718</v>
      </c>
      <c r="K56" s="50">
        <f t="shared" si="15"/>
        <v>115.17948717948718</v>
      </c>
      <c r="L56" s="50">
        <f t="shared" si="15"/>
        <v>115.17948717948718</v>
      </c>
      <c r="M56" s="50">
        <f t="shared" si="15"/>
        <v>115.17948717948718</v>
      </c>
      <c r="N56" s="50">
        <f t="shared" si="15"/>
        <v>115.17948717948718</v>
      </c>
    </row>
    <row r="57" spans="2:14" ht="15.75">
      <c r="B57" s="113"/>
      <c r="C57" s="40" t="str">
        <f t="shared" si="12"/>
        <v>10.5'</v>
      </c>
      <c r="D57" s="41" t="str">
        <f t="shared" si="12"/>
        <v>126"</v>
      </c>
      <c r="E57" s="42">
        <f t="shared" si="12"/>
        <v>126</v>
      </c>
      <c r="F57" s="50">
        <f t="shared" ref="F57:N57" si="16">$H$7*F21</f>
        <v>115.17948717948718</v>
      </c>
      <c r="G57" s="50">
        <f t="shared" si="16"/>
        <v>115.17948717948718</v>
      </c>
      <c r="H57" s="50">
        <f t="shared" si="16"/>
        <v>115.17948717948718</v>
      </c>
      <c r="I57" s="50">
        <f t="shared" si="16"/>
        <v>115.17948717948718</v>
      </c>
      <c r="J57" s="50">
        <f t="shared" si="16"/>
        <v>115.17948717948718</v>
      </c>
      <c r="K57" s="50">
        <f t="shared" si="16"/>
        <v>115.17948717948718</v>
      </c>
      <c r="L57" s="50">
        <f t="shared" si="16"/>
        <v>115.17948717948718</v>
      </c>
      <c r="M57" s="50">
        <f t="shared" si="16"/>
        <v>115.17948717948718</v>
      </c>
      <c r="N57" s="50">
        <f t="shared" si="16"/>
        <v>115.17948717948718</v>
      </c>
    </row>
    <row r="58" spans="2:14" ht="15.75">
      <c r="B58" s="113"/>
      <c r="C58" s="40" t="str">
        <f t="shared" si="12"/>
        <v>12.0'</v>
      </c>
      <c r="D58" s="41" t="str">
        <f t="shared" si="12"/>
        <v>144"</v>
      </c>
      <c r="E58" s="42">
        <f t="shared" si="12"/>
        <v>144</v>
      </c>
      <c r="F58" s="50">
        <f t="shared" ref="F58:N58" si="17">$H$7*F22</f>
        <v>143.97435897435898</v>
      </c>
      <c r="G58" s="50">
        <f t="shared" si="17"/>
        <v>143.97435897435898</v>
      </c>
      <c r="H58" s="50">
        <f t="shared" si="17"/>
        <v>143.97435897435898</v>
      </c>
      <c r="I58" s="50">
        <f t="shared" si="17"/>
        <v>143.97435897435898</v>
      </c>
      <c r="J58" s="50">
        <f t="shared" si="17"/>
        <v>143.97435897435898</v>
      </c>
      <c r="K58" s="50">
        <f t="shared" si="17"/>
        <v>143.97435897435898</v>
      </c>
      <c r="L58" s="50">
        <f t="shared" si="17"/>
        <v>143.97435897435898</v>
      </c>
      <c r="M58" s="50">
        <f t="shared" si="17"/>
        <v>143.97435897435898</v>
      </c>
      <c r="N58" s="50">
        <f t="shared" si="17"/>
        <v>143.97435897435898</v>
      </c>
    </row>
    <row r="59" spans="2:14" ht="15.75">
      <c r="B59" s="113"/>
      <c r="C59" s="40" t="str">
        <f t="shared" si="12"/>
        <v>13.5'</v>
      </c>
      <c r="D59" s="41" t="str">
        <f t="shared" si="12"/>
        <v>162"</v>
      </c>
      <c r="E59" s="42">
        <f t="shared" si="12"/>
        <v>162</v>
      </c>
      <c r="F59" s="50">
        <f t="shared" ref="F59:N59" si="18">$H$7*F23</f>
        <v>143.97435897435898</v>
      </c>
      <c r="G59" s="50">
        <f t="shared" si="18"/>
        <v>143.97435897435898</v>
      </c>
      <c r="H59" s="50">
        <f t="shared" si="18"/>
        <v>143.97435897435898</v>
      </c>
      <c r="I59" s="50">
        <f t="shared" si="18"/>
        <v>143.97435897435898</v>
      </c>
      <c r="J59" s="50">
        <f t="shared" si="18"/>
        <v>143.97435897435898</v>
      </c>
      <c r="K59" s="50">
        <f t="shared" si="18"/>
        <v>143.97435897435898</v>
      </c>
      <c r="L59" s="50">
        <f t="shared" si="18"/>
        <v>143.97435897435898</v>
      </c>
      <c r="M59" s="50">
        <f t="shared" si="18"/>
        <v>143.97435897435898</v>
      </c>
      <c r="N59" s="50">
        <f t="shared" si="18"/>
        <v>143.97435897435898</v>
      </c>
    </row>
    <row r="60" spans="2:14" ht="15.75">
      <c r="B60" s="113"/>
      <c r="C60" s="40" t="str">
        <f t="shared" si="12"/>
        <v>15.0'</v>
      </c>
      <c r="D60" s="41" t="str">
        <f t="shared" si="12"/>
        <v>180"</v>
      </c>
      <c r="E60" s="42">
        <f t="shared" si="12"/>
        <v>180</v>
      </c>
      <c r="F60" s="50">
        <f t="shared" ref="F60:N60" si="19">$H$7*F24</f>
        <v>172.76923076923077</v>
      </c>
      <c r="G60" s="50">
        <f t="shared" si="19"/>
        <v>172.76923076923077</v>
      </c>
      <c r="H60" s="50">
        <f t="shared" si="19"/>
        <v>172.76923076923077</v>
      </c>
      <c r="I60" s="50">
        <f t="shared" si="19"/>
        <v>172.76923076923077</v>
      </c>
      <c r="J60" s="50">
        <f t="shared" si="19"/>
        <v>172.76923076923077</v>
      </c>
      <c r="K60" s="50">
        <f t="shared" si="19"/>
        <v>172.76923076923077</v>
      </c>
      <c r="L60" s="50">
        <f t="shared" si="19"/>
        <v>172.76923076923077</v>
      </c>
      <c r="M60" s="50">
        <f t="shared" si="19"/>
        <v>172.76923076923077</v>
      </c>
      <c r="N60" s="50">
        <f t="shared" si="19"/>
        <v>172.76923076923077</v>
      </c>
    </row>
    <row r="61" spans="2:14" ht="15.75">
      <c r="B61" s="113"/>
      <c r="C61" s="40" t="str">
        <f t="shared" si="12"/>
        <v>16.5'</v>
      </c>
      <c r="D61" s="41" t="str">
        <f t="shared" si="12"/>
        <v>198"</v>
      </c>
      <c r="E61" s="42">
        <f t="shared" si="12"/>
        <v>198</v>
      </c>
      <c r="F61" s="50">
        <f t="shared" ref="F61:N61" si="20">$H$7*F25</f>
        <v>172.76923076923077</v>
      </c>
      <c r="G61" s="50">
        <f t="shared" si="20"/>
        <v>172.76923076923077</v>
      </c>
      <c r="H61" s="50">
        <f t="shared" si="20"/>
        <v>172.76923076923077</v>
      </c>
      <c r="I61" s="50">
        <f t="shared" si="20"/>
        <v>172.76923076923077</v>
      </c>
      <c r="J61" s="50">
        <f t="shared" si="20"/>
        <v>172.76923076923077</v>
      </c>
      <c r="K61" s="50">
        <f t="shared" si="20"/>
        <v>172.76923076923077</v>
      </c>
      <c r="L61" s="50">
        <f t="shared" si="20"/>
        <v>172.76923076923077</v>
      </c>
      <c r="M61" s="50">
        <f t="shared" si="20"/>
        <v>172.76923076923077</v>
      </c>
      <c r="N61" s="50">
        <f t="shared" si="20"/>
        <v>172.76923076923077</v>
      </c>
    </row>
    <row r="62" spans="2:14" ht="15.75">
      <c r="B62" s="113"/>
      <c r="C62" s="40" t="str">
        <f t="shared" si="12"/>
        <v>18.0'</v>
      </c>
      <c r="D62" s="41" t="str">
        <f t="shared" si="12"/>
        <v>216"</v>
      </c>
      <c r="E62" s="42">
        <f t="shared" si="12"/>
        <v>216</v>
      </c>
      <c r="F62" s="50">
        <f t="shared" ref="F62:N62" si="21">$H$7*F26</f>
        <v>201.56410256410257</v>
      </c>
      <c r="G62" s="50">
        <f t="shared" si="21"/>
        <v>201.56410256410257</v>
      </c>
      <c r="H62" s="50">
        <f t="shared" si="21"/>
        <v>201.56410256410257</v>
      </c>
      <c r="I62" s="50">
        <f t="shared" si="21"/>
        <v>201.56410256410257</v>
      </c>
      <c r="J62" s="50">
        <f t="shared" si="21"/>
        <v>201.56410256410257</v>
      </c>
      <c r="K62" s="50">
        <f t="shared" si="21"/>
        <v>201.56410256410257</v>
      </c>
      <c r="L62" s="50">
        <f t="shared" si="21"/>
        <v>201.56410256410257</v>
      </c>
      <c r="M62" s="50">
        <f t="shared" si="21"/>
        <v>201.56410256410257</v>
      </c>
      <c r="N62" s="50">
        <f t="shared" si="21"/>
        <v>201.56410256410257</v>
      </c>
    </row>
    <row r="63" spans="2:14" ht="15.75">
      <c r="B63" s="113"/>
      <c r="C63" s="40" t="str">
        <f t="shared" si="12"/>
        <v>19.5'</v>
      </c>
      <c r="D63" s="41" t="str">
        <f t="shared" si="12"/>
        <v>234"</v>
      </c>
      <c r="E63" s="42">
        <f t="shared" si="12"/>
        <v>234</v>
      </c>
      <c r="F63" s="50">
        <f t="shared" ref="F63:N63" si="22">$H$7*F27</f>
        <v>201.56410256410257</v>
      </c>
      <c r="G63" s="50">
        <f t="shared" si="22"/>
        <v>201.56410256410257</v>
      </c>
      <c r="H63" s="50">
        <f t="shared" si="22"/>
        <v>201.56410256410257</v>
      </c>
      <c r="I63" s="50">
        <f t="shared" si="22"/>
        <v>201.56410256410257</v>
      </c>
      <c r="J63" s="50">
        <f t="shared" si="22"/>
        <v>201.56410256410257</v>
      </c>
      <c r="K63" s="50">
        <f t="shared" si="22"/>
        <v>201.56410256410257</v>
      </c>
      <c r="L63" s="50">
        <f t="shared" si="22"/>
        <v>201.56410256410257</v>
      </c>
      <c r="M63" s="50">
        <f t="shared" si="22"/>
        <v>201.56410256410257</v>
      </c>
      <c r="N63" s="50">
        <f t="shared" si="22"/>
        <v>201.56410256410257</v>
      </c>
    </row>
    <row r="64" spans="2:14" ht="15.75">
      <c r="B64" s="113"/>
      <c r="C64" s="40" t="str">
        <f t="shared" si="12"/>
        <v>21.0'</v>
      </c>
      <c r="D64" s="41" t="str">
        <f t="shared" si="12"/>
        <v>252"</v>
      </c>
      <c r="E64" s="42">
        <f t="shared" si="12"/>
        <v>252</v>
      </c>
      <c r="F64" s="50">
        <f t="shared" ref="F64:N64" si="23">$H$7*F28</f>
        <v>230.35897435897436</v>
      </c>
      <c r="G64" s="50">
        <f t="shared" si="23"/>
        <v>230.35897435897436</v>
      </c>
      <c r="H64" s="50">
        <f t="shared" si="23"/>
        <v>230.35897435897436</v>
      </c>
      <c r="I64" s="50">
        <f t="shared" si="23"/>
        <v>230.35897435897436</v>
      </c>
      <c r="J64" s="50">
        <f t="shared" si="23"/>
        <v>230.35897435897436</v>
      </c>
      <c r="K64" s="50">
        <f t="shared" si="23"/>
        <v>230.35897435897436</v>
      </c>
      <c r="L64" s="50">
        <f t="shared" si="23"/>
        <v>230.35897435897436</v>
      </c>
      <c r="M64" s="50">
        <f t="shared" si="23"/>
        <v>230.35897435897436</v>
      </c>
      <c r="N64" s="50">
        <f t="shared" si="23"/>
        <v>230.35897435897436</v>
      </c>
    </row>
    <row r="65" spans="2:14" ht="15.75">
      <c r="B65" s="113"/>
      <c r="C65" s="40" t="str">
        <f t="shared" si="12"/>
        <v>22.5'</v>
      </c>
      <c r="D65" s="41" t="str">
        <f t="shared" si="12"/>
        <v>270"</v>
      </c>
      <c r="E65" s="42">
        <f t="shared" si="12"/>
        <v>270</v>
      </c>
      <c r="F65" s="50">
        <f t="shared" ref="F65:N65" si="24">$H$7*F29</f>
        <v>230.35897435897436</v>
      </c>
      <c r="G65" s="50">
        <f t="shared" si="24"/>
        <v>230.35897435897436</v>
      </c>
      <c r="H65" s="50">
        <f t="shared" si="24"/>
        <v>230.35897435897436</v>
      </c>
      <c r="I65" s="50">
        <f t="shared" si="24"/>
        <v>230.35897435897436</v>
      </c>
      <c r="J65" s="50">
        <f t="shared" si="24"/>
        <v>230.35897435897436</v>
      </c>
      <c r="K65" s="50">
        <f t="shared" si="24"/>
        <v>230.35897435897436</v>
      </c>
      <c r="L65" s="50">
        <f t="shared" si="24"/>
        <v>230.35897435897436</v>
      </c>
      <c r="M65" s="50">
        <f t="shared" si="24"/>
        <v>230.35897435897436</v>
      </c>
      <c r="N65" s="50">
        <f t="shared" si="24"/>
        <v>230.35897435897436</v>
      </c>
    </row>
    <row r="66" spans="2:14" ht="15.75">
      <c r="B66" s="114"/>
      <c r="C66" s="44" t="str">
        <f t="shared" si="12"/>
        <v>24.0'</v>
      </c>
      <c r="D66" s="45" t="str">
        <f t="shared" si="12"/>
        <v>288"</v>
      </c>
      <c r="E66" s="46">
        <f t="shared" si="12"/>
        <v>288</v>
      </c>
      <c r="F66" s="51">
        <f t="shared" ref="F66:N66" si="25">$H$7*F30</f>
        <v>259.15384615384619</v>
      </c>
      <c r="G66" s="51">
        <f t="shared" si="25"/>
        <v>259.15384615384619</v>
      </c>
      <c r="H66" s="51">
        <f t="shared" si="25"/>
        <v>259.15384615384619</v>
      </c>
      <c r="I66" s="51">
        <f t="shared" si="25"/>
        <v>259.15384615384619</v>
      </c>
      <c r="J66" s="51">
        <f t="shared" si="25"/>
        <v>259.15384615384619</v>
      </c>
      <c r="K66" s="51">
        <f t="shared" si="25"/>
        <v>259.15384615384619</v>
      </c>
      <c r="L66" s="51">
        <f t="shared" si="25"/>
        <v>259.15384615384619</v>
      </c>
      <c r="M66" s="51">
        <f t="shared" si="25"/>
        <v>259.15384615384619</v>
      </c>
      <c r="N66" s="51">
        <f t="shared" si="25"/>
        <v>259.15384615384619</v>
      </c>
    </row>
    <row r="69" spans="2:14" ht="20.25">
      <c r="B69" s="26" t="s">
        <v>42</v>
      </c>
    </row>
    <row r="70" spans="2:14" ht="15">
      <c r="F70" s="23" t="s">
        <v>20</v>
      </c>
      <c r="G70" s="23"/>
      <c r="H70" s="23"/>
      <c r="I70" s="23"/>
      <c r="J70" s="23"/>
      <c r="K70" s="23"/>
      <c r="L70" s="23"/>
      <c r="M70" s="23"/>
      <c r="N70" s="23"/>
    </row>
    <row r="71" spans="2:14" ht="15.75">
      <c r="C71" s="24" t="s">
        <v>21</v>
      </c>
      <c r="D71" s="24" t="s">
        <v>22</v>
      </c>
      <c r="F71" s="25" t="str">
        <f t="shared" ref="F71:N71" si="26">F$16</f>
        <v>74"</v>
      </c>
      <c r="G71" s="25" t="str">
        <f t="shared" si="26"/>
        <v>80"</v>
      </c>
      <c r="H71" s="25" t="str">
        <f t="shared" si="26"/>
        <v>86"</v>
      </c>
      <c r="I71" s="25" t="str">
        <f t="shared" si="26"/>
        <v>92"</v>
      </c>
      <c r="J71" s="25" t="str">
        <f t="shared" si="26"/>
        <v>98"</v>
      </c>
      <c r="K71" s="25" t="str">
        <f t="shared" si="26"/>
        <v>104"</v>
      </c>
      <c r="L71" s="25" t="str">
        <f t="shared" si="26"/>
        <v>110"</v>
      </c>
      <c r="M71" s="25" t="str">
        <f t="shared" si="26"/>
        <v>116"</v>
      </c>
      <c r="N71" s="25" t="str">
        <f t="shared" si="26"/>
        <v>122"</v>
      </c>
    </row>
    <row r="72" spans="2:14" ht="15.75">
      <c r="B72" s="113" t="s">
        <v>23</v>
      </c>
      <c r="C72" s="36" t="str">
        <f t="shared" ref="C72:E84" si="27">C54</f>
        <v>6.0'</v>
      </c>
      <c r="D72" s="37" t="str">
        <f t="shared" si="27"/>
        <v>72"</v>
      </c>
      <c r="E72" s="48">
        <f t="shared" si="27"/>
        <v>72</v>
      </c>
      <c r="F72" s="49">
        <f t="shared" ref="F72:N72" si="28">ROUND(F36+F54,2)</f>
        <v>101.76</v>
      </c>
      <c r="G72" s="49">
        <f t="shared" si="28"/>
        <v>101.76</v>
      </c>
      <c r="H72" s="49">
        <f t="shared" si="28"/>
        <v>101.76</v>
      </c>
      <c r="I72" s="49">
        <f t="shared" si="28"/>
        <v>106.06</v>
      </c>
      <c r="J72" s="49">
        <f t="shared" si="28"/>
        <v>106.06</v>
      </c>
      <c r="K72" s="49">
        <f t="shared" si="28"/>
        <v>111.6</v>
      </c>
      <c r="L72" s="49">
        <f t="shared" si="28"/>
        <v>111.6</v>
      </c>
      <c r="M72" s="49">
        <f t="shared" si="28"/>
        <v>111.6</v>
      </c>
      <c r="N72" s="49">
        <f t="shared" si="28"/>
        <v>111.6</v>
      </c>
    </row>
    <row r="73" spans="2:14" ht="15.75">
      <c r="B73" s="113"/>
      <c r="C73" s="40" t="str">
        <f t="shared" si="27"/>
        <v>7.5'</v>
      </c>
      <c r="D73" s="41" t="str">
        <f t="shared" si="27"/>
        <v>90"</v>
      </c>
      <c r="E73" s="42">
        <f t="shared" si="27"/>
        <v>90</v>
      </c>
      <c r="F73" s="50">
        <f t="shared" ref="F73:N73" si="29">ROUND(F37+F55,2)</f>
        <v>106.88</v>
      </c>
      <c r="G73" s="50">
        <f t="shared" si="29"/>
        <v>106.88</v>
      </c>
      <c r="H73" s="50">
        <f t="shared" si="29"/>
        <v>106.88</v>
      </c>
      <c r="I73" s="50">
        <f t="shared" si="29"/>
        <v>112.62</v>
      </c>
      <c r="J73" s="50">
        <f t="shared" si="29"/>
        <v>112.62</v>
      </c>
      <c r="K73" s="50">
        <f t="shared" si="29"/>
        <v>120</v>
      </c>
      <c r="L73" s="50">
        <f t="shared" si="29"/>
        <v>120</v>
      </c>
      <c r="M73" s="50">
        <f t="shared" si="29"/>
        <v>120</v>
      </c>
      <c r="N73" s="50">
        <f t="shared" si="29"/>
        <v>120</v>
      </c>
    </row>
    <row r="74" spans="2:14" ht="15.75">
      <c r="B74" s="113"/>
      <c r="C74" s="40" t="str">
        <f t="shared" si="27"/>
        <v>9.0'</v>
      </c>
      <c r="D74" s="41" t="str">
        <f t="shared" si="27"/>
        <v>108"</v>
      </c>
      <c r="E74" s="42">
        <f t="shared" si="27"/>
        <v>108</v>
      </c>
      <c r="F74" s="50">
        <f t="shared" ref="F74:N74" si="30">ROUND(F38+F56,2)</f>
        <v>138.24</v>
      </c>
      <c r="G74" s="50">
        <f t="shared" si="30"/>
        <v>138.24</v>
      </c>
      <c r="H74" s="50">
        <f t="shared" si="30"/>
        <v>138.24</v>
      </c>
      <c r="I74" s="50">
        <f t="shared" si="30"/>
        <v>144.69999999999999</v>
      </c>
      <c r="J74" s="50">
        <f t="shared" si="30"/>
        <v>144.69999999999999</v>
      </c>
      <c r="K74" s="50">
        <f t="shared" si="30"/>
        <v>153</v>
      </c>
      <c r="L74" s="50">
        <f t="shared" si="30"/>
        <v>153</v>
      </c>
      <c r="M74" s="50">
        <f t="shared" si="30"/>
        <v>153</v>
      </c>
      <c r="N74" s="50">
        <f t="shared" si="30"/>
        <v>153</v>
      </c>
    </row>
    <row r="75" spans="2:14" ht="15.75">
      <c r="B75" s="113"/>
      <c r="C75" s="40" t="str">
        <f t="shared" si="27"/>
        <v>10.5'</v>
      </c>
      <c r="D75" s="41" t="str">
        <f t="shared" si="27"/>
        <v>126"</v>
      </c>
      <c r="E75" s="42">
        <f t="shared" si="27"/>
        <v>126</v>
      </c>
      <c r="F75" s="50">
        <f t="shared" ref="F75:N75" si="31">ROUND(F39+F57,2)</f>
        <v>143.37</v>
      </c>
      <c r="G75" s="50">
        <f t="shared" si="31"/>
        <v>143.37</v>
      </c>
      <c r="H75" s="50">
        <f t="shared" si="31"/>
        <v>143.37</v>
      </c>
      <c r="I75" s="50">
        <f t="shared" si="31"/>
        <v>151.26</v>
      </c>
      <c r="J75" s="50">
        <f t="shared" si="31"/>
        <v>151.26</v>
      </c>
      <c r="K75" s="50">
        <f t="shared" si="31"/>
        <v>161.41</v>
      </c>
      <c r="L75" s="50">
        <f t="shared" si="31"/>
        <v>161.41</v>
      </c>
      <c r="M75" s="50">
        <f t="shared" si="31"/>
        <v>161.41</v>
      </c>
      <c r="N75" s="50">
        <f t="shared" si="31"/>
        <v>161.41</v>
      </c>
    </row>
    <row r="76" spans="2:14" ht="15.75">
      <c r="B76" s="113"/>
      <c r="C76" s="40" t="str">
        <f t="shared" si="27"/>
        <v>12.0'</v>
      </c>
      <c r="D76" s="41" t="str">
        <f t="shared" si="27"/>
        <v>144"</v>
      </c>
      <c r="E76" s="42">
        <f t="shared" si="27"/>
        <v>144</v>
      </c>
      <c r="F76" s="50">
        <f t="shared" ref="F76:N76" si="32">ROUND(F40+F58,2)</f>
        <v>174.72</v>
      </c>
      <c r="G76" s="50">
        <f t="shared" si="32"/>
        <v>174.72</v>
      </c>
      <c r="H76" s="50">
        <f t="shared" si="32"/>
        <v>174.72</v>
      </c>
      <c r="I76" s="50">
        <f t="shared" si="32"/>
        <v>183.33</v>
      </c>
      <c r="J76" s="50">
        <f t="shared" si="32"/>
        <v>183.33</v>
      </c>
      <c r="K76" s="50">
        <f t="shared" si="32"/>
        <v>194.4</v>
      </c>
      <c r="L76" s="50">
        <f t="shared" si="32"/>
        <v>194.4</v>
      </c>
      <c r="M76" s="50">
        <f t="shared" si="32"/>
        <v>194.4</v>
      </c>
      <c r="N76" s="50">
        <f t="shared" si="32"/>
        <v>194.4</v>
      </c>
    </row>
    <row r="77" spans="2:14" ht="15.75">
      <c r="B77" s="113"/>
      <c r="C77" s="40" t="str">
        <f t="shared" si="27"/>
        <v>13.5'</v>
      </c>
      <c r="D77" s="41" t="str">
        <f t="shared" si="27"/>
        <v>162"</v>
      </c>
      <c r="E77" s="42">
        <f t="shared" si="27"/>
        <v>162</v>
      </c>
      <c r="F77" s="50">
        <f t="shared" ref="F77:N77" si="33">ROUND(F41+F59,2)</f>
        <v>179.85</v>
      </c>
      <c r="G77" s="50">
        <f t="shared" si="33"/>
        <v>179.85</v>
      </c>
      <c r="H77" s="50">
        <f t="shared" si="33"/>
        <v>179.85</v>
      </c>
      <c r="I77" s="50">
        <f t="shared" si="33"/>
        <v>189.89</v>
      </c>
      <c r="J77" s="50">
        <f t="shared" si="33"/>
        <v>189.89</v>
      </c>
      <c r="K77" s="50">
        <f t="shared" si="33"/>
        <v>202.81</v>
      </c>
      <c r="L77" s="50">
        <f t="shared" si="33"/>
        <v>202.81</v>
      </c>
      <c r="M77" s="50">
        <f t="shared" si="33"/>
        <v>202.81</v>
      </c>
      <c r="N77" s="50">
        <f t="shared" si="33"/>
        <v>202.81</v>
      </c>
    </row>
    <row r="78" spans="2:14" ht="15.75">
      <c r="B78" s="113"/>
      <c r="C78" s="40" t="str">
        <f t="shared" si="27"/>
        <v>15.0'</v>
      </c>
      <c r="D78" s="41" t="str">
        <f t="shared" si="27"/>
        <v>180"</v>
      </c>
      <c r="E78" s="42">
        <f t="shared" si="27"/>
        <v>180</v>
      </c>
      <c r="F78" s="50">
        <f t="shared" ref="F78:N78" si="34">ROUND(F42+F60,2)</f>
        <v>211.21</v>
      </c>
      <c r="G78" s="50">
        <f t="shared" si="34"/>
        <v>211.21</v>
      </c>
      <c r="H78" s="50">
        <f t="shared" si="34"/>
        <v>211.21</v>
      </c>
      <c r="I78" s="50">
        <f t="shared" si="34"/>
        <v>221.97</v>
      </c>
      <c r="J78" s="50">
        <f t="shared" si="34"/>
        <v>221.97</v>
      </c>
      <c r="K78" s="50">
        <f t="shared" si="34"/>
        <v>235.81</v>
      </c>
      <c r="L78" s="50">
        <f t="shared" si="34"/>
        <v>235.81</v>
      </c>
      <c r="M78" s="50">
        <f t="shared" si="34"/>
        <v>235.81</v>
      </c>
      <c r="N78" s="50">
        <f t="shared" si="34"/>
        <v>235.81</v>
      </c>
    </row>
    <row r="79" spans="2:14" ht="15.75">
      <c r="B79" s="113"/>
      <c r="C79" s="40" t="str">
        <f t="shared" si="27"/>
        <v>16.5'</v>
      </c>
      <c r="D79" s="41" t="str">
        <f t="shared" si="27"/>
        <v>198"</v>
      </c>
      <c r="E79" s="42">
        <f t="shared" si="27"/>
        <v>198</v>
      </c>
      <c r="F79" s="50">
        <f t="shared" ref="F79:N79" si="35">ROUND(F43+F61,2)</f>
        <v>216.33</v>
      </c>
      <c r="G79" s="50">
        <f t="shared" si="35"/>
        <v>216.33</v>
      </c>
      <c r="H79" s="50">
        <f t="shared" si="35"/>
        <v>216.33</v>
      </c>
      <c r="I79" s="50">
        <f t="shared" si="35"/>
        <v>228.53</v>
      </c>
      <c r="J79" s="50">
        <f t="shared" si="35"/>
        <v>228.53</v>
      </c>
      <c r="K79" s="50">
        <f t="shared" si="35"/>
        <v>244.21</v>
      </c>
      <c r="L79" s="50">
        <f t="shared" si="35"/>
        <v>244.21</v>
      </c>
      <c r="M79" s="50">
        <f t="shared" si="35"/>
        <v>244.21</v>
      </c>
      <c r="N79" s="50">
        <f t="shared" si="35"/>
        <v>244.21</v>
      </c>
    </row>
    <row r="80" spans="2:14" ht="15.75">
      <c r="B80" s="113"/>
      <c r="C80" s="40" t="str">
        <f t="shared" si="27"/>
        <v>18.0'</v>
      </c>
      <c r="D80" s="41" t="str">
        <f t="shared" si="27"/>
        <v>216"</v>
      </c>
      <c r="E80" s="42">
        <f t="shared" si="27"/>
        <v>216</v>
      </c>
      <c r="F80" s="50">
        <f t="shared" ref="F80:N80" si="36">ROUND(F44+F62,2)</f>
        <v>247.69</v>
      </c>
      <c r="G80" s="50">
        <f t="shared" si="36"/>
        <v>247.69</v>
      </c>
      <c r="H80" s="50">
        <f t="shared" si="36"/>
        <v>247.69</v>
      </c>
      <c r="I80" s="50">
        <f t="shared" si="36"/>
        <v>260.60000000000002</v>
      </c>
      <c r="J80" s="50">
        <f t="shared" si="36"/>
        <v>260.60000000000002</v>
      </c>
      <c r="K80" s="50">
        <f t="shared" si="36"/>
        <v>277.20999999999998</v>
      </c>
      <c r="L80" s="50">
        <f t="shared" si="36"/>
        <v>277.20999999999998</v>
      </c>
      <c r="M80" s="50">
        <f t="shared" si="36"/>
        <v>277.20999999999998</v>
      </c>
      <c r="N80" s="50">
        <f t="shared" si="36"/>
        <v>277.20999999999998</v>
      </c>
    </row>
    <row r="81" spans="2:14" ht="15.75">
      <c r="B81" s="113"/>
      <c r="C81" s="40" t="str">
        <f t="shared" si="27"/>
        <v>19.5'</v>
      </c>
      <c r="D81" s="41" t="str">
        <f t="shared" si="27"/>
        <v>234"</v>
      </c>
      <c r="E81" s="42">
        <f t="shared" si="27"/>
        <v>234</v>
      </c>
      <c r="F81" s="50">
        <f t="shared" ref="F81:N81" si="37">ROUND(F45+F63,2)</f>
        <v>252.81</v>
      </c>
      <c r="G81" s="50">
        <f t="shared" si="37"/>
        <v>252.81</v>
      </c>
      <c r="H81" s="50">
        <f t="shared" si="37"/>
        <v>252.81</v>
      </c>
      <c r="I81" s="50">
        <f t="shared" si="37"/>
        <v>267.16000000000003</v>
      </c>
      <c r="J81" s="50">
        <f t="shared" si="37"/>
        <v>267.16000000000003</v>
      </c>
      <c r="K81" s="50">
        <f t="shared" si="37"/>
        <v>285.61</v>
      </c>
      <c r="L81" s="50">
        <f t="shared" si="37"/>
        <v>285.61</v>
      </c>
      <c r="M81" s="50">
        <f t="shared" si="37"/>
        <v>285.61</v>
      </c>
      <c r="N81" s="50">
        <f t="shared" si="37"/>
        <v>285.61</v>
      </c>
    </row>
    <row r="82" spans="2:14" ht="15.75">
      <c r="B82" s="113"/>
      <c r="C82" s="40" t="str">
        <f t="shared" si="27"/>
        <v>21.0'</v>
      </c>
      <c r="D82" s="41" t="str">
        <f t="shared" si="27"/>
        <v>252"</v>
      </c>
      <c r="E82" s="42">
        <f t="shared" si="27"/>
        <v>252</v>
      </c>
      <c r="F82" s="50">
        <f t="shared" ref="F82:N82" si="38">ROUND(F46+F64,2)</f>
        <v>284.17</v>
      </c>
      <c r="G82" s="50">
        <f t="shared" si="38"/>
        <v>284.17</v>
      </c>
      <c r="H82" s="50">
        <f t="shared" si="38"/>
        <v>284.17</v>
      </c>
      <c r="I82" s="50">
        <f t="shared" si="38"/>
        <v>299.24</v>
      </c>
      <c r="J82" s="50">
        <f t="shared" si="38"/>
        <v>299.24</v>
      </c>
      <c r="K82" s="50">
        <f t="shared" si="38"/>
        <v>318.61</v>
      </c>
      <c r="L82" s="50">
        <f t="shared" si="38"/>
        <v>318.61</v>
      </c>
      <c r="M82" s="50">
        <f t="shared" si="38"/>
        <v>318.61</v>
      </c>
      <c r="N82" s="50">
        <f t="shared" si="38"/>
        <v>318.61</v>
      </c>
    </row>
    <row r="83" spans="2:14" ht="15.75">
      <c r="B83" s="113"/>
      <c r="C83" s="40" t="str">
        <f t="shared" si="27"/>
        <v>22.5'</v>
      </c>
      <c r="D83" s="41" t="str">
        <f t="shared" si="27"/>
        <v>270"</v>
      </c>
      <c r="E83" s="42">
        <f t="shared" si="27"/>
        <v>270</v>
      </c>
      <c r="F83" s="50">
        <f t="shared" ref="F83:N83" si="39">ROUND(F47+F65,2)</f>
        <v>289.3</v>
      </c>
      <c r="G83" s="50">
        <f t="shared" si="39"/>
        <v>289.3</v>
      </c>
      <c r="H83" s="50">
        <f t="shared" si="39"/>
        <v>289.3</v>
      </c>
      <c r="I83" s="50">
        <f t="shared" si="39"/>
        <v>305.8</v>
      </c>
      <c r="J83" s="50">
        <f t="shared" si="39"/>
        <v>305.8</v>
      </c>
      <c r="K83" s="50">
        <f t="shared" si="39"/>
        <v>327.02</v>
      </c>
      <c r="L83" s="50">
        <f t="shared" si="39"/>
        <v>327.02</v>
      </c>
      <c r="M83" s="50">
        <f t="shared" si="39"/>
        <v>327.02</v>
      </c>
      <c r="N83" s="50">
        <f t="shared" si="39"/>
        <v>327.02</v>
      </c>
    </row>
    <row r="84" spans="2:14" ht="15.75">
      <c r="B84" s="114"/>
      <c r="C84" s="44" t="str">
        <f t="shared" si="27"/>
        <v>24.0'</v>
      </c>
      <c r="D84" s="45" t="str">
        <f t="shared" si="27"/>
        <v>288"</v>
      </c>
      <c r="E84" s="46">
        <f t="shared" si="27"/>
        <v>288</v>
      </c>
      <c r="F84" s="51">
        <f t="shared" ref="F84:N84" si="40">ROUND(F48+F66,2)</f>
        <v>320.64999999999998</v>
      </c>
      <c r="G84" s="51">
        <f t="shared" si="40"/>
        <v>320.64999999999998</v>
      </c>
      <c r="H84" s="51">
        <f t="shared" si="40"/>
        <v>320.64999999999998</v>
      </c>
      <c r="I84" s="51">
        <f t="shared" si="40"/>
        <v>337.87</v>
      </c>
      <c r="J84" s="51">
        <f t="shared" si="40"/>
        <v>337.87</v>
      </c>
      <c r="K84" s="51">
        <f t="shared" si="40"/>
        <v>360.01</v>
      </c>
      <c r="L84" s="51">
        <f t="shared" si="40"/>
        <v>360.01</v>
      </c>
      <c r="M84" s="51">
        <f t="shared" si="40"/>
        <v>360.01</v>
      </c>
      <c r="N84" s="51">
        <f t="shared" si="40"/>
        <v>360.01</v>
      </c>
    </row>
    <row r="87" spans="2:14" ht="20.25">
      <c r="B87" s="26" t="s">
        <v>43</v>
      </c>
    </row>
    <row r="88" spans="2:14" ht="15">
      <c r="F88" s="23" t="s">
        <v>20</v>
      </c>
      <c r="G88" s="23"/>
      <c r="H88" s="23"/>
      <c r="I88" s="23"/>
      <c r="J88" s="23"/>
      <c r="K88" s="23"/>
      <c r="L88" s="23"/>
      <c r="M88" s="23"/>
      <c r="N88" s="23"/>
    </row>
    <row r="89" spans="2:14" ht="15.75">
      <c r="C89" s="24" t="s">
        <v>21</v>
      </c>
      <c r="D89" s="24" t="s">
        <v>22</v>
      </c>
      <c r="F89" s="25" t="str">
        <f t="shared" ref="F89:N89" si="41">F$16</f>
        <v>74"</v>
      </c>
      <c r="G89" s="25" t="str">
        <f t="shared" si="41"/>
        <v>80"</v>
      </c>
      <c r="H89" s="25" t="str">
        <f t="shared" si="41"/>
        <v>86"</v>
      </c>
      <c r="I89" s="25" t="str">
        <f t="shared" si="41"/>
        <v>92"</v>
      </c>
      <c r="J89" s="25" t="str">
        <f t="shared" si="41"/>
        <v>98"</v>
      </c>
      <c r="K89" s="25" t="str">
        <f t="shared" si="41"/>
        <v>104"</v>
      </c>
      <c r="L89" s="25" t="str">
        <f t="shared" si="41"/>
        <v>110"</v>
      </c>
      <c r="M89" s="25" t="str">
        <f t="shared" si="41"/>
        <v>116"</v>
      </c>
      <c r="N89" s="25" t="str">
        <f t="shared" si="41"/>
        <v>122"</v>
      </c>
    </row>
    <row r="90" spans="2:14" ht="15.75">
      <c r="B90" s="113" t="s">
        <v>23</v>
      </c>
      <c r="C90" s="36" t="str">
        <f t="shared" ref="C90:E102" si="42">C72</f>
        <v>6.0'</v>
      </c>
      <c r="D90" s="37" t="str">
        <f t="shared" si="42"/>
        <v>72"</v>
      </c>
      <c r="E90" s="48">
        <f t="shared" si="42"/>
        <v>72</v>
      </c>
      <c r="F90" s="49">
        <f t="shared" ref="F90:N90" si="43">ROUND(F72/(1-$H$8),2)</f>
        <v>203.52</v>
      </c>
      <c r="G90" s="49">
        <f t="shared" si="43"/>
        <v>203.52</v>
      </c>
      <c r="H90" s="49">
        <f t="shared" si="43"/>
        <v>203.52</v>
      </c>
      <c r="I90" s="49">
        <f t="shared" si="43"/>
        <v>212.12</v>
      </c>
      <c r="J90" s="49">
        <f t="shared" si="43"/>
        <v>212.12</v>
      </c>
      <c r="K90" s="49">
        <f t="shared" si="43"/>
        <v>223.2</v>
      </c>
      <c r="L90" s="49">
        <f t="shared" si="43"/>
        <v>223.2</v>
      </c>
      <c r="M90" s="49">
        <f t="shared" si="43"/>
        <v>223.2</v>
      </c>
      <c r="N90" s="49">
        <f t="shared" si="43"/>
        <v>223.2</v>
      </c>
    </row>
    <row r="91" spans="2:14" ht="15.75">
      <c r="B91" s="113"/>
      <c r="C91" s="40" t="str">
        <f t="shared" si="42"/>
        <v>7.5'</v>
      </c>
      <c r="D91" s="41" t="str">
        <f t="shared" si="42"/>
        <v>90"</v>
      </c>
      <c r="E91" s="42">
        <f t="shared" si="42"/>
        <v>90</v>
      </c>
      <c r="F91" s="50">
        <f t="shared" ref="F91:N91" si="44">ROUND(F73/(1-$H$8),2)</f>
        <v>213.76</v>
      </c>
      <c r="G91" s="50">
        <f t="shared" si="44"/>
        <v>213.76</v>
      </c>
      <c r="H91" s="50">
        <f t="shared" si="44"/>
        <v>213.76</v>
      </c>
      <c r="I91" s="50">
        <f t="shared" si="44"/>
        <v>225.24</v>
      </c>
      <c r="J91" s="50">
        <f t="shared" si="44"/>
        <v>225.24</v>
      </c>
      <c r="K91" s="50">
        <f t="shared" si="44"/>
        <v>240</v>
      </c>
      <c r="L91" s="50">
        <f t="shared" si="44"/>
        <v>240</v>
      </c>
      <c r="M91" s="50">
        <f t="shared" si="44"/>
        <v>240</v>
      </c>
      <c r="N91" s="50">
        <f t="shared" si="44"/>
        <v>240</v>
      </c>
    </row>
    <row r="92" spans="2:14" ht="15.75">
      <c r="B92" s="113"/>
      <c r="C92" s="40" t="str">
        <f t="shared" si="42"/>
        <v>9.0'</v>
      </c>
      <c r="D92" s="41" t="str">
        <f t="shared" si="42"/>
        <v>108"</v>
      </c>
      <c r="E92" s="42">
        <f t="shared" si="42"/>
        <v>108</v>
      </c>
      <c r="F92" s="50">
        <f t="shared" ref="F92:N92" si="45">ROUND(F74/(1-$H$8),2)</f>
        <v>276.48</v>
      </c>
      <c r="G92" s="50">
        <f t="shared" si="45"/>
        <v>276.48</v>
      </c>
      <c r="H92" s="50">
        <f t="shared" si="45"/>
        <v>276.48</v>
      </c>
      <c r="I92" s="50">
        <f t="shared" si="45"/>
        <v>289.39999999999998</v>
      </c>
      <c r="J92" s="50">
        <f t="shared" si="45"/>
        <v>289.39999999999998</v>
      </c>
      <c r="K92" s="50">
        <f t="shared" si="45"/>
        <v>306</v>
      </c>
      <c r="L92" s="50">
        <f t="shared" si="45"/>
        <v>306</v>
      </c>
      <c r="M92" s="50">
        <f t="shared" si="45"/>
        <v>306</v>
      </c>
      <c r="N92" s="50">
        <f t="shared" si="45"/>
        <v>306</v>
      </c>
    </row>
    <row r="93" spans="2:14" ht="15.75">
      <c r="B93" s="113"/>
      <c r="C93" s="40" t="str">
        <f t="shared" si="42"/>
        <v>10.5'</v>
      </c>
      <c r="D93" s="41" t="str">
        <f t="shared" si="42"/>
        <v>126"</v>
      </c>
      <c r="E93" s="42">
        <f t="shared" si="42"/>
        <v>126</v>
      </c>
      <c r="F93" s="50">
        <f t="shared" ref="F93:N93" si="46">ROUND(F75/(1-$H$8),2)</f>
        <v>286.74</v>
      </c>
      <c r="G93" s="50">
        <f t="shared" si="46"/>
        <v>286.74</v>
      </c>
      <c r="H93" s="50">
        <f t="shared" si="46"/>
        <v>286.74</v>
      </c>
      <c r="I93" s="50">
        <f t="shared" si="46"/>
        <v>302.52</v>
      </c>
      <c r="J93" s="50">
        <f t="shared" si="46"/>
        <v>302.52</v>
      </c>
      <c r="K93" s="50">
        <f t="shared" si="46"/>
        <v>322.82</v>
      </c>
      <c r="L93" s="50">
        <f t="shared" si="46"/>
        <v>322.82</v>
      </c>
      <c r="M93" s="50">
        <f t="shared" si="46"/>
        <v>322.82</v>
      </c>
      <c r="N93" s="50">
        <f t="shared" si="46"/>
        <v>322.82</v>
      </c>
    </row>
    <row r="94" spans="2:14" ht="15.75">
      <c r="B94" s="113"/>
      <c r="C94" s="40" t="str">
        <f t="shared" si="42"/>
        <v>12.0'</v>
      </c>
      <c r="D94" s="41" t="str">
        <f t="shared" si="42"/>
        <v>144"</v>
      </c>
      <c r="E94" s="42">
        <f t="shared" si="42"/>
        <v>144</v>
      </c>
      <c r="F94" s="50">
        <f t="shared" ref="F94:N94" si="47">ROUND(F76/(1-$H$8),2)</f>
        <v>349.44</v>
      </c>
      <c r="G94" s="50">
        <f t="shared" si="47"/>
        <v>349.44</v>
      </c>
      <c r="H94" s="50">
        <f t="shared" si="47"/>
        <v>349.44</v>
      </c>
      <c r="I94" s="50">
        <f t="shared" si="47"/>
        <v>366.66</v>
      </c>
      <c r="J94" s="50">
        <f t="shared" si="47"/>
        <v>366.66</v>
      </c>
      <c r="K94" s="50">
        <f t="shared" si="47"/>
        <v>388.8</v>
      </c>
      <c r="L94" s="50">
        <f t="shared" si="47"/>
        <v>388.8</v>
      </c>
      <c r="M94" s="50">
        <f t="shared" si="47"/>
        <v>388.8</v>
      </c>
      <c r="N94" s="50">
        <f t="shared" si="47"/>
        <v>388.8</v>
      </c>
    </row>
    <row r="95" spans="2:14" ht="15.75">
      <c r="B95" s="113"/>
      <c r="C95" s="40" t="str">
        <f t="shared" si="42"/>
        <v>13.5'</v>
      </c>
      <c r="D95" s="41" t="str">
        <f t="shared" si="42"/>
        <v>162"</v>
      </c>
      <c r="E95" s="42">
        <f t="shared" si="42"/>
        <v>162</v>
      </c>
      <c r="F95" s="50">
        <f t="shared" ref="F95:N95" si="48">ROUND(F77/(1-$H$8),2)</f>
        <v>359.7</v>
      </c>
      <c r="G95" s="50">
        <f t="shared" si="48"/>
        <v>359.7</v>
      </c>
      <c r="H95" s="50">
        <f t="shared" si="48"/>
        <v>359.7</v>
      </c>
      <c r="I95" s="50">
        <f t="shared" si="48"/>
        <v>379.78</v>
      </c>
      <c r="J95" s="50">
        <f t="shared" si="48"/>
        <v>379.78</v>
      </c>
      <c r="K95" s="50">
        <f t="shared" si="48"/>
        <v>405.62</v>
      </c>
      <c r="L95" s="50">
        <f t="shared" si="48"/>
        <v>405.62</v>
      </c>
      <c r="M95" s="50">
        <f t="shared" si="48"/>
        <v>405.62</v>
      </c>
      <c r="N95" s="50">
        <f t="shared" si="48"/>
        <v>405.62</v>
      </c>
    </row>
    <row r="96" spans="2:14" ht="15.75">
      <c r="B96" s="113"/>
      <c r="C96" s="40" t="str">
        <f t="shared" si="42"/>
        <v>15.0'</v>
      </c>
      <c r="D96" s="41" t="str">
        <f t="shared" si="42"/>
        <v>180"</v>
      </c>
      <c r="E96" s="42">
        <f t="shared" si="42"/>
        <v>180</v>
      </c>
      <c r="F96" s="50">
        <f t="shared" ref="F96:N96" si="49">ROUND(F78/(1-$H$8),2)</f>
        <v>422.42</v>
      </c>
      <c r="G96" s="50">
        <f t="shared" si="49"/>
        <v>422.42</v>
      </c>
      <c r="H96" s="50">
        <f t="shared" si="49"/>
        <v>422.42</v>
      </c>
      <c r="I96" s="50">
        <f t="shared" si="49"/>
        <v>443.94</v>
      </c>
      <c r="J96" s="50">
        <f t="shared" si="49"/>
        <v>443.94</v>
      </c>
      <c r="K96" s="50">
        <f t="shared" si="49"/>
        <v>471.62</v>
      </c>
      <c r="L96" s="50">
        <f t="shared" si="49"/>
        <v>471.62</v>
      </c>
      <c r="M96" s="50">
        <f t="shared" si="49"/>
        <v>471.62</v>
      </c>
      <c r="N96" s="50">
        <f t="shared" si="49"/>
        <v>471.62</v>
      </c>
    </row>
    <row r="97" spans="2:14" ht="15.75">
      <c r="B97" s="113"/>
      <c r="C97" s="40" t="str">
        <f t="shared" si="42"/>
        <v>16.5'</v>
      </c>
      <c r="D97" s="41" t="str">
        <f t="shared" si="42"/>
        <v>198"</v>
      </c>
      <c r="E97" s="42">
        <f t="shared" si="42"/>
        <v>198</v>
      </c>
      <c r="F97" s="50">
        <f t="shared" ref="F97:N97" si="50">ROUND(F79/(1-$H$8),2)</f>
        <v>432.66</v>
      </c>
      <c r="G97" s="50">
        <f t="shared" si="50"/>
        <v>432.66</v>
      </c>
      <c r="H97" s="50">
        <f t="shared" si="50"/>
        <v>432.66</v>
      </c>
      <c r="I97" s="50">
        <f t="shared" si="50"/>
        <v>457.06</v>
      </c>
      <c r="J97" s="50">
        <f t="shared" si="50"/>
        <v>457.06</v>
      </c>
      <c r="K97" s="50">
        <f t="shared" si="50"/>
        <v>488.42</v>
      </c>
      <c r="L97" s="50">
        <f t="shared" si="50"/>
        <v>488.42</v>
      </c>
      <c r="M97" s="50">
        <f t="shared" si="50"/>
        <v>488.42</v>
      </c>
      <c r="N97" s="50">
        <f t="shared" si="50"/>
        <v>488.42</v>
      </c>
    </row>
    <row r="98" spans="2:14" ht="15.75">
      <c r="B98" s="113"/>
      <c r="C98" s="40" t="str">
        <f t="shared" si="42"/>
        <v>18.0'</v>
      </c>
      <c r="D98" s="41" t="str">
        <f t="shared" si="42"/>
        <v>216"</v>
      </c>
      <c r="E98" s="42">
        <f t="shared" si="42"/>
        <v>216</v>
      </c>
      <c r="F98" s="50">
        <f t="shared" ref="F98:N98" si="51">ROUND(F80/(1-$H$8),2)</f>
        <v>495.38</v>
      </c>
      <c r="G98" s="50">
        <f t="shared" si="51"/>
        <v>495.38</v>
      </c>
      <c r="H98" s="50">
        <f t="shared" si="51"/>
        <v>495.38</v>
      </c>
      <c r="I98" s="50">
        <f t="shared" si="51"/>
        <v>521.20000000000005</v>
      </c>
      <c r="J98" s="50">
        <f t="shared" si="51"/>
        <v>521.20000000000005</v>
      </c>
      <c r="K98" s="50">
        <f t="shared" si="51"/>
        <v>554.41999999999996</v>
      </c>
      <c r="L98" s="50">
        <f t="shared" si="51"/>
        <v>554.41999999999996</v>
      </c>
      <c r="M98" s="50">
        <f t="shared" si="51"/>
        <v>554.41999999999996</v>
      </c>
      <c r="N98" s="50">
        <f t="shared" si="51"/>
        <v>554.41999999999996</v>
      </c>
    </row>
    <row r="99" spans="2:14" ht="15.75">
      <c r="B99" s="113"/>
      <c r="C99" s="40" t="str">
        <f t="shared" si="42"/>
        <v>19.5'</v>
      </c>
      <c r="D99" s="41" t="str">
        <f t="shared" si="42"/>
        <v>234"</v>
      </c>
      <c r="E99" s="42">
        <f t="shared" si="42"/>
        <v>234</v>
      </c>
      <c r="F99" s="50">
        <f t="shared" ref="F99:N99" si="52">ROUND(F81/(1-$H$8),2)</f>
        <v>505.62</v>
      </c>
      <c r="G99" s="50">
        <f t="shared" si="52"/>
        <v>505.62</v>
      </c>
      <c r="H99" s="50">
        <f t="shared" si="52"/>
        <v>505.62</v>
      </c>
      <c r="I99" s="50">
        <f t="shared" si="52"/>
        <v>534.32000000000005</v>
      </c>
      <c r="J99" s="50">
        <f t="shared" si="52"/>
        <v>534.32000000000005</v>
      </c>
      <c r="K99" s="50">
        <f t="shared" si="52"/>
        <v>571.22</v>
      </c>
      <c r="L99" s="50">
        <f t="shared" si="52"/>
        <v>571.22</v>
      </c>
      <c r="M99" s="50">
        <f t="shared" si="52"/>
        <v>571.22</v>
      </c>
      <c r="N99" s="50">
        <f t="shared" si="52"/>
        <v>571.22</v>
      </c>
    </row>
    <row r="100" spans="2:14" ht="15.75">
      <c r="B100" s="113"/>
      <c r="C100" s="40" t="str">
        <f t="shared" si="42"/>
        <v>21.0'</v>
      </c>
      <c r="D100" s="41" t="str">
        <f t="shared" si="42"/>
        <v>252"</v>
      </c>
      <c r="E100" s="42">
        <f t="shared" si="42"/>
        <v>252</v>
      </c>
      <c r="F100" s="50">
        <f t="shared" ref="F100:N100" si="53">ROUND(F82/(1-$H$8),2)</f>
        <v>568.34</v>
      </c>
      <c r="G100" s="50">
        <f t="shared" si="53"/>
        <v>568.34</v>
      </c>
      <c r="H100" s="50">
        <f t="shared" si="53"/>
        <v>568.34</v>
      </c>
      <c r="I100" s="50">
        <f t="shared" si="53"/>
        <v>598.48</v>
      </c>
      <c r="J100" s="50">
        <f t="shared" si="53"/>
        <v>598.48</v>
      </c>
      <c r="K100" s="50">
        <f t="shared" si="53"/>
        <v>637.22</v>
      </c>
      <c r="L100" s="50">
        <f t="shared" si="53"/>
        <v>637.22</v>
      </c>
      <c r="M100" s="50">
        <f t="shared" si="53"/>
        <v>637.22</v>
      </c>
      <c r="N100" s="50">
        <f t="shared" si="53"/>
        <v>637.22</v>
      </c>
    </row>
    <row r="101" spans="2:14" ht="15.75">
      <c r="B101" s="113"/>
      <c r="C101" s="40" t="str">
        <f t="shared" si="42"/>
        <v>22.5'</v>
      </c>
      <c r="D101" s="41" t="str">
        <f t="shared" si="42"/>
        <v>270"</v>
      </c>
      <c r="E101" s="42">
        <f t="shared" si="42"/>
        <v>270</v>
      </c>
      <c r="F101" s="50">
        <f t="shared" ref="F101:N101" si="54">ROUND(F83/(1-$H$8),2)</f>
        <v>578.6</v>
      </c>
      <c r="G101" s="50">
        <f t="shared" si="54"/>
        <v>578.6</v>
      </c>
      <c r="H101" s="50">
        <f t="shared" si="54"/>
        <v>578.6</v>
      </c>
      <c r="I101" s="50">
        <f t="shared" si="54"/>
        <v>611.6</v>
      </c>
      <c r="J101" s="50">
        <f t="shared" si="54"/>
        <v>611.6</v>
      </c>
      <c r="K101" s="50">
        <f t="shared" si="54"/>
        <v>654.04</v>
      </c>
      <c r="L101" s="50">
        <f t="shared" si="54"/>
        <v>654.04</v>
      </c>
      <c r="M101" s="50">
        <f t="shared" si="54"/>
        <v>654.04</v>
      </c>
      <c r="N101" s="50">
        <f t="shared" si="54"/>
        <v>654.04</v>
      </c>
    </row>
    <row r="102" spans="2:14" ht="15.75">
      <c r="B102" s="114"/>
      <c r="C102" s="44" t="str">
        <f t="shared" si="42"/>
        <v>24.0'</v>
      </c>
      <c r="D102" s="45" t="str">
        <f t="shared" si="42"/>
        <v>288"</v>
      </c>
      <c r="E102" s="46">
        <f t="shared" si="42"/>
        <v>288</v>
      </c>
      <c r="F102" s="51">
        <f t="shared" ref="F102:N102" si="55">ROUND(F84/(1-$H$8),2)</f>
        <v>641.29999999999995</v>
      </c>
      <c r="G102" s="51">
        <f t="shared" si="55"/>
        <v>641.29999999999995</v>
      </c>
      <c r="H102" s="51">
        <f t="shared" si="55"/>
        <v>641.29999999999995</v>
      </c>
      <c r="I102" s="51">
        <f t="shared" si="55"/>
        <v>675.74</v>
      </c>
      <c r="J102" s="51">
        <f t="shared" si="55"/>
        <v>675.74</v>
      </c>
      <c r="K102" s="51">
        <f t="shared" si="55"/>
        <v>720.02</v>
      </c>
      <c r="L102" s="51">
        <f t="shared" si="55"/>
        <v>720.02</v>
      </c>
      <c r="M102" s="51">
        <f t="shared" si="55"/>
        <v>720.02</v>
      </c>
      <c r="N102" s="51">
        <f t="shared" si="55"/>
        <v>720.02</v>
      </c>
    </row>
    <row r="160" spans="6:6" ht="15">
      <c r="F160" s="30"/>
    </row>
    <row r="164" spans="3:11">
      <c r="F164" s="33" t="s">
        <v>28</v>
      </c>
      <c r="G164" s="33"/>
      <c r="H164" s="33" t="s">
        <v>31</v>
      </c>
      <c r="I164" s="33"/>
      <c r="J164" s="33" t="s">
        <v>32</v>
      </c>
      <c r="K164" s="33"/>
    </row>
    <row r="165" spans="3:11">
      <c r="C165" t="s">
        <v>29</v>
      </c>
      <c r="F165" s="31" t="e">
        <f>#REF!</f>
        <v>#REF!</v>
      </c>
      <c r="H165" s="31" t="e">
        <f>#REF!</f>
        <v>#REF!</v>
      </c>
      <c r="J165" s="31" t="e">
        <f>#REF!</f>
        <v>#REF!</v>
      </c>
    </row>
    <row r="167" spans="3:11">
      <c r="C167" t="s">
        <v>30</v>
      </c>
      <c r="F167" s="34">
        <v>78.069999999999993</v>
      </c>
      <c r="G167" s="86" t="e">
        <f t="shared" ref="G167:G174" si="56">F$165/F167-1</f>
        <v>#REF!</v>
      </c>
      <c r="H167" s="34">
        <v>108.59</v>
      </c>
      <c r="I167" s="86" t="e">
        <f t="shared" ref="I167:I174" si="57">H$165/H167-1</f>
        <v>#REF!</v>
      </c>
      <c r="J167" s="34">
        <v>161.83000000000001</v>
      </c>
      <c r="K167" s="86" t="e">
        <f t="shared" ref="K167:K174" si="58">J$165/J167-1</f>
        <v>#REF!</v>
      </c>
    </row>
    <row r="168" spans="3:11">
      <c r="C168" t="s">
        <v>33</v>
      </c>
      <c r="F168" s="34">
        <v>78.069999999999993</v>
      </c>
      <c r="G168" s="86" t="e">
        <f t="shared" si="56"/>
        <v>#REF!</v>
      </c>
      <c r="H168" s="34">
        <v>108.59</v>
      </c>
      <c r="I168" s="86" t="e">
        <f t="shared" si="57"/>
        <v>#REF!</v>
      </c>
      <c r="J168" s="34">
        <v>161.83000000000001</v>
      </c>
      <c r="K168" s="86" t="e">
        <f t="shared" si="58"/>
        <v>#REF!</v>
      </c>
    </row>
    <row r="169" spans="3:11">
      <c r="C169" t="s">
        <v>34</v>
      </c>
      <c r="F169" s="34">
        <v>83.62</v>
      </c>
      <c r="G169" s="86" t="e">
        <f t="shared" si="56"/>
        <v>#REF!</v>
      </c>
      <c r="H169" s="34">
        <v>115.98</v>
      </c>
      <c r="I169" s="86" t="e">
        <f t="shared" si="57"/>
        <v>#REF!</v>
      </c>
      <c r="J169" s="34">
        <v>173.53</v>
      </c>
      <c r="K169" s="86" t="e">
        <f t="shared" si="58"/>
        <v>#REF!</v>
      </c>
    </row>
    <row r="170" spans="3:11">
      <c r="C170" t="s">
        <v>35</v>
      </c>
      <c r="F170" s="34"/>
      <c r="G170" s="86" t="e">
        <f t="shared" si="56"/>
        <v>#REF!</v>
      </c>
      <c r="H170" s="34"/>
      <c r="I170" s="86" t="e">
        <f t="shared" si="57"/>
        <v>#REF!</v>
      </c>
      <c r="J170" s="34"/>
      <c r="K170" s="86" t="e">
        <f t="shared" si="58"/>
        <v>#REF!</v>
      </c>
    </row>
    <row r="171" spans="3:11">
      <c r="C171" t="s">
        <v>36</v>
      </c>
      <c r="F171" s="34"/>
      <c r="G171" s="86" t="e">
        <f t="shared" si="56"/>
        <v>#REF!</v>
      </c>
      <c r="H171" s="34"/>
      <c r="I171" s="86" t="e">
        <f t="shared" si="57"/>
        <v>#REF!</v>
      </c>
      <c r="J171" s="34"/>
      <c r="K171" s="86" t="e">
        <f t="shared" si="58"/>
        <v>#REF!</v>
      </c>
    </row>
    <row r="172" spans="3:11">
      <c r="C172" t="s">
        <v>37</v>
      </c>
      <c r="F172" s="34"/>
      <c r="G172" s="86" t="e">
        <f t="shared" si="56"/>
        <v>#REF!</v>
      </c>
      <c r="H172" s="34"/>
      <c r="I172" s="86" t="e">
        <f t="shared" si="57"/>
        <v>#REF!</v>
      </c>
      <c r="J172" s="34"/>
      <c r="K172" s="86" t="e">
        <f t="shared" si="58"/>
        <v>#REF!</v>
      </c>
    </row>
    <row r="173" spans="3:11">
      <c r="C173" t="s">
        <v>38</v>
      </c>
      <c r="F173" s="34"/>
      <c r="G173" s="86" t="e">
        <f t="shared" si="56"/>
        <v>#REF!</v>
      </c>
      <c r="H173" s="34"/>
      <c r="I173" s="86" t="e">
        <f t="shared" si="57"/>
        <v>#REF!</v>
      </c>
      <c r="J173" s="34"/>
      <c r="K173" s="86" t="e">
        <f t="shared" si="58"/>
        <v>#REF!</v>
      </c>
    </row>
    <row r="174" spans="3:11">
      <c r="C174" t="s">
        <v>39</v>
      </c>
      <c r="F174" s="34"/>
      <c r="G174" s="86" t="e">
        <f t="shared" si="56"/>
        <v>#REF!</v>
      </c>
      <c r="H174" s="34"/>
      <c r="I174" s="86" t="e">
        <f t="shared" si="57"/>
        <v>#REF!</v>
      </c>
      <c r="J174" s="34"/>
      <c r="K174" s="86" t="e">
        <f t="shared" si="58"/>
        <v>#REF!</v>
      </c>
    </row>
  </sheetData>
  <mergeCells count="5">
    <mergeCell ref="B54:B66"/>
    <mergeCell ref="B72:B84"/>
    <mergeCell ref="B90:B102"/>
    <mergeCell ref="B18:B30"/>
    <mergeCell ref="B36:B48"/>
  </mergeCells>
  <phoneticPr fontId="2" type="noConversion"/>
  <pageMargins left="0.25" right="0.25" top="0.75" bottom="0.75" header="0.5" footer="0.5"/>
  <pageSetup scale="89" fitToHeight="2" orientation="portrait" horizontalDpi="200" verticalDpi="200" r:id="rId1"/>
  <headerFooter alignWithMargins="0">
    <oddHeader>&amp;R&amp;A</oddHeader>
  </headerFooter>
  <rowBreaks count="1" manualBreakCount="1">
    <brk id="104" min="2" max="12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174"/>
  <sheetViews>
    <sheetView showGridLines="0" topLeftCell="A86" workbookViewId="0">
      <selection activeCell="B87" sqref="B87:N102"/>
    </sheetView>
  </sheetViews>
  <sheetFormatPr defaultRowHeight="12.75" outlineLevelRow="1" outlineLevelCol="1"/>
  <cols>
    <col min="2" max="2" width="4.7109375" customWidth="1"/>
    <col min="3" max="3" width="6.85546875" customWidth="1"/>
    <col min="5" max="5" width="9.5703125" customWidth="1" outlineLevel="1"/>
    <col min="6" max="14" width="9.5703125" customWidth="1"/>
    <col min="16" max="23" width="9" bestFit="1" customWidth="1"/>
  </cols>
  <sheetData>
    <row r="1" spans="1:14" ht="20.25">
      <c r="B1" s="26"/>
    </row>
    <row r="2" spans="1:14" ht="20.25">
      <c r="B2" s="26"/>
    </row>
    <row r="3" spans="1:14" ht="20.25">
      <c r="B3" s="26" t="s">
        <v>130</v>
      </c>
    </row>
    <row r="4" spans="1:14" ht="15.75">
      <c r="B4" s="52" t="s">
        <v>46</v>
      </c>
      <c r="H4" s="60">
        <v>72</v>
      </c>
      <c r="I4" s="86"/>
    </row>
    <row r="5" spans="1:14" ht="15.75">
      <c r="B5" s="52" t="s">
        <v>48</v>
      </c>
      <c r="F5" s="62">
        <v>20</v>
      </c>
      <c r="G5" s="62">
        <v>21</v>
      </c>
      <c r="H5" s="62">
        <v>34</v>
      </c>
      <c r="I5" s="86"/>
    </row>
    <row r="6" spans="1:14" ht="15.75">
      <c r="B6" s="52"/>
      <c r="F6" s="88">
        <f>'Master Assumptions'!E3</f>
        <v>2.5625</v>
      </c>
      <c r="G6" s="88">
        <f>'Master Assumptions'!F3</f>
        <v>3.28</v>
      </c>
      <c r="H6" s="88">
        <f>'Master Assumptions'!G3</f>
        <v>4.2024999999999997</v>
      </c>
      <c r="I6" s="86"/>
    </row>
    <row r="7" spans="1:14" ht="15.75">
      <c r="B7" s="52" t="s">
        <v>129</v>
      </c>
      <c r="H7" s="108">
        <f>'Fabric Specs'!L8</f>
        <v>34.641025641025635</v>
      </c>
      <c r="I7" s="86"/>
    </row>
    <row r="8" spans="1:14" ht="15.75">
      <c r="B8" s="52" t="s">
        <v>41</v>
      </c>
      <c r="H8" s="106">
        <f>'Master Assumptions'!G1</f>
        <v>0.5</v>
      </c>
    </row>
    <row r="9" spans="1:14" ht="15.75">
      <c r="B9" s="52"/>
      <c r="C9" s="87"/>
      <c r="D9" s="87"/>
      <c r="E9" s="87"/>
      <c r="F9" s="87"/>
      <c r="G9" s="29"/>
    </row>
    <row r="10" spans="1:14" ht="15.75">
      <c r="B10" s="52"/>
      <c r="C10" s="87"/>
      <c r="D10" s="87"/>
      <c r="E10" s="87"/>
      <c r="F10" s="23" t="s">
        <v>45</v>
      </c>
      <c r="G10" s="23"/>
      <c r="H10" s="23"/>
      <c r="I10" s="23"/>
      <c r="J10" s="23"/>
      <c r="K10" s="23"/>
      <c r="L10" s="23"/>
      <c r="M10" s="23"/>
      <c r="N10" s="23"/>
    </row>
    <row r="11" spans="1:14" ht="20.25">
      <c r="B11" s="26"/>
      <c r="F11" s="61">
        <f t="shared" ref="F11:N11" si="0">IF(F17&gt;($H$4-3+20),F17-$H$4+3,20)</f>
        <v>20</v>
      </c>
      <c r="G11" s="61">
        <f t="shared" si="0"/>
        <v>20</v>
      </c>
      <c r="H11" s="61">
        <f t="shared" si="0"/>
        <v>20</v>
      </c>
      <c r="I11" s="61">
        <f t="shared" si="0"/>
        <v>23</v>
      </c>
      <c r="J11" s="61">
        <f t="shared" si="0"/>
        <v>29</v>
      </c>
      <c r="K11" s="61">
        <f t="shared" si="0"/>
        <v>35</v>
      </c>
      <c r="L11" s="61">
        <f t="shared" si="0"/>
        <v>41</v>
      </c>
      <c r="M11" s="61">
        <f t="shared" si="0"/>
        <v>47</v>
      </c>
      <c r="N11" s="61">
        <f t="shared" si="0"/>
        <v>53</v>
      </c>
    </row>
    <row r="12" spans="1:14" ht="15.75">
      <c r="B12" s="52"/>
      <c r="C12" s="87"/>
      <c r="D12" s="87"/>
      <c r="E12" s="87"/>
      <c r="F12" s="23" t="s">
        <v>47</v>
      </c>
      <c r="G12" s="23"/>
      <c r="H12" s="23"/>
      <c r="I12" s="23"/>
      <c r="J12" s="23"/>
      <c r="K12" s="23"/>
      <c r="L12" s="23"/>
      <c r="M12" s="23"/>
      <c r="N12" s="23"/>
    </row>
    <row r="13" spans="1:14" ht="20.25">
      <c r="B13" s="26"/>
      <c r="F13" s="88">
        <f t="shared" ref="F13:N13" si="1">HLOOKUP(F11,$F$5:$H$6,2)</f>
        <v>2.5625</v>
      </c>
      <c r="G13" s="88">
        <f t="shared" si="1"/>
        <v>2.5625</v>
      </c>
      <c r="H13" s="88">
        <f t="shared" si="1"/>
        <v>2.5625</v>
      </c>
      <c r="I13" s="88">
        <f t="shared" si="1"/>
        <v>3.28</v>
      </c>
      <c r="J13" s="88">
        <f t="shared" si="1"/>
        <v>3.28</v>
      </c>
      <c r="K13" s="88">
        <f t="shared" si="1"/>
        <v>4.2024999999999997</v>
      </c>
      <c r="L13" s="88">
        <f t="shared" si="1"/>
        <v>4.2024999999999997</v>
      </c>
      <c r="M13" s="88">
        <f t="shared" si="1"/>
        <v>4.2024999999999997</v>
      </c>
      <c r="N13" s="88">
        <f t="shared" si="1"/>
        <v>4.2024999999999997</v>
      </c>
    </row>
    <row r="14" spans="1:14" ht="20.25">
      <c r="B14" s="26" t="s">
        <v>24</v>
      </c>
    </row>
    <row r="15" spans="1:14" ht="15">
      <c r="A15" s="28"/>
      <c r="F15" s="23" t="s">
        <v>20</v>
      </c>
      <c r="G15" s="23"/>
      <c r="H15" s="23"/>
      <c r="I15" s="23"/>
      <c r="J15" s="23"/>
      <c r="K15" s="23"/>
      <c r="L15" s="23"/>
      <c r="M15" s="23"/>
      <c r="N15" s="23"/>
    </row>
    <row r="16" spans="1:14" ht="15.75">
      <c r="A16" s="28"/>
      <c r="C16" s="24" t="s">
        <v>21</v>
      </c>
      <c r="D16" s="24" t="s">
        <v>22</v>
      </c>
      <c r="F16" s="25" t="str">
        <f t="shared" ref="F16:N16" si="2">F17&amp;""""</f>
        <v>74"</v>
      </c>
      <c r="G16" s="25" t="str">
        <f t="shared" si="2"/>
        <v>80"</v>
      </c>
      <c r="H16" s="25" t="str">
        <f t="shared" si="2"/>
        <v>86"</v>
      </c>
      <c r="I16" s="25" t="str">
        <f t="shared" si="2"/>
        <v>92"</v>
      </c>
      <c r="J16" s="25" t="str">
        <f t="shared" si="2"/>
        <v>98"</v>
      </c>
      <c r="K16" s="25" t="str">
        <f t="shared" si="2"/>
        <v>104"</v>
      </c>
      <c r="L16" s="25" t="str">
        <f t="shared" si="2"/>
        <v>110"</v>
      </c>
      <c r="M16" s="25" t="str">
        <f t="shared" si="2"/>
        <v>116"</v>
      </c>
      <c r="N16" s="25" t="str">
        <f t="shared" si="2"/>
        <v>122"</v>
      </c>
    </row>
    <row r="17" spans="2:34" ht="15" outlineLevel="1">
      <c r="E17" s="22"/>
      <c r="F17" s="35">
        <v>74</v>
      </c>
      <c r="G17" s="35">
        <f t="shared" ref="G17:N17" si="3">F17+6</f>
        <v>80</v>
      </c>
      <c r="H17" s="35">
        <f t="shared" si="3"/>
        <v>86</v>
      </c>
      <c r="I17" s="35">
        <f t="shared" si="3"/>
        <v>92</v>
      </c>
      <c r="J17" s="35">
        <f t="shared" si="3"/>
        <v>98</v>
      </c>
      <c r="K17" s="35">
        <f t="shared" si="3"/>
        <v>104</v>
      </c>
      <c r="L17" s="35">
        <f t="shared" si="3"/>
        <v>110</v>
      </c>
      <c r="M17" s="35">
        <f t="shared" si="3"/>
        <v>116</v>
      </c>
      <c r="N17" s="35">
        <f t="shared" si="3"/>
        <v>122</v>
      </c>
    </row>
    <row r="18" spans="2:34" ht="15.75">
      <c r="B18" s="113" t="s">
        <v>23</v>
      </c>
      <c r="C18" s="36" t="str">
        <f t="shared" ref="C18:C30" si="4">TEXT(E18/12,"0.0")&amp;"'"</f>
        <v>6.0'</v>
      </c>
      <c r="D18" s="37" t="str">
        <f t="shared" ref="D18:D30" si="5">E18&amp;""""</f>
        <v>72"</v>
      </c>
      <c r="E18" s="38">
        <v>72</v>
      </c>
      <c r="F18" s="39">
        <f t="shared" ref="F18:N30" si="6">ROUNDUP($E18*1.05/36,0)</f>
        <v>3</v>
      </c>
      <c r="G18" s="39">
        <f t="shared" si="6"/>
        <v>3</v>
      </c>
      <c r="H18" s="39">
        <f t="shared" si="6"/>
        <v>3</v>
      </c>
      <c r="I18" s="39">
        <f t="shared" si="6"/>
        <v>3</v>
      </c>
      <c r="J18" s="39">
        <f t="shared" si="6"/>
        <v>3</v>
      </c>
      <c r="K18" s="57">
        <f t="shared" si="6"/>
        <v>3</v>
      </c>
      <c r="L18" s="57">
        <f t="shared" si="6"/>
        <v>3</v>
      </c>
      <c r="M18" s="57">
        <f t="shared" si="6"/>
        <v>3</v>
      </c>
      <c r="N18" s="57">
        <f t="shared" si="6"/>
        <v>3</v>
      </c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</row>
    <row r="19" spans="2:34" ht="15.75">
      <c r="B19" s="113"/>
      <c r="C19" s="40" t="str">
        <f t="shared" si="4"/>
        <v>7.5'</v>
      </c>
      <c r="D19" s="41" t="str">
        <f t="shared" si="5"/>
        <v>90"</v>
      </c>
      <c r="E19" s="42">
        <f t="shared" ref="E19:E30" si="7">E18+18</f>
        <v>90</v>
      </c>
      <c r="F19" s="43">
        <f t="shared" si="6"/>
        <v>3</v>
      </c>
      <c r="G19" s="43">
        <f t="shared" si="6"/>
        <v>3</v>
      </c>
      <c r="H19" s="43">
        <f t="shared" si="6"/>
        <v>3</v>
      </c>
      <c r="I19" s="43">
        <f t="shared" si="6"/>
        <v>3</v>
      </c>
      <c r="J19" s="43">
        <f t="shared" si="6"/>
        <v>3</v>
      </c>
      <c r="K19" s="58">
        <f t="shared" si="6"/>
        <v>3</v>
      </c>
      <c r="L19" s="58">
        <f t="shared" si="6"/>
        <v>3</v>
      </c>
      <c r="M19" s="58">
        <f t="shared" si="6"/>
        <v>3</v>
      </c>
      <c r="N19" s="58">
        <f t="shared" si="6"/>
        <v>3</v>
      </c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</row>
    <row r="20" spans="2:34" ht="15.75">
      <c r="B20" s="113"/>
      <c r="C20" s="40" t="str">
        <f t="shared" si="4"/>
        <v>9.0'</v>
      </c>
      <c r="D20" s="41" t="str">
        <f t="shared" si="5"/>
        <v>108"</v>
      </c>
      <c r="E20" s="42">
        <f t="shared" si="7"/>
        <v>108</v>
      </c>
      <c r="F20" s="43">
        <f t="shared" si="6"/>
        <v>4</v>
      </c>
      <c r="G20" s="43">
        <f t="shared" si="6"/>
        <v>4</v>
      </c>
      <c r="H20" s="43">
        <f t="shared" si="6"/>
        <v>4</v>
      </c>
      <c r="I20" s="43">
        <f t="shared" si="6"/>
        <v>4</v>
      </c>
      <c r="J20" s="43">
        <f t="shared" si="6"/>
        <v>4</v>
      </c>
      <c r="K20" s="58">
        <f t="shared" si="6"/>
        <v>4</v>
      </c>
      <c r="L20" s="58">
        <f t="shared" si="6"/>
        <v>4</v>
      </c>
      <c r="M20" s="58">
        <f t="shared" si="6"/>
        <v>4</v>
      </c>
      <c r="N20" s="58">
        <f t="shared" si="6"/>
        <v>4</v>
      </c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</row>
    <row r="21" spans="2:34" ht="15.75">
      <c r="B21" s="113"/>
      <c r="C21" s="40" t="str">
        <f t="shared" si="4"/>
        <v>10.5'</v>
      </c>
      <c r="D21" s="41" t="str">
        <f t="shared" si="5"/>
        <v>126"</v>
      </c>
      <c r="E21" s="42">
        <f t="shared" si="7"/>
        <v>126</v>
      </c>
      <c r="F21" s="43">
        <f t="shared" si="6"/>
        <v>4</v>
      </c>
      <c r="G21" s="43">
        <f t="shared" si="6"/>
        <v>4</v>
      </c>
      <c r="H21" s="43">
        <f t="shared" si="6"/>
        <v>4</v>
      </c>
      <c r="I21" s="43">
        <f t="shared" si="6"/>
        <v>4</v>
      </c>
      <c r="J21" s="43">
        <f t="shared" si="6"/>
        <v>4</v>
      </c>
      <c r="K21" s="58">
        <f t="shared" si="6"/>
        <v>4</v>
      </c>
      <c r="L21" s="58">
        <f t="shared" si="6"/>
        <v>4</v>
      </c>
      <c r="M21" s="58">
        <f t="shared" si="6"/>
        <v>4</v>
      </c>
      <c r="N21" s="58">
        <f t="shared" si="6"/>
        <v>4</v>
      </c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</row>
    <row r="22" spans="2:34" ht="15.75">
      <c r="B22" s="113"/>
      <c r="C22" s="40" t="str">
        <f t="shared" si="4"/>
        <v>12.0'</v>
      </c>
      <c r="D22" s="41" t="str">
        <f t="shared" si="5"/>
        <v>144"</v>
      </c>
      <c r="E22" s="42">
        <f t="shared" si="7"/>
        <v>144</v>
      </c>
      <c r="F22" s="43">
        <f t="shared" si="6"/>
        <v>5</v>
      </c>
      <c r="G22" s="43">
        <f t="shared" si="6"/>
        <v>5</v>
      </c>
      <c r="H22" s="43">
        <f t="shared" si="6"/>
        <v>5</v>
      </c>
      <c r="I22" s="43">
        <f t="shared" si="6"/>
        <v>5</v>
      </c>
      <c r="J22" s="43">
        <f t="shared" si="6"/>
        <v>5</v>
      </c>
      <c r="K22" s="58">
        <f t="shared" si="6"/>
        <v>5</v>
      </c>
      <c r="L22" s="58">
        <f t="shared" si="6"/>
        <v>5</v>
      </c>
      <c r="M22" s="58">
        <f t="shared" si="6"/>
        <v>5</v>
      </c>
      <c r="N22" s="58">
        <f t="shared" si="6"/>
        <v>5</v>
      </c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</row>
    <row r="23" spans="2:34" ht="15.75">
      <c r="B23" s="113"/>
      <c r="C23" s="40" t="str">
        <f t="shared" si="4"/>
        <v>13.5'</v>
      </c>
      <c r="D23" s="41" t="str">
        <f t="shared" si="5"/>
        <v>162"</v>
      </c>
      <c r="E23" s="42">
        <f t="shared" si="7"/>
        <v>162</v>
      </c>
      <c r="F23" s="43">
        <f t="shared" si="6"/>
        <v>5</v>
      </c>
      <c r="G23" s="43">
        <f t="shared" si="6"/>
        <v>5</v>
      </c>
      <c r="H23" s="43">
        <f t="shared" si="6"/>
        <v>5</v>
      </c>
      <c r="I23" s="43">
        <f t="shared" si="6"/>
        <v>5</v>
      </c>
      <c r="J23" s="43">
        <f t="shared" si="6"/>
        <v>5</v>
      </c>
      <c r="K23" s="58">
        <f t="shared" si="6"/>
        <v>5</v>
      </c>
      <c r="L23" s="58">
        <f t="shared" si="6"/>
        <v>5</v>
      </c>
      <c r="M23" s="58">
        <f t="shared" si="6"/>
        <v>5</v>
      </c>
      <c r="N23" s="58">
        <f t="shared" si="6"/>
        <v>5</v>
      </c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</row>
    <row r="24" spans="2:34" ht="15.75">
      <c r="B24" s="113"/>
      <c r="C24" s="40" t="str">
        <f t="shared" si="4"/>
        <v>15.0'</v>
      </c>
      <c r="D24" s="41" t="str">
        <f t="shared" si="5"/>
        <v>180"</v>
      </c>
      <c r="E24" s="42">
        <f t="shared" si="7"/>
        <v>180</v>
      </c>
      <c r="F24" s="43">
        <f t="shared" si="6"/>
        <v>6</v>
      </c>
      <c r="G24" s="43">
        <f t="shared" si="6"/>
        <v>6</v>
      </c>
      <c r="H24" s="43">
        <f t="shared" si="6"/>
        <v>6</v>
      </c>
      <c r="I24" s="43">
        <f t="shared" si="6"/>
        <v>6</v>
      </c>
      <c r="J24" s="43">
        <f t="shared" si="6"/>
        <v>6</v>
      </c>
      <c r="K24" s="58">
        <f t="shared" si="6"/>
        <v>6</v>
      </c>
      <c r="L24" s="58">
        <f t="shared" si="6"/>
        <v>6</v>
      </c>
      <c r="M24" s="58">
        <f t="shared" si="6"/>
        <v>6</v>
      </c>
      <c r="N24" s="58">
        <f t="shared" si="6"/>
        <v>6</v>
      </c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</row>
    <row r="25" spans="2:34" ht="15.75">
      <c r="B25" s="113"/>
      <c r="C25" s="40" t="str">
        <f t="shared" si="4"/>
        <v>16.5'</v>
      </c>
      <c r="D25" s="41" t="str">
        <f t="shared" si="5"/>
        <v>198"</v>
      </c>
      <c r="E25" s="42">
        <f t="shared" si="7"/>
        <v>198</v>
      </c>
      <c r="F25" s="43">
        <f t="shared" si="6"/>
        <v>6</v>
      </c>
      <c r="G25" s="43">
        <f t="shared" si="6"/>
        <v>6</v>
      </c>
      <c r="H25" s="43">
        <f t="shared" si="6"/>
        <v>6</v>
      </c>
      <c r="I25" s="43">
        <f t="shared" si="6"/>
        <v>6</v>
      </c>
      <c r="J25" s="43">
        <f t="shared" si="6"/>
        <v>6</v>
      </c>
      <c r="K25" s="58">
        <f t="shared" si="6"/>
        <v>6</v>
      </c>
      <c r="L25" s="58">
        <f t="shared" si="6"/>
        <v>6</v>
      </c>
      <c r="M25" s="58">
        <f t="shared" si="6"/>
        <v>6</v>
      </c>
      <c r="N25" s="58">
        <f t="shared" si="6"/>
        <v>6</v>
      </c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</row>
    <row r="26" spans="2:34" ht="15.75">
      <c r="B26" s="113"/>
      <c r="C26" s="40" t="str">
        <f t="shared" si="4"/>
        <v>18.0'</v>
      </c>
      <c r="D26" s="41" t="str">
        <f t="shared" si="5"/>
        <v>216"</v>
      </c>
      <c r="E26" s="42">
        <f t="shared" si="7"/>
        <v>216</v>
      </c>
      <c r="F26" s="43">
        <f t="shared" si="6"/>
        <v>7</v>
      </c>
      <c r="G26" s="43">
        <f t="shared" si="6"/>
        <v>7</v>
      </c>
      <c r="H26" s="43">
        <f t="shared" si="6"/>
        <v>7</v>
      </c>
      <c r="I26" s="43">
        <f t="shared" si="6"/>
        <v>7</v>
      </c>
      <c r="J26" s="43">
        <f t="shared" si="6"/>
        <v>7</v>
      </c>
      <c r="K26" s="58">
        <f t="shared" si="6"/>
        <v>7</v>
      </c>
      <c r="L26" s="58">
        <f t="shared" si="6"/>
        <v>7</v>
      </c>
      <c r="M26" s="58">
        <f t="shared" si="6"/>
        <v>7</v>
      </c>
      <c r="N26" s="58">
        <f t="shared" si="6"/>
        <v>7</v>
      </c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</row>
    <row r="27" spans="2:34" ht="15.75">
      <c r="B27" s="113"/>
      <c r="C27" s="40" t="str">
        <f t="shared" si="4"/>
        <v>19.5'</v>
      </c>
      <c r="D27" s="41" t="str">
        <f t="shared" si="5"/>
        <v>234"</v>
      </c>
      <c r="E27" s="42">
        <f t="shared" si="7"/>
        <v>234</v>
      </c>
      <c r="F27" s="43">
        <f t="shared" si="6"/>
        <v>7</v>
      </c>
      <c r="G27" s="43">
        <f t="shared" si="6"/>
        <v>7</v>
      </c>
      <c r="H27" s="43">
        <f t="shared" si="6"/>
        <v>7</v>
      </c>
      <c r="I27" s="43">
        <f t="shared" si="6"/>
        <v>7</v>
      </c>
      <c r="J27" s="43">
        <f t="shared" si="6"/>
        <v>7</v>
      </c>
      <c r="K27" s="58">
        <f t="shared" si="6"/>
        <v>7</v>
      </c>
      <c r="L27" s="58">
        <f t="shared" si="6"/>
        <v>7</v>
      </c>
      <c r="M27" s="58">
        <f t="shared" si="6"/>
        <v>7</v>
      </c>
      <c r="N27" s="58">
        <f t="shared" si="6"/>
        <v>7</v>
      </c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</row>
    <row r="28" spans="2:34" ht="15.75">
      <c r="B28" s="113"/>
      <c r="C28" s="40" t="str">
        <f t="shared" si="4"/>
        <v>21.0'</v>
      </c>
      <c r="D28" s="41" t="str">
        <f t="shared" si="5"/>
        <v>252"</v>
      </c>
      <c r="E28" s="42">
        <f t="shared" si="7"/>
        <v>252</v>
      </c>
      <c r="F28" s="43">
        <f t="shared" si="6"/>
        <v>8</v>
      </c>
      <c r="G28" s="43">
        <f t="shared" si="6"/>
        <v>8</v>
      </c>
      <c r="H28" s="43">
        <f t="shared" si="6"/>
        <v>8</v>
      </c>
      <c r="I28" s="43">
        <f t="shared" si="6"/>
        <v>8</v>
      </c>
      <c r="J28" s="43">
        <f t="shared" si="6"/>
        <v>8</v>
      </c>
      <c r="K28" s="58">
        <f t="shared" si="6"/>
        <v>8</v>
      </c>
      <c r="L28" s="58">
        <f t="shared" si="6"/>
        <v>8</v>
      </c>
      <c r="M28" s="58">
        <f t="shared" si="6"/>
        <v>8</v>
      </c>
      <c r="N28" s="58">
        <f t="shared" si="6"/>
        <v>8</v>
      </c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</row>
    <row r="29" spans="2:34" ht="15.75">
      <c r="B29" s="113"/>
      <c r="C29" s="40" t="str">
        <f t="shared" si="4"/>
        <v>22.5'</v>
      </c>
      <c r="D29" s="41" t="str">
        <f t="shared" si="5"/>
        <v>270"</v>
      </c>
      <c r="E29" s="42">
        <f t="shared" si="7"/>
        <v>270</v>
      </c>
      <c r="F29" s="43">
        <f t="shared" si="6"/>
        <v>8</v>
      </c>
      <c r="G29" s="43">
        <f t="shared" si="6"/>
        <v>8</v>
      </c>
      <c r="H29" s="43">
        <f t="shared" si="6"/>
        <v>8</v>
      </c>
      <c r="I29" s="43">
        <f t="shared" si="6"/>
        <v>8</v>
      </c>
      <c r="J29" s="43">
        <f t="shared" si="6"/>
        <v>8</v>
      </c>
      <c r="K29" s="58">
        <f t="shared" si="6"/>
        <v>8</v>
      </c>
      <c r="L29" s="58">
        <f t="shared" si="6"/>
        <v>8</v>
      </c>
      <c r="M29" s="58">
        <f t="shared" si="6"/>
        <v>8</v>
      </c>
      <c r="N29" s="58">
        <f t="shared" si="6"/>
        <v>8</v>
      </c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</row>
    <row r="30" spans="2:34" ht="15.75">
      <c r="B30" s="114"/>
      <c r="C30" s="44" t="str">
        <f t="shared" si="4"/>
        <v>24.0'</v>
      </c>
      <c r="D30" s="45" t="str">
        <f t="shared" si="5"/>
        <v>288"</v>
      </c>
      <c r="E30" s="46">
        <f t="shared" si="7"/>
        <v>288</v>
      </c>
      <c r="F30" s="47">
        <f t="shared" si="6"/>
        <v>9</v>
      </c>
      <c r="G30" s="47">
        <f t="shared" si="6"/>
        <v>9</v>
      </c>
      <c r="H30" s="47">
        <f t="shared" si="6"/>
        <v>9</v>
      </c>
      <c r="I30" s="47">
        <f t="shared" si="6"/>
        <v>9</v>
      </c>
      <c r="J30" s="47">
        <f t="shared" si="6"/>
        <v>9</v>
      </c>
      <c r="K30" s="59">
        <f t="shared" si="6"/>
        <v>9</v>
      </c>
      <c r="L30" s="59">
        <f t="shared" si="6"/>
        <v>9</v>
      </c>
      <c r="M30" s="59">
        <f t="shared" si="6"/>
        <v>9</v>
      </c>
      <c r="N30" s="59">
        <f t="shared" si="6"/>
        <v>9</v>
      </c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</row>
    <row r="33" spans="2:14" ht="20.25">
      <c r="B33" s="26" t="s">
        <v>27</v>
      </c>
    </row>
    <row r="34" spans="2:14" ht="15">
      <c r="F34" s="23" t="s">
        <v>20</v>
      </c>
      <c r="G34" s="23"/>
      <c r="H34" s="23"/>
      <c r="I34" s="23"/>
      <c r="J34" s="23"/>
      <c r="K34" s="23"/>
      <c r="L34" s="23"/>
      <c r="M34" s="23"/>
      <c r="N34" s="23"/>
    </row>
    <row r="35" spans="2:14" ht="15.75">
      <c r="C35" s="24" t="s">
        <v>21</v>
      </c>
      <c r="D35" s="24" t="s">
        <v>22</v>
      </c>
      <c r="F35" s="25" t="str">
        <f t="shared" ref="F35:N35" si="8">F$16</f>
        <v>74"</v>
      </c>
      <c r="G35" s="25" t="str">
        <f t="shared" si="8"/>
        <v>80"</v>
      </c>
      <c r="H35" s="25" t="str">
        <f t="shared" si="8"/>
        <v>86"</v>
      </c>
      <c r="I35" s="25" t="str">
        <f t="shared" si="8"/>
        <v>92"</v>
      </c>
      <c r="J35" s="25" t="str">
        <f t="shared" si="8"/>
        <v>98"</v>
      </c>
      <c r="K35" s="25" t="str">
        <f t="shared" si="8"/>
        <v>104"</v>
      </c>
      <c r="L35" s="25" t="str">
        <f t="shared" si="8"/>
        <v>110"</v>
      </c>
      <c r="M35" s="25" t="str">
        <f t="shared" si="8"/>
        <v>116"</v>
      </c>
      <c r="N35" s="25" t="str">
        <f t="shared" si="8"/>
        <v>122"</v>
      </c>
    </row>
    <row r="36" spans="2:14" ht="15.75">
      <c r="B36" s="113" t="s">
        <v>23</v>
      </c>
      <c r="C36" s="36" t="str">
        <f t="shared" ref="C36:E48" si="9">C18</f>
        <v>6.0'</v>
      </c>
      <c r="D36" s="37" t="str">
        <f t="shared" si="9"/>
        <v>72"</v>
      </c>
      <c r="E36" s="48">
        <f t="shared" si="9"/>
        <v>72</v>
      </c>
      <c r="F36" s="49">
        <f t="shared" ref="F36:N48" si="10">ROUNDUP($E36/12,0)*F$13</f>
        <v>15.375</v>
      </c>
      <c r="G36" s="49">
        <f t="shared" si="10"/>
        <v>15.375</v>
      </c>
      <c r="H36" s="49">
        <f t="shared" si="10"/>
        <v>15.375</v>
      </c>
      <c r="I36" s="49">
        <f t="shared" si="10"/>
        <v>19.68</v>
      </c>
      <c r="J36" s="49">
        <f t="shared" si="10"/>
        <v>19.68</v>
      </c>
      <c r="K36" s="49">
        <f t="shared" si="10"/>
        <v>25.214999999999996</v>
      </c>
      <c r="L36" s="49">
        <f t="shared" si="10"/>
        <v>25.214999999999996</v>
      </c>
      <c r="M36" s="49">
        <f t="shared" si="10"/>
        <v>25.214999999999996</v>
      </c>
      <c r="N36" s="49">
        <f t="shared" si="10"/>
        <v>25.214999999999996</v>
      </c>
    </row>
    <row r="37" spans="2:14" ht="15.75">
      <c r="B37" s="113"/>
      <c r="C37" s="40" t="str">
        <f t="shared" si="9"/>
        <v>7.5'</v>
      </c>
      <c r="D37" s="41" t="str">
        <f t="shared" si="9"/>
        <v>90"</v>
      </c>
      <c r="E37" s="42">
        <f t="shared" si="9"/>
        <v>90</v>
      </c>
      <c r="F37" s="50">
        <f t="shared" si="10"/>
        <v>20.5</v>
      </c>
      <c r="G37" s="50">
        <f t="shared" si="10"/>
        <v>20.5</v>
      </c>
      <c r="H37" s="50">
        <f t="shared" si="10"/>
        <v>20.5</v>
      </c>
      <c r="I37" s="50">
        <f t="shared" si="10"/>
        <v>26.24</v>
      </c>
      <c r="J37" s="50">
        <f t="shared" si="10"/>
        <v>26.24</v>
      </c>
      <c r="K37" s="50">
        <f t="shared" si="10"/>
        <v>33.619999999999997</v>
      </c>
      <c r="L37" s="50">
        <f t="shared" si="10"/>
        <v>33.619999999999997</v>
      </c>
      <c r="M37" s="50">
        <f t="shared" si="10"/>
        <v>33.619999999999997</v>
      </c>
      <c r="N37" s="50">
        <f t="shared" si="10"/>
        <v>33.619999999999997</v>
      </c>
    </row>
    <row r="38" spans="2:14" ht="15.75">
      <c r="B38" s="113"/>
      <c r="C38" s="40" t="str">
        <f t="shared" si="9"/>
        <v>9.0'</v>
      </c>
      <c r="D38" s="41" t="str">
        <f t="shared" si="9"/>
        <v>108"</v>
      </c>
      <c r="E38" s="42">
        <f t="shared" si="9"/>
        <v>108</v>
      </c>
      <c r="F38" s="50">
        <f t="shared" si="10"/>
        <v>23.0625</v>
      </c>
      <c r="G38" s="50">
        <f t="shared" si="10"/>
        <v>23.0625</v>
      </c>
      <c r="H38" s="50">
        <f t="shared" si="10"/>
        <v>23.0625</v>
      </c>
      <c r="I38" s="50">
        <f t="shared" si="10"/>
        <v>29.52</v>
      </c>
      <c r="J38" s="50">
        <f t="shared" si="10"/>
        <v>29.52</v>
      </c>
      <c r="K38" s="50">
        <f t="shared" si="10"/>
        <v>37.822499999999998</v>
      </c>
      <c r="L38" s="50">
        <f t="shared" si="10"/>
        <v>37.822499999999998</v>
      </c>
      <c r="M38" s="50">
        <f t="shared" si="10"/>
        <v>37.822499999999998</v>
      </c>
      <c r="N38" s="50">
        <f t="shared" si="10"/>
        <v>37.822499999999998</v>
      </c>
    </row>
    <row r="39" spans="2:14" ht="15.75">
      <c r="B39" s="113"/>
      <c r="C39" s="40" t="str">
        <f t="shared" si="9"/>
        <v>10.5'</v>
      </c>
      <c r="D39" s="41" t="str">
        <f t="shared" si="9"/>
        <v>126"</v>
      </c>
      <c r="E39" s="42">
        <f t="shared" si="9"/>
        <v>126</v>
      </c>
      <c r="F39" s="50">
        <f t="shared" si="10"/>
        <v>28.1875</v>
      </c>
      <c r="G39" s="50">
        <f t="shared" si="10"/>
        <v>28.1875</v>
      </c>
      <c r="H39" s="50">
        <f t="shared" si="10"/>
        <v>28.1875</v>
      </c>
      <c r="I39" s="50">
        <f t="shared" si="10"/>
        <v>36.08</v>
      </c>
      <c r="J39" s="50">
        <f t="shared" si="10"/>
        <v>36.08</v>
      </c>
      <c r="K39" s="50">
        <f t="shared" si="10"/>
        <v>46.227499999999999</v>
      </c>
      <c r="L39" s="50">
        <f t="shared" si="10"/>
        <v>46.227499999999999</v>
      </c>
      <c r="M39" s="50">
        <f t="shared" si="10"/>
        <v>46.227499999999999</v>
      </c>
      <c r="N39" s="50">
        <f t="shared" si="10"/>
        <v>46.227499999999999</v>
      </c>
    </row>
    <row r="40" spans="2:14" ht="15.75">
      <c r="B40" s="113"/>
      <c r="C40" s="40" t="str">
        <f t="shared" si="9"/>
        <v>12.0'</v>
      </c>
      <c r="D40" s="41" t="str">
        <f t="shared" si="9"/>
        <v>144"</v>
      </c>
      <c r="E40" s="42">
        <f t="shared" si="9"/>
        <v>144</v>
      </c>
      <c r="F40" s="50">
        <f t="shared" si="10"/>
        <v>30.75</v>
      </c>
      <c r="G40" s="50">
        <f t="shared" si="10"/>
        <v>30.75</v>
      </c>
      <c r="H40" s="50">
        <f t="shared" si="10"/>
        <v>30.75</v>
      </c>
      <c r="I40" s="50">
        <f t="shared" si="10"/>
        <v>39.36</v>
      </c>
      <c r="J40" s="50">
        <f t="shared" si="10"/>
        <v>39.36</v>
      </c>
      <c r="K40" s="50">
        <f t="shared" si="10"/>
        <v>50.429999999999993</v>
      </c>
      <c r="L40" s="50">
        <f t="shared" si="10"/>
        <v>50.429999999999993</v>
      </c>
      <c r="M40" s="50">
        <f t="shared" si="10"/>
        <v>50.429999999999993</v>
      </c>
      <c r="N40" s="50">
        <f t="shared" si="10"/>
        <v>50.429999999999993</v>
      </c>
    </row>
    <row r="41" spans="2:14" ht="15.75">
      <c r="B41" s="113"/>
      <c r="C41" s="40" t="str">
        <f t="shared" si="9"/>
        <v>13.5'</v>
      </c>
      <c r="D41" s="41" t="str">
        <f t="shared" si="9"/>
        <v>162"</v>
      </c>
      <c r="E41" s="42">
        <f t="shared" si="9"/>
        <v>162</v>
      </c>
      <c r="F41" s="50">
        <f t="shared" si="10"/>
        <v>35.875</v>
      </c>
      <c r="G41" s="50">
        <f t="shared" si="10"/>
        <v>35.875</v>
      </c>
      <c r="H41" s="50">
        <f t="shared" si="10"/>
        <v>35.875</v>
      </c>
      <c r="I41" s="50">
        <f t="shared" si="10"/>
        <v>45.919999999999995</v>
      </c>
      <c r="J41" s="50">
        <f t="shared" si="10"/>
        <v>45.919999999999995</v>
      </c>
      <c r="K41" s="50">
        <f t="shared" si="10"/>
        <v>58.834999999999994</v>
      </c>
      <c r="L41" s="50">
        <f t="shared" si="10"/>
        <v>58.834999999999994</v>
      </c>
      <c r="M41" s="50">
        <f t="shared" si="10"/>
        <v>58.834999999999994</v>
      </c>
      <c r="N41" s="50">
        <f t="shared" si="10"/>
        <v>58.834999999999994</v>
      </c>
    </row>
    <row r="42" spans="2:14" ht="15.75">
      <c r="B42" s="113"/>
      <c r="C42" s="40" t="str">
        <f t="shared" si="9"/>
        <v>15.0'</v>
      </c>
      <c r="D42" s="41" t="str">
        <f t="shared" si="9"/>
        <v>180"</v>
      </c>
      <c r="E42" s="42">
        <f t="shared" si="9"/>
        <v>180</v>
      </c>
      <c r="F42" s="50">
        <f t="shared" si="10"/>
        <v>38.4375</v>
      </c>
      <c r="G42" s="50">
        <f t="shared" si="10"/>
        <v>38.4375</v>
      </c>
      <c r="H42" s="50">
        <f t="shared" si="10"/>
        <v>38.4375</v>
      </c>
      <c r="I42" s="50">
        <f t="shared" si="10"/>
        <v>49.199999999999996</v>
      </c>
      <c r="J42" s="50">
        <f t="shared" si="10"/>
        <v>49.199999999999996</v>
      </c>
      <c r="K42" s="50">
        <f t="shared" si="10"/>
        <v>63.037499999999994</v>
      </c>
      <c r="L42" s="50">
        <f t="shared" si="10"/>
        <v>63.037499999999994</v>
      </c>
      <c r="M42" s="50">
        <f t="shared" si="10"/>
        <v>63.037499999999994</v>
      </c>
      <c r="N42" s="50">
        <f t="shared" si="10"/>
        <v>63.037499999999994</v>
      </c>
    </row>
    <row r="43" spans="2:14" ht="15.75">
      <c r="B43" s="113"/>
      <c r="C43" s="40" t="str">
        <f t="shared" si="9"/>
        <v>16.5'</v>
      </c>
      <c r="D43" s="41" t="str">
        <f t="shared" si="9"/>
        <v>198"</v>
      </c>
      <c r="E43" s="42">
        <f t="shared" si="9"/>
        <v>198</v>
      </c>
      <c r="F43" s="50">
        <f t="shared" si="10"/>
        <v>43.5625</v>
      </c>
      <c r="G43" s="50">
        <f t="shared" si="10"/>
        <v>43.5625</v>
      </c>
      <c r="H43" s="50">
        <f t="shared" si="10"/>
        <v>43.5625</v>
      </c>
      <c r="I43" s="50">
        <f t="shared" si="10"/>
        <v>55.76</v>
      </c>
      <c r="J43" s="50">
        <f t="shared" si="10"/>
        <v>55.76</v>
      </c>
      <c r="K43" s="50">
        <f t="shared" si="10"/>
        <v>71.442499999999995</v>
      </c>
      <c r="L43" s="50">
        <f t="shared" si="10"/>
        <v>71.442499999999995</v>
      </c>
      <c r="M43" s="50">
        <f t="shared" si="10"/>
        <v>71.442499999999995</v>
      </c>
      <c r="N43" s="50">
        <f t="shared" si="10"/>
        <v>71.442499999999995</v>
      </c>
    </row>
    <row r="44" spans="2:14" ht="15.75">
      <c r="B44" s="113"/>
      <c r="C44" s="40" t="str">
        <f t="shared" si="9"/>
        <v>18.0'</v>
      </c>
      <c r="D44" s="41" t="str">
        <f t="shared" si="9"/>
        <v>216"</v>
      </c>
      <c r="E44" s="42">
        <f t="shared" si="9"/>
        <v>216</v>
      </c>
      <c r="F44" s="50">
        <f t="shared" si="10"/>
        <v>46.125</v>
      </c>
      <c r="G44" s="50">
        <f t="shared" si="10"/>
        <v>46.125</v>
      </c>
      <c r="H44" s="50">
        <f t="shared" si="10"/>
        <v>46.125</v>
      </c>
      <c r="I44" s="50">
        <f t="shared" si="10"/>
        <v>59.04</v>
      </c>
      <c r="J44" s="50">
        <f t="shared" si="10"/>
        <v>59.04</v>
      </c>
      <c r="K44" s="50">
        <f t="shared" si="10"/>
        <v>75.644999999999996</v>
      </c>
      <c r="L44" s="50">
        <f t="shared" si="10"/>
        <v>75.644999999999996</v>
      </c>
      <c r="M44" s="50">
        <f t="shared" si="10"/>
        <v>75.644999999999996</v>
      </c>
      <c r="N44" s="50">
        <f t="shared" si="10"/>
        <v>75.644999999999996</v>
      </c>
    </row>
    <row r="45" spans="2:14" ht="15.75">
      <c r="B45" s="113"/>
      <c r="C45" s="40" t="str">
        <f t="shared" si="9"/>
        <v>19.5'</v>
      </c>
      <c r="D45" s="41" t="str">
        <f t="shared" si="9"/>
        <v>234"</v>
      </c>
      <c r="E45" s="42">
        <f t="shared" si="9"/>
        <v>234</v>
      </c>
      <c r="F45" s="50">
        <f t="shared" si="10"/>
        <v>51.25</v>
      </c>
      <c r="G45" s="50">
        <f t="shared" si="10"/>
        <v>51.25</v>
      </c>
      <c r="H45" s="50">
        <f t="shared" si="10"/>
        <v>51.25</v>
      </c>
      <c r="I45" s="50">
        <f t="shared" si="10"/>
        <v>65.599999999999994</v>
      </c>
      <c r="J45" s="50">
        <f t="shared" si="10"/>
        <v>65.599999999999994</v>
      </c>
      <c r="K45" s="50">
        <f t="shared" si="10"/>
        <v>84.05</v>
      </c>
      <c r="L45" s="50">
        <f t="shared" si="10"/>
        <v>84.05</v>
      </c>
      <c r="M45" s="50">
        <f t="shared" si="10"/>
        <v>84.05</v>
      </c>
      <c r="N45" s="50">
        <f t="shared" si="10"/>
        <v>84.05</v>
      </c>
    </row>
    <row r="46" spans="2:14" ht="15.75">
      <c r="B46" s="113"/>
      <c r="C46" s="40" t="str">
        <f t="shared" si="9"/>
        <v>21.0'</v>
      </c>
      <c r="D46" s="41" t="str">
        <f t="shared" si="9"/>
        <v>252"</v>
      </c>
      <c r="E46" s="42">
        <f t="shared" si="9"/>
        <v>252</v>
      </c>
      <c r="F46" s="50">
        <f t="shared" si="10"/>
        <v>53.8125</v>
      </c>
      <c r="G46" s="50">
        <f t="shared" si="10"/>
        <v>53.8125</v>
      </c>
      <c r="H46" s="50">
        <f t="shared" si="10"/>
        <v>53.8125</v>
      </c>
      <c r="I46" s="50">
        <f t="shared" si="10"/>
        <v>68.88</v>
      </c>
      <c r="J46" s="50">
        <f t="shared" si="10"/>
        <v>68.88</v>
      </c>
      <c r="K46" s="50">
        <f t="shared" si="10"/>
        <v>88.252499999999998</v>
      </c>
      <c r="L46" s="50">
        <f t="shared" si="10"/>
        <v>88.252499999999998</v>
      </c>
      <c r="M46" s="50">
        <f t="shared" si="10"/>
        <v>88.252499999999998</v>
      </c>
      <c r="N46" s="50">
        <f t="shared" si="10"/>
        <v>88.252499999999998</v>
      </c>
    </row>
    <row r="47" spans="2:14" ht="15.75">
      <c r="B47" s="113"/>
      <c r="C47" s="40" t="str">
        <f t="shared" si="9"/>
        <v>22.5'</v>
      </c>
      <c r="D47" s="41" t="str">
        <f t="shared" si="9"/>
        <v>270"</v>
      </c>
      <c r="E47" s="42">
        <f t="shared" si="9"/>
        <v>270</v>
      </c>
      <c r="F47" s="50">
        <f t="shared" si="10"/>
        <v>58.9375</v>
      </c>
      <c r="G47" s="50">
        <f t="shared" si="10"/>
        <v>58.9375</v>
      </c>
      <c r="H47" s="50">
        <f t="shared" si="10"/>
        <v>58.9375</v>
      </c>
      <c r="I47" s="50">
        <f t="shared" si="10"/>
        <v>75.44</v>
      </c>
      <c r="J47" s="50">
        <f t="shared" si="10"/>
        <v>75.44</v>
      </c>
      <c r="K47" s="50">
        <f t="shared" si="10"/>
        <v>96.657499999999999</v>
      </c>
      <c r="L47" s="50">
        <f t="shared" si="10"/>
        <v>96.657499999999999</v>
      </c>
      <c r="M47" s="50">
        <f t="shared" si="10"/>
        <v>96.657499999999999</v>
      </c>
      <c r="N47" s="50">
        <f t="shared" si="10"/>
        <v>96.657499999999999</v>
      </c>
    </row>
    <row r="48" spans="2:14" ht="15.75">
      <c r="B48" s="114"/>
      <c r="C48" s="44" t="str">
        <f t="shared" si="9"/>
        <v>24.0'</v>
      </c>
      <c r="D48" s="45" t="str">
        <f t="shared" si="9"/>
        <v>288"</v>
      </c>
      <c r="E48" s="46">
        <f t="shared" si="9"/>
        <v>288</v>
      </c>
      <c r="F48" s="51">
        <f t="shared" si="10"/>
        <v>61.5</v>
      </c>
      <c r="G48" s="51">
        <f t="shared" si="10"/>
        <v>61.5</v>
      </c>
      <c r="H48" s="51">
        <f t="shared" si="10"/>
        <v>61.5</v>
      </c>
      <c r="I48" s="51">
        <f t="shared" si="10"/>
        <v>78.72</v>
      </c>
      <c r="J48" s="51">
        <f t="shared" si="10"/>
        <v>78.72</v>
      </c>
      <c r="K48" s="51">
        <f t="shared" si="10"/>
        <v>100.85999999999999</v>
      </c>
      <c r="L48" s="51">
        <f t="shared" si="10"/>
        <v>100.85999999999999</v>
      </c>
      <c r="M48" s="51">
        <f t="shared" si="10"/>
        <v>100.85999999999999</v>
      </c>
      <c r="N48" s="51">
        <f t="shared" si="10"/>
        <v>100.85999999999999</v>
      </c>
    </row>
    <row r="51" spans="2:14" ht="20.25">
      <c r="B51" s="26" t="s">
        <v>26</v>
      </c>
    </row>
    <row r="52" spans="2:14" ht="15">
      <c r="F52" s="23" t="s">
        <v>20</v>
      </c>
      <c r="G52" s="23"/>
      <c r="H52" s="23"/>
      <c r="I52" s="23"/>
      <c r="J52" s="23"/>
      <c r="K52" s="23"/>
      <c r="L52" s="23"/>
      <c r="M52" s="23"/>
      <c r="N52" s="23"/>
    </row>
    <row r="53" spans="2:14" ht="15.75">
      <c r="C53" s="24" t="s">
        <v>21</v>
      </c>
      <c r="D53" s="24" t="s">
        <v>22</v>
      </c>
      <c r="F53" s="25" t="str">
        <f t="shared" ref="F53:N53" si="11">F$16</f>
        <v>74"</v>
      </c>
      <c r="G53" s="25" t="str">
        <f t="shared" si="11"/>
        <v>80"</v>
      </c>
      <c r="H53" s="25" t="str">
        <f t="shared" si="11"/>
        <v>86"</v>
      </c>
      <c r="I53" s="25" t="str">
        <f t="shared" si="11"/>
        <v>92"</v>
      </c>
      <c r="J53" s="25" t="str">
        <f t="shared" si="11"/>
        <v>98"</v>
      </c>
      <c r="K53" s="25" t="str">
        <f t="shared" si="11"/>
        <v>104"</v>
      </c>
      <c r="L53" s="25" t="str">
        <f t="shared" si="11"/>
        <v>110"</v>
      </c>
      <c r="M53" s="25" t="str">
        <f t="shared" si="11"/>
        <v>116"</v>
      </c>
      <c r="N53" s="25" t="str">
        <f t="shared" si="11"/>
        <v>122"</v>
      </c>
    </row>
    <row r="54" spans="2:14" ht="15.75">
      <c r="B54" s="113" t="s">
        <v>23</v>
      </c>
      <c r="C54" s="36" t="str">
        <f t="shared" ref="C54:E66" si="12">C36</f>
        <v>6.0'</v>
      </c>
      <c r="D54" s="37" t="str">
        <f t="shared" si="12"/>
        <v>72"</v>
      </c>
      <c r="E54" s="48">
        <f t="shared" si="12"/>
        <v>72</v>
      </c>
      <c r="F54" s="49">
        <f t="shared" ref="F54:N54" si="13">$H$7*F18</f>
        <v>103.92307692307691</v>
      </c>
      <c r="G54" s="49">
        <f t="shared" si="13"/>
        <v>103.92307692307691</v>
      </c>
      <c r="H54" s="49">
        <f t="shared" si="13"/>
        <v>103.92307692307691</v>
      </c>
      <c r="I54" s="49">
        <f t="shared" si="13"/>
        <v>103.92307692307691</v>
      </c>
      <c r="J54" s="49">
        <f t="shared" si="13"/>
        <v>103.92307692307691</v>
      </c>
      <c r="K54" s="49">
        <f t="shared" si="13"/>
        <v>103.92307692307691</v>
      </c>
      <c r="L54" s="49">
        <f t="shared" si="13"/>
        <v>103.92307692307691</v>
      </c>
      <c r="M54" s="49">
        <f t="shared" si="13"/>
        <v>103.92307692307691</v>
      </c>
      <c r="N54" s="49">
        <f t="shared" si="13"/>
        <v>103.92307692307691</v>
      </c>
    </row>
    <row r="55" spans="2:14" ht="15.75">
      <c r="B55" s="113"/>
      <c r="C55" s="40" t="str">
        <f t="shared" si="12"/>
        <v>7.5'</v>
      </c>
      <c r="D55" s="41" t="str">
        <f t="shared" si="12"/>
        <v>90"</v>
      </c>
      <c r="E55" s="42">
        <f t="shared" si="12"/>
        <v>90</v>
      </c>
      <c r="F55" s="50">
        <f t="shared" ref="F55:N55" si="14">$H$7*F19</f>
        <v>103.92307692307691</v>
      </c>
      <c r="G55" s="50">
        <f t="shared" si="14"/>
        <v>103.92307692307691</v>
      </c>
      <c r="H55" s="50">
        <f t="shared" si="14"/>
        <v>103.92307692307691</v>
      </c>
      <c r="I55" s="50">
        <f t="shared" si="14"/>
        <v>103.92307692307691</v>
      </c>
      <c r="J55" s="50">
        <f t="shared" si="14"/>
        <v>103.92307692307691</v>
      </c>
      <c r="K55" s="50">
        <f t="shared" si="14"/>
        <v>103.92307692307691</v>
      </c>
      <c r="L55" s="50">
        <f t="shared" si="14"/>
        <v>103.92307692307691</v>
      </c>
      <c r="M55" s="50">
        <f t="shared" si="14"/>
        <v>103.92307692307691</v>
      </c>
      <c r="N55" s="50">
        <f t="shared" si="14"/>
        <v>103.92307692307691</v>
      </c>
    </row>
    <row r="56" spans="2:14" ht="15.75">
      <c r="B56" s="113"/>
      <c r="C56" s="40" t="str">
        <f t="shared" si="12"/>
        <v>9.0'</v>
      </c>
      <c r="D56" s="41" t="str">
        <f t="shared" si="12"/>
        <v>108"</v>
      </c>
      <c r="E56" s="42">
        <f t="shared" si="12"/>
        <v>108</v>
      </c>
      <c r="F56" s="50">
        <f t="shared" ref="F56:N56" si="15">$H$7*F20</f>
        <v>138.56410256410254</v>
      </c>
      <c r="G56" s="50">
        <f t="shared" si="15"/>
        <v>138.56410256410254</v>
      </c>
      <c r="H56" s="50">
        <f t="shared" si="15"/>
        <v>138.56410256410254</v>
      </c>
      <c r="I56" s="50">
        <f t="shared" si="15"/>
        <v>138.56410256410254</v>
      </c>
      <c r="J56" s="50">
        <f t="shared" si="15"/>
        <v>138.56410256410254</v>
      </c>
      <c r="K56" s="50">
        <f t="shared" si="15"/>
        <v>138.56410256410254</v>
      </c>
      <c r="L56" s="50">
        <f t="shared" si="15"/>
        <v>138.56410256410254</v>
      </c>
      <c r="M56" s="50">
        <f t="shared" si="15"/>
        <v>138.56410256410254</v>
      </c>
      <c r="N56" s="50">
        <f t="shared" si="15"/>
        <v>138.56410256410254</v>
      </c>
    </row>
    <row r="57" spans="2:14" ht="15.75">
      <c r="B57" s="113"/>
      <c r="C57" s="40" t="str">
        <f t="shared" si="12"/>
        <v>10.5'</v>
      </c>
      <c r="D57" s="41" t="str">
        <f t="shared" si="12"/>
        <v>126"</v>
      </c>
      <c r="E57" s="42">
        <f t="shared" si="12"/>
        <v>126</v>
      </c>
      <c r="F57" s="50">
        <f t="shared" ref="F57:N57" si="16">$H$7*F21</f>
        <v>138.56410256410254</v>
      </c>
      <c r="G57" s="50">
        <f t="shared" si="16"/>
        <v>138.56410256410254</v>
      </c>
      <c r="H57" s="50">
        <f t="shared" si="16"/>
        <v>138.56410256410254</v>
      </c>
      <c r="I57" s="50">
        <f t="shared" si="16"/>
        <v>138.56410256410254</v>
      </c>
      <c r="J57" s="50">
        <f t="shared" si="16"/>
        <v>138.56410256410254</v>
      </c>
      <c r="K57" s="50">
        <f t="shared" si="16"/>
        <v>138.56410256410254</v>
      </c>
      <c r="L57" s="50">
        <f t="shared" si="16"/>
        <v>138.56410256410254</v>
      </c>
      <c r="M57" s="50">
        <f t="shared" si="16"/>
        <v>138.56410256410254</v>
      </c>
      <c r="N57" s="50">
        <f t="shared" si="16"/>
        <v>138.56410256410254</v>
      </c>
    </row>
    <row r="58" spans="2:14" ht="15.75">
      <c r="B58" s="113"/>
      <c r="C58" s="40" t="str">
        <f t="shared" si="12"/>
        <v>12.0'</v>
      </c>
      <c r="D58" s="41" t="str">
        <f t="shared" si="12"/>
        <v>144"</v>
      </c>
      <c r="E58" s="42">
        <f t="shared" si="12"/>
        <v>144</v>
      </c>
      <c r="F58" s="50">
        <f t="shared" ref="F58:N58" si="17">$H$7*F22</f>
        <v>173.20512820512818</v>
      </c>
      <c r="G58" s="50">
        <f t="shared" si="17"/>
        <v>173.20512820512818</v>
      </c>
      <c r="H58" s="50">
        <f t="shared" si="17"/>
        <v>173.20512820512818</v>
      </c>
      <c r="I58" s="50">
        <f t="shared" si="17"/>
        <v>173.20512820512818</v>
      </c>
      <c r="J58" s="50">
        <f t="shared" si="17"/>
        <v>173.20512820512818</v>
      </c>
      <c r="K58" s="50">
        <f t="shared" si="17"/>
        <v>173.20512820512818</v>
      </c>
      <c r="L58" s="50">
        <f t="shared" si="17"/>
        <v>173.20512820512818</v>
      </c>
      <c r="M58" s="50">
        <f t="shared" si="17"/>
        <v>173.20512820512818</v>
      </c>
      <c r="N58" s="50">
        <f t="shared" si="17"/>
        <v>173.20512820512818</v>
      </c>
    </row>
    <row r="59" spans="2:14" ht="15.75">
      <c r="B59" s="113"/>
      <c r="C59" s="40" t="str">
        <f t="shared" si="12"/>
        <v>13.5'</v>
      </c>
      <c r="D59" s="41" t="str">
        <f t="shared" si="12"/>
        <v>162"</v>
      </c>
      <c r="E59" s="42">
        <f t="shared" si="12"/>
        <v>162</v>
      </c>
      <c r="F59" s="50">
        <f t="shared" ref="F59:N59" si="18">$H$7*F23</f>
        <v>173.20512820512818</v>
      </c>
      <c r="G59" s="50">
        <f t="shared" si="18"/>
        <v>173.20512820512818</v>
      </c>
      <c r="H59" s="50">
        <f t="shared" si="18"/>
        <v>173.20512820512818</v>
      </c>
      <c r="I59" s="50">
        <f t="shared" si="18"/>
        <v>173.20512820512818</v>
      </c>
      <c r="J59" s="50">
        <f t="shared" si="18"/>
        <v>173.20512820512818</v>
      </c>
      <c r="K59" s="50">
        <f t="shared" si="18"/>
        <v>173.20512820512818</v>
      </c>
      <c r="L59" s="50">
        <f t="shared" si="18"/>
        <v>173.20512820512818</v>
      </c>
      <c r="M59" s="50">
        <f t="shared" si="18"/>
        <v>173.20512820512818</v>
      </c>
      <c r="N59" s="50">
        <f t="shared" si="18"/>
        <v>173.20512820512818</v>
      </c>
    </row>
    <row r="60" spans="2:14" ht="15.75">
      <c r="B60" s="113"/>
      <c r="C60" s="40" t="str">
        <f t="shared" si="12"/>
        <v>15.0'</v>
      </c>
      <c r="D60" s="41" t="str">
        <f t="shared" si="12"/>
        <v>180"</v>
      </c>
      <c r="E60" s="42">
        <f t="shared" si="12"/>
        <v>180</v>
      </c>
      <c r="F60" s="50">
        <f t="shared" ref="F60:N60" si="19">$H$7*F24</f>
        <v>207.84615384615381</v>
      </c>
      <c r="G60" s="50">
        <f t="shared" si="19"/>
        <v>207.84615384615381</v>
      </c>
      <c r="H60" s="50">
        <f t="shared" si="19"/>
        <v>207.84615384615381</v>
      </c>
      <c r="I60" s="50">
        <f t="shared" si="19"/>
        <v>207.84615384615381</v>
      </c>
      <c r="J60" s="50">
        <f t="shared" si="19"/>
        <v>207.84615384615381</v>
      </c>
      <c r="K60" s="50">
        <f t="shared" si="19"/>
        <v>207.84615384615381</v>
      </c>
      <c r="L60" s="50">
        <f t="shared" si="19"/>
        <v>207.84615384615381</v>
      </c>
      <c r="M60" s="50">
        <f t="shared" si="19"/>
        <v>207.84615384615381</v>
      </c>
      <c r="N60" s="50">
        <f t="shared" si="19"/>
        <v>207.84615384615381</v>
      </c>
    </row>
    <row r="61" spans="2:14" ht="15.75">
      <c r="B61" s="113"/>
      <c r="C61" s="40" t="str">
        <f t="shared" si="12"/>
        <v>16.5'</v>
      </c>
      <c r="D61" s="41" t="str">
        <f t="shared" si="12"/>
        <v>198"</v>
      </c>
      <c r="E61" s="42">
        <f t="shared" si="12"/>
        <v>198</v>
      </c>
      <c r="F61" s="50">
        <f t="shared" ref="F61:N61" si="20">$H$7*F25</f>
        <v>207.84615384615381</v>
      </c>
      <c r="G61" s="50">
        <f t="shared" si="20"/>
        <v>207.84615384615381</v>
      </c>
      <c r="H61" s="50">
        <f t="shared" si="20"/>
        <v>207.84615384615381</v>
      </c>
      <c r="I61" s="50">
        <f t="shared" si="20"/>
        <v>207.84615384615381</v>
      </c>
      <c r="J61" s="50">
        <f t="shared" si="20"/>
        <v>207.84615384615381</v>
      </c>
      <c r="K61" s="50">
        <f t="shared" si="20"/>
        <v>207.84615384615381</v>
      </c>
      <c r="L61" s="50">
        <f t="shared" si="20"/>
        <v>207.84615384615381</v>
      </c>
      <c r="M61" s="50">
        <f t="shared" si="20"/>
        <v>207.84615384615381</v>
      </c>
      <c r="N61" s="50">
        <f t="shared" si="20"/>
        <v>207.84615384615381</v>
      </c>
    </row>
    <row r="62" spans="2:14" ht="15.75">
      <c r="B62" s="113"/>
      <c r="C62" s="40" t="str">
        <f t="shared" si="12"/>
        <v>18.0'</v>
      </c>
      <c r="D62" s="41" t="str">
        <f t="shared" si="12"/>
        <v>216"</v>
      </c>
      <c r="E62" s="42">
        <f t="shared" si="12"/>
        <v>216</v>
      </c>
      <c r="F62" s="50">
        <f t="shared" ref="F62:N62" si="21">$H$7*F26</f>
        <v>242.48717948717945</v>
      </c>
      <c r="G62" s="50">
        <f t="shared" si="21"/>
        <v>242.48717948717945</v>
      </c>
      <c r="H62" s="50">
        <f t="shared" si="21"/>
        <v>242.48717948717945</v>
      </c>
      <c r="I62" s="50">
        <f t="shared" si="21"/>
        <v>242.48717948717945</v>
      </c>
      <c r="J62" s="50">
        <f t="shared" si="21"/>
        <v>242.48717948717945</v>
      </c>
      <c r="K62" s="50">
        <f t="shared" si="21"/>
        <v>242.48717948717945</v>
      </c>
      <c r="L62" s="50">
        <f t="shared" si="21"/>
        <v>242.48717948717945</v>
      </c>
      <c r="M62" s="50">
        <f t="shared" si="21"/>
        <v>242.48717948717945</v>
      </c>
      <c r="N62" s="50">
        <f t="shared" si="21"/>
        <v>242.48717948717945</v>
      </c>
    </row>
    <row r="63" spans="2:14" ht="15.75">
      <c r="B63" s="113"/>
      <c r="C63" s="40" t="str">
        <f t="shared" si="12"/>
        <v>19.5'</v>
      </c>
      <c r="D63" s="41" t="str">
        <f t="shared" si="12"/>
        <v>234"</v>
      </c>
      <c r="E63" s="42">
        <f t="shared" si="12"/>
        <v>234</v>
      </c>
      <c r="F63" s="50">
        <f t="shared" ref="F63:N63" si="22">$H$7*F27</f>
        <v>242.48717948717945</v>
      </c>
      <c r="G63" s="50">
        <f t="shared" si="22"/>
        <v>242.48717948717945</v>
      </c>
      <c r="H63" s="50">
        <f t="shared" si="22"/>
        <v>242.48717948717945</v>
      </c>
      <c r="I63" s="50">
        <f t="shared" si="22"/>
        <v>242.48717948717945</v>
      </c>
      <c r="J63" s="50">
        <f t="shared" si="22"/>
        <v>242.48717948717945</v>
      </c>
      <c r="K63" s="50">
        <f t="shared" si="22"/>
        <v>242.48717948717945</v>
      </c>
      <c r="L63" s="50">
        <f t="shared" si="22"/>
        <v>242.48717948717945</v>
      </c>
      <c r="M63" s="50">
        <f t="shared" si="22"/>
        <v>242.48717948717945</v>
      </c>
      <c r="N63" s="50">
        <f t="shared" si="22"/>
        <v>242.48717948717945</v>
      </c>
    </row>
    <row r="64" spans="2:14" ht="15.75">
      <c r="B64" s="113"/>
      <c r="C64" s="40" t="str">
        <f t="shared" si="12"/>
        <v>21.0'</v>
      </c>
      <c r="D64" s="41" t="str">
        <f t="shared" si="12"/>
        <v>252"</v>
      </c>
      <c r="E64" s="42">
        <f t="shared" si="12"/>
        <v>252</v>
      </c>
      <c r="F64" s="50">
        <f t="shared" ref="F64:N64" si="23">$H$7*F28</f>
        <v>277.12820512820508</v>
      </c>
      <c r="G64" s="50">
        <f t="shared" si="23"/>
        <v>277.12820512820508</v>
      </c>
      <c r="H64" s="50">
        <f t="shared" si="23"/>
        <v>277.12820512820508</v>
      </c>
      <c r="I64" s="50">
        <f t="shared" si="23"/>
        <v>277.12820512820508</v>
      </c>
      <c r="J64" s="50">
        <f t="shared" si="23"/>
        <v>277.12820512820508</v>
      </c>
      <c r="K64" s="50">
        <f t="shared" si="23"/>
        <v>277.12820512820508</v>
      </c>
      <c r="L64" s="50">
        <f t="shared" si="23"/>
        <v>277.12820512820508</v>
      </c>
      <c r="M64" s="50">
        <f t="shared" si="23"/>
        <v>277.12820512820508</v>
      </c>
      <c r="N64" s="50">
        <f t="shared" si="23"/>
        <v>277.12820512820508</v>
      </c>
    </row>
    <row r="65" spans="2:14" ht="15.75">
      <c r="B65" s="113"/>
      <c r="C65" s="40" t="str">
        <f t="shared" si="12"/>
        <v>22.5'</v>
      </c>
      <c r="D65" s="41" t="str">
        <f t="shared" si="12"/>
        <v>270"</v>
      </c>
      <c r="E65" s="42">
        <f t="shared" si="12"/>
        <v>270</v>
      </c>
      <c r="F65" s="50">
        <f t="shared" ref="F65:N65" si="24">$H$7*F29</f>
        <v>277.12820512820508</v>
      </c>
      <c r="G65" s="50">
        <f t="shared" si="24"/>
        <v>277.12820512820508</v>
      </c>
      <c r="H65" s="50">
        <f t="shared" si="24"/>
        <v>277.12820512820508</v>
      </c>
      <c r="I65" s="50">
        <f t="shared" si="24"/>
        <v>277.12820512820508</v>
      </c>
      <c r="J65" s="50">
        <f t="shared" si="24"/>
        <v>277.12820512820508</v>
      </c>
      <c r="K65" s="50">
        <f t="shared" si="24"/>
        <v>277.12820512820508</v>
      </c>
      <c r="L65" s="50">
        <f t="shared" si="24"/>
        <v>277.12820512820508</v>
      </c>
      <c r="M65" s="50">
        <f t="shared" si="24"/>
        <v>277.12820512820508</v>
      </c>
      <c r="N65" s="50">
        <f t="shared" si="24"/>
        <v>277.12820512820508</v>
      </c>
    </row>
    <row r="66" spans="2:14" ht="15.75">
      <c r="B66" s="114"/>
      <c r="C66" s="44" t="str">
        <f t="shared" si="12"/>
        <v>24.0'</v>
      </c>
      <c r="D66" s="45" t="str">
        <f t="shared" si="12"/>
        <v>288"</v>
      </c>
      <c r="E66" s="46">
        <f t="shared" si="12"/>
        <v>288</v>
      </c>
      <c r="F66" s="51">
        <f t="shared" ref="F66:N66" si="25">$H$7*F30</f>
        <v>311.76923076923072</v>
      </c>
      <c r="G66" s="51">
        <f t="shared" si="25"/>
        <v>311.76923076923072</v>
      </c>
      <c r="H66" s="51">
        <f t="shared" si="25"/>
        <v>311.76923076923072</v>
      </c>
      <c r="I66" s="51">
        <f t="shared" si="25"/>
        <v>311.76923076923072</v>
      </c>
      <c r="J66" s="51">
        <f t="shared" si="25"/>
        <v>311.76923076923072</v>
      </c>
      <c r="K66" s="51">
        <f t="shared" si="25"/>
        <v>311.76923076923072</v>
      </c>
      <c r="L66" s="51">
        <f t="shared" si="25"/>
        <v>311.76923076923072</v>
      </c>
      <c r="M66" s="51">
        <f t="shared" si="25"/>
        <v>311.76923076923072</v>
      </c>
      <c r="N66" s="51">
        <f t="shared" si="25"/>
        <v>311.76923076923072</v>
      </c>
    </row>
    <row r="69" spans="2:14" ht="20.25">
      <c r="B69" s="26" t="s">
        <v>42</v>
      </c>
    </row>
    <row r="70" spans="2:14" ht="15">
      <c r="F70" s="23" t="s">
        <v>20</v>
      </c>
      <c r="G70" s="23"/>
      <c r="H70" s="23"/>
      <c r="I70" s="23"/>
      <c r="J70" s="23"/>
      <c r="K70" s="23"/>
      <c r="L70" s="23"/>
      <c r="M70" s="23"/>
      <c r="N70" s="23"/>
    </row>
    <row r="71" spans="2:14" ht="15.75">
      <c r="C71" s="24" t="s">
        <v>21</v>
      </c>
      <c r="D71" s="24" t="s">
        <v>22</v>
      </c>
      <c r="F71" s="25" t="str">
        <f t="shared" ref="F71:N71" si="26">F$16</f>
        <v>74"</v>
      </c>
      <c r="G71" s="25" t="str">
        <f t="shared" si="26"/>
        <v>80"</v>
      </c>
      <c r="H71" s="25" t="str">
        <f t="shared" si="26"/>
        <v>86"</v>
      </c>
      <c r="I71" s="25" t="str">
        <f t="shared" si="26"/>
        <v>92"</v>
      </c>
      <c r="J71" s="25" t="str">
        <f t="shared" si="26"/>
        <v>98"</v>
      </c>
      <c r="K71" s="25" t="str">
        <f t="shared" si="26"/>
        <v>104"</v>
      </c>
      <c r="L71" s="25" t="str">
        <f t="shared" si="26"/>
        <v>110"</v>
      </c>
      <c r="M71" s="25" t="str">
        <f t="shared" si="26"/>
        <v>116"</v>
      </c>
      <c r="N71" s="25" t="str">
        <f t="shared" si="26"/>
        <v>122"</v>
      </c>
    </row>
    <row r="72" spans="2:14" ht="15.75">
      <c r="B72" s="113" t="s">
        <v>23</v>
      </c>
      <c r="C72" s="36" t="str">
        <f t="shared" ref="C72:E84" si="27">C54</f>
        <v>6.0'</v>
      </c>
      <c r="D72" s="37" t="str">
        <f t="shared" si="27"/>
        <v>72"</v>
      </c>
      <c r="E72" s="48">
        <f t="shared" si="27"/>
        <v>72</v>
      </c>
      <c r="F72" s="49">
        <f t="shared" ref="F72:N72" si="28">ROUND(F36+F54,2)</f>
        <v>119.3</v>
      </c>
      <c r="G72" s="49">
        <f t="shared" si="28"/>
        <v>119.3</v>
      </c>
      <c r="H72" s="49">
        <f t="shared" si="28"/>
        <v>119.3</v>
      </c>
      <c r="I72" s="49">
        <f t="shared" si="28"/>
        <v>123.6</v>
      </c>
      <c r="J72" s="49">
        <f t="shared" si="28"/>
        <v>123.6</v>
      </c>
      <c r="K72" s="49">
        <f t="shared" si="28"/>
        <v>129.13999999999999</v>
      </c>
      <c r="L72" s="49">
        <f t="shared" si="28"/>
        <v>129.13999999999999</v>
      </c>
      <c r="M72" s="49">
        <f t="shared" si="28"/>
        <v>129.13999999999999</v>
      </c>
      <c r="N72" s="49">
        <f t="shared" si="28"/>
        <v>129.13999999999999</v>
      </c>
    </row>
    <row r="73" spans="2:14" ht="15.75">
      <c r="B73" s="113"/>
      <c r="C73" s="40" t="str">
        <f t="shared" si="27"/>
        <v>7.5'</v>
      </c>
      <c r="D73" s="41" t="str">
        <f t="shared" si="27"/>
        <v>90"</v>
      </c>
      <c r="E73" s="42">
        <f t="shared" si="27"/>
        <v>90</v>
      </c>
      <c r="F73" s="50">
        <f t="shared" ref="F73:N73" si="29">ROUND(F37+F55,2)</f>
        <v>124.42</v>
      </c>
      <c r="G73" s="50">
        <f t="shared" si="29"/>
        <v>124.42</v>
      </c>
      <c r="H73" s="50">
        <f t="shared" si="29"/>
        <v>124.42</v>
      </c>
      <c r="I73" s="50">
        <f t="shared" si="29"/>
        <v>130.16</v>
      </c>
      <c r="J73" s="50">
        <f t="shared" si="29"/>
        <v>130.16</v>
      </c>
      <c r="K73" s="50">
        <f t="shared" si="29"/>
        <v>137.54</v>
      </c>
      <c r="L73" s="50">
        <f t="shared" si="29"/>
        <v>137.54</v>
      </c>
      <c r="M73" s="50">
        <f t="shared" si="29"/>
        <v>137.54</v>
      </c>
      <c r="N73" s="50">
        <f t="shared" si="29"/>
        <v>137.54</v>
      </c>
    </row>
    <row r="74" spans="2:14" ht="15.75">
      <c r="B74" s="113"/>
      <c r="C74" s="40" t="str">
        <f t="shared" si="27"/>
        <v>9.0'</v>
      </c>
      <c r="D74" s="41" t="str">
        <f t="shared" si="27"/>
        <v>108"</v>
      </c>
      <c r="E74" s="42">
        <f t="shared" si="27"/>
        <v>108</v>
      </c>
      <c r="F74" s="50">
        <f t="shared" ref="F74:N74" si="30">ROUND(F38+F56,2)</f>
        <v>161.63</v>
      </c>
      <c r="G74" s="50">
        <f t="shared" si="30"/>
        <v>161.63</v>
      </c>
      <c r="H74" s="50">
        <f t="shared" si="30"/>
        <v>161.63</v>
      </c>
      <c r="I74" s="50">
        <f t="shared" si="30"/>
        <v>168.08</v>
      </c>
      <c r="J74" s="50">
        <f t="shared" si="30"/>
        <v>168.08</v>
      </c>
      <c r="K74" s="50">
        <f t="shared" si="30"/>
        <v>176.39</v>
      </c>
      <c r="L74" s="50">
        <f t="shared" si="30"/>
        <v>176.39</v>
      </c>
      <c r="M74" s="50">
        <f t="shared" si="30"/>
        <v>176.39</v>
      </c>
      <c r="N74" s="50">
        <f t="shared" si="30"/>
        <v>176.39</v>
      </c>
    </row>
    <row r="75" spans="2:14" ht="15.75">
      <c r="B75" s="113"/>
      <c r="C75" s="40" t="str">
        <f t="shared" si="27"/>
        <v>10.5'</v>
      </c>
      <c r="D75" s="41" t="str">
        <f t="shared" si="27"/>
        <v>126"</v>
      </c>
      <c r="E75" s="42">
        <f t="shared" si="27"/>
        <v>126</v>
      </c>
      <c r="F75" s="50">
        <f t="shared" ref="F75:N75" si="31">ROUND(F39+F57,2)</f>
        <v>166.75</v>
      </c>
      <c r="G75" s="50">
        <f t="shared" si="31"/>
        <v>166.75</v>
      </c>
      <c r="H75" s="50">
        <f t="shared" si="31"/>
        <v>166.75</v>
      </c>
      <c r="I75" s="50">
        <f t="shared" si="31"/>
        <v>174.64</v>
      </c>
      <c r="J75" s="50">
        <f t="shared" si="31"/>
        <v>174.64</v>
      </c>
      <c r="K75" s="50">
        <f t="shared" si="31"/>
        <v>184.79</v>
      </c>
      <c r="L75" s="50">
        <f t="shared" si="31"/>
        <v>184.79</v>
      </c>
      <c r="M75" s="50">
        <f t="shared" si="31"/>
        <v>184.79</v>
      </c>
      <c r="N75" s="50">
        <f t="shared" si="31"/>
        <v>184.79</v>
      </c>
    </row>
    <row r="76" spans="2:14" ht="15.75">
      <c r="B76" s="113"/>
      <c r="C76" s="40" t="str">
        <f t="shared" si="27"/>
        <v>12.0'</v>
      </c>
      <c r="D76" s="41" t="str">
        <f t="shared" si="27"/>
        <v>144"</v>
      </c>
      <c r="E76" s="42">
        <f t="shared" si="27"/>
        <v>144</v>
      </c>
      <c r="F76" s="50">
        <f t="shared" ref="F76:N76" si="32">ROUND(F40+F58,2)</f>
        <v>203.96</v>
      </c>
      <c r="G76" s="50">
        <f t="shared" si="32"/>
        <v>203.96</v>
      </c>
      <c r="H76" s="50">
        <f t="shared" si="32"/>
        <v>203.96</v>
      </c>
      <c r="I76" s="50">
        <f t="shared" si="32"/>
        <v>212.57</v>
      </c>
      <c r="J76" s="50">
        <f t="shared" si="32"/>
        <v>212.57</v>
      </c>
      <c r="K76" s="50">
        <f t="shared" si="32"/>
        <v>223.64</v>
      </c>
      <c r="L76" s="50">
        <f t="shared" si="32"/>
        <v>223.64</v>
      </c>
      <c r="M76" s="50">
        <f t="shared" si="32"/>
        <v>223.64</v>
      </c>
      <c r="N76" s="50">
        <f t="shared" si="32"/>
        <v>223.64</v>
      </c>
    </row>
    <row r="77" spans="2:14" ht="15.75">
      <c r="B77" s="113"/>
      <c r="C77" s="40" t="str">
        <f t="shared" si="27"/>
        <v>13.5'</v>
      </c>
      <c r="D77" s="41" t="str">
        <f t="shared" si="27"/>
        <v>162"</v>
      </c>
      <c r="E77" s="42">
        <f t="shared" si="27"/>
        <v>162</v>
      </c>
      <c r="F77" s="50">
        <f t="shared" ref="F77:N77" si="33">ROUND(F41+F59,2)</f>
        <v>209.08</v>
      </c>
      <c r="G77" s="50">
        <f t="shared" si="33"/>
        <v>209.08</v>
      </c>
      <c r="H77" s="50">
        <f t="shared" si="33"/>
        <v>209.08</v>
      </c>
      <c r="I77" s="50">
        <f t="shared" si="33"/>
        <v>219.13</v>
      </c>
      <c r="J77" s="50">
        <f t="shared" si="33"/>
        <v>219.13</v>
      </c>
      <c r="K77" s="50">
        <f t="shared" si="33"/>
        <v>232.04</v>
      </c>
      <c r="L77" s="50">
        <f t="shared" si="33"/>
        <v>232.04</v>
      </c>
      <c r="M77" s="50">
        <f t="shared" si="33"/>
        <v>232.04</v>
      </c>
      <c r="N77" s="50">
        <f t="shared" si="33"/>
        <v>232.04</v>
      </c>
    </row>
    <row r="78" spans="2:14" ht="15.75">
      <c r="B78" s="113"/>
      <c r="C78" s="40" t="str">
        <f t="shared" si="27"/>
        <v>15.0'</v>
      </c>
      <c r="D78" s="41" t="str">
        <f t="shared" si="27"/>
        <v>180"</v>
      </c>
      <c r="E78" s="42">
        <f t="shared" si="27"/>
        <v>180</v>
      </c>
      <c r="F78" s="50">
        <f t="shared" ref="F78:N78" si="34">ROUND(F42+F60,2)</f>
        <v>246.28</v>
      </c>
      <c r="G78" s="50">
        <f t="shared" si="34"/>
        <v>246.28</v>
      </c>
      <c r="H78" s="50">
        <f t="shared" si="34"/>
        <v>246.28</v>
      </c>
      <c r="I78" s="50">
        <f t="shared" si="34"/>
        <v>257.05</v>
      </c>
      <c r="J78" s="50">
        <f t="shared" si="34"/>
        <v>257.05</v>
      </c>
      <c r="K78" s="50">
        <f t="shared" si="34"/>
        <v>270.88</v>
      </c>
      <c r="L78" s="50">
        <f t="shared" si="34"/>
        <v>270.88</v>
      </c>
      <c r="M78" s="50">
        <f t="shared" si="34"/>
        <v>270.88</v>
      </c>
      <c r="N78" s="50">
        <f t="shared" si="34"/>
        <v>270.88</v>
      </c>
    </row>
    <row r="79" spans="2:14" ht="15.75">
      <c r="B79" s="113"/>
      <c r="C79" s="40" t="str">
        <f t="shared" si="27"/>
        <v>16.5'</v>
      </c>
      <c r="D79" s="41" t="str">
        <f t="shared" si="27"/>
        <v>198"</v>
      </c>
      <c r="E79" s="42">
        <f t="shared" si="27"/>
        <v>198</v>
      </c>
      <c r="F79" s="50">
        <f t="shared" ref="F79:N79" si="35">ROUND(F43+F61,2)</f>
        <v>251.41</v>
      </c>
      <c r="G79" s="50">
        <f t="shared" si="35"/>
        <v>251.41</v>
      </c>
      <c r="H79" s="50">
        <f t="shared" si="35"/>
        <v>251.41</v>
      </c>
      <c r="I79" s="50">
        <f t="shared" si="35"/>
        <v>263.61</v>
      </c>
      <c r="J79" s="50">
        <f t="shared" si="35"/>
        <v>263.61</v>
      </c>
      <c r="K79" s="50">
        <f t="shared" si="35"/>
        <v>279.29000000000002</v>
      </c>
      <c r="L79" s="50">
        <f t="shared" si="35"/>
        <v>279.29000000000002</v>
      </c>
      <c r="M79" s="50">
        <f t="shared" si="35"/>
        <v>279.29000000000002</v>
      </c>
      <c r="N79" s="50">
        <f t="shared" si="35"/>
        <v>279.29000000000002</v>
      </c>
    </row>
    <row r="80" spans="2:14" ht="15.75">
      <c r="B80" s="113"/>
      <c r="C80" s="40" t="str">
        <f t="shared" si="27"/>
        <v>18.0'</v>
      </c>
      <c r="D80" s="41" t="str">
        <f t="shared" si="27"/>
        <v>216"</v>
      </c>
      <c r="E80" s="42">
        <f t="shared" si="27"/>
        <v>216</v>
      </c>
      <c r="F80" s="50">
        <f t="shared" ref="F80:N80" si="36">ROUND(F44+F62,2)</f>
        <v>288.61</v>
      </c>
      <c r="G80" s="50">
        <f t="shared" si="36"/>
        <v>288.61</v>
      </c>
      <c r="H80" s="50">
        <f t="shared" si="36"/>
        <v>288.61</v>
      </c>
      <c r="I80" s="50">
        <f t="shared" si="36"/>
        <v>301.52999999999997</v>
      </c>
      <c r="J80" s="50">
        <f t="shared" si="36"/>
        <v>301.52999999999997</v>
      </c>
      <c r="K80" s="50">
        <f t="shared" si="36"/>
        <v>318.13</v>
      </c>
      <c r="L80" s="50">
        <f t="shared" si="36"/>
        <v>318.13</v>
      </c>
      <c r="M80" s="50">
        <f t="shared" si="36"/>
        <v>318.13</v>
      </c>
      <c r="N80" s="50">
        <f t="shared" si="36"/>
        <v>318.13</v>
      </c>
    </row>
    <row r="81" spans="2:14" ht="15.75">
      <c r="B81" s="113"/>
      <c r="C81" s="40" t="str">
        <f t="shared" si="27"/>
        <v>19.5'</v>
      </c>
      <c r="D81" s="41" t="str">
        <f t="shared" si="27"/>
        <v>234"</v>
      </c>
      <c r="E81" s="42">
        <f t="shared" si="27"/>
        <v>234</v>
      </c>
      <c r="F81" s="50">
        <f t="shared" ref="F81:N81" si="37">ROUND(F45+F63,2)</f>
        <v>293.74</v>
      </c>
      <c r="G81" s="50">
        <f t="shared" si="37"/>
        <v>293.74</v>
      </c>
      <c r="H81" s="50">
        <f t="shared" si="37"/>
        <v>293.74</v>
      </c>
      <c r="I81" s="50">
        <f t="shared" si="37"/>
        <v>308.08999999999997</v>
      </c>
      <c r="J81" s="50">
        <f t="shared" si="37"/>
        <v>308.08999999999997</v>
      </c>
      <c r="K81" s="50">
        <f t="shared" si="37"/>
        <v>326.54000000000002</v>
      </c>
      <c r="L81" s="50">
        <f t="shared" si="37"/>
        <v>326.54000000000002</v>
      </c>
      <c r="M81" s="50">
        <f t="shared" si="37"/>
        <v>326.54000000000002</v>
      </c>
      <c r="N81" s="50">
        <f t="shared" si="37"/>
        <v>326.54000000000002</v>
      </c>
    </row>
    <row r="82" spans="2:14" ht="15.75">
      <c r="B82" s="113"/>
      <c r="C82" s="40" t="str">
        <f t="shared" si="27"/>
        <v>21.0'</v>
      </c>
      <c r="D82" s="41" t="str">
        <f t="shared" si="27"/>
        <v>252"</v>
      </c>
      <c r="E82" s="42">
        <f t="shared" si="27"/>
        <v>252</v>
      </c>
      <c r="F82" s="50">
        <f t="shared" ref="F82:N82" si="38">ROUND(F46+F64,2)</f>
        <v>330.94</v>
      </c>
      <c r="G82" s="50">
        <f t="shared" si="38"/>
        <v>330.94</v>
      </c>
      <c r="H82" s="50">
        <f t="shared" si="38"/>
        <v>330.94</v>
      </c>
      <c r="I82" s="50">
        <f t="shared" si="38"/>
        <v>346.01</v>
      </c>
      <c r="J82" s="50">
        <f t="shared" si="38"/>
        <v>346.01</v>
      </c>
      <c r="K82" s="50">
        <f t="shared" si="38"/>
        <v>365.38</v>
      </c>
      <c r="L82" s="50">
        <f t="shared" si="38"/>
        <v>365.38</v>
      </c>
      <c r="M82" s="50">
        <f t="shared" si="38"/>
        <v>365.38</v>
      </c>
      <c r="N82" s="50">
        <f t="shared" si="38"/>
        <v>365.38</v>
      </c>
    </row>
    <row r="83" spans="2:14" ht="15.75">
      <c r="B83" s="113"/>
      <c r="C83" s="40" t="str">
        <f t="shared" si="27"/>
        <v>22.5'</v>
      </c>
      <c r="D83" s="41" t="str">
        <f t="shared" si="27"/>
        <v>270"</v>
      </c>
      <c r="E83" s="42">
        <f t="shared" si="27"/>
        <v>270</v>
      </c>
      <c r="F83" s="50">
        <f t="shared" ref="F83:N83" si="39">ROUND(F47+F65,2)</f>
        <v>336.07</v>
      </c>
      <c r="G83" s="50">
        <f t="shared" si="39"/>
        <v>336.07</v>
      </c>
      <c r="H83" s="50">
        <f t="shared" si="39"/>
        <v>336.07</v>
      </c>
      <c r="I83" s="50">
        <f t="shared" si="39"/>
        <v>352.57</v>
      </c>
      <c r="J83" s="50">
        <f t="shared" si="39"/>
        <v>352.57</v>
      </c>
      <c r="K83" s="50">
        <f t="shared" si="39"/>
        <v>373.79</v>
      </c>
      <c r="L83" s="50">
        <f t="shared" si="39"/>
        <v>373.79</v>
      </c>
      <c r="M83" s="50">
        <f t="shared" si="39"/>
        <v>373.79</v>
      </c>
      <c r="N83" s="50">
        <f t="shared" si="39"/>
        <v>373.79</v>
      </c>
    </row>
    <row r="84" spans="2:14" ht="15.75">
      <c r="B84" s="114"/>
      <c r="C84" s="44" t="str">
        <f t="shared" si="27"/>
        <v>24.0'</v>
      </c>
      <c r="D84" s="45" t="str">
        <f t="shared" si="27"/>
        <v>288"</v>
      </c>
      <c r="E84" s="46">
        <f t="shared" si="27"/>
        <v>288</v>
      </c>
      <c r="F84" s="51">
        <f t="shared" ref="F84:N84" si="40">ROUND(F48+F66,2)</f>
        <v>373.27</v>
      </c>
      <c r="G84" s="51">
        <f t="shared" si="40"/>
        <v>373.27</v>
      </c>
      <c r="H84" s="51">
        <f t="shared" si="40"/>
        <v>373.27</v>
      </c>
      <c r="I84" s="51">
        <f t="shared" si="40"/>
        <v>390.49</v>
      </c>
      <c r="J84" s="51">
        <f t="shared" si="40"/>
        <v>390.49</v>
      </c>
      <c r="K84" s="51">
        <f t="shared" si="40"/>
        <v>412.63</v>
      </c>
      <c r="L84" s="51">
        <f t="shared" si="40"/>
        <v>412.63</v>
      </c>
      <c r="M84" s="51">
        <f t="shared" si="40"/>
        <v>412.63</v>
      </c>
      <c r="N84" s="51">
        <f t="shared" si="40"/>
        <v>412.63</v>
      </c>
    </row>
    <row r="87" spans="2:14" ht="20.25">
      <c r="B87" s="26" t="s">
        <v>43</v>
      </c>
    </row>
    <row r="88" spans="2:14" ht="15">
      <c r="F88" s="23" t="s">
        <v>20</v>
      </c>
      <c r="G88" s="23"/>
      <c r="H88" s="23"/>
      <c r="I88" s="23"/>
      <c r="J88" s="23"/>
      <c r="K88" s="23"/>
      <c r="L88" s="23"/>
      <c r="M88" s="23"/>
      <c r="N88" s="23"/>
    </row>
    <row r="89" spans="2:14" ht="15.75">
      <c r="C89" s="24" t="s">
        <v>21</v>
      </c>
      <c r="D89" s="24" t="s">
        <v>22</v>
      </c>
      <c r="F89" s="25" t="str">
        <f t="shared" ref="F89:N89" si="41">F$16</f>
        <v>74"</v>
      </c>
      <c r="G89" s="25" t="str">
        <f t="shared" si="41"/>
        <v>80"</v>
      </c>
      <c r="H89" s="25" t="str">
        <f t="shared" si="41"/>
        <v>86"</v>
      </c>
      <c r="I89" s="25" t="str">
        <f t="shared" si="41"/>
        <v>92"</v>
      </c>
      <c r="J89" s="25" t="str">
        <f t="shared" si="41"/>
        <v>98"</v>
      </c>
      <c r="K89" s="25" t="str">
        <f t="shared" si="41"/>
        <v>104"</v>
      </c>
      <c r="L89" s="25" t="str">
        <f t="shared" si="41"/>
        <v>110"</v>
      </c>
      <c r="M89" s="25" t="str">
        <f t="shared" si="41"/>
        <v>116"</v>
      </c>
      <c r="N89" s="25" t="str">
        <f t="shared" si="41"/>
        <v>122"</v>
      </c>
    </row>
    <row r="90" spans="2:14" ht="15.75">
      <c r="B90" s="113" t="s">
        <v>23</v>
      </c>
      <c r="C90" s="36" t="str">
        <f t="shared" ref="C90:E102" si="42">C72</f>
        <v>6.0'</v>
      </c>
      <c r="D90" s="37" t="str">
        <f t="shared" si="42"/>
        <v>72"</v>
      </c>
      <c r="E90" s="48">
        <f t="shared" si="42"/>
        <v>72</v>
      </c>
      <c r="F90" s="49">
        <f t="shared" ref="F90:N90" si="43">ROUND(F72/(1-$H$8),2)</f>
        <v>238.6</v>
      </c>
      <c r="G90" s="49">
        <f t="shared" si="43"/>
        <v>238.6</v>
      </c>
      <c r="H90" s="49">
        <f t="shared" si="43"/>
        <v>238.6</v>
      </c>
      <c r="I90" s="49">
        <f t="shared" si="43"/>
        <v>247.2</v>
      </c>
      <c r="J90" s="49">
        <f t="shared" si="43"/>
        <v>247.2</v>
      </c>
      <c r="K90" s="49">
        <f t="shared" si="43"/>
        <v>258.27999999999997</v>
      </c>
      <c r="L90" s="49">
        <f t="shared" si="43"/>
        <v>258.27999999999997</v>
      </c>
      <c r="M90" s="49">
        <f t="shared" si="43"/>
        <v>258.27999999999997</v>
      </c>
      <c r="N90" s="49">
        <f t="shared" si="43"/>
        <v>258.27999999999997</v>
      </c>
    </row>
    <row r="91" spans="2:14" ht="15.75">
      <c r="B91" s="113"/>
      <c r="C91" s="40" t="str">
        <f t="shared" si="42"/>
        <v>7.5'</v>
      </c>
      <c r="D91" s="41" t="str">
        <f t="shared" si="42"/>
        <v>90"</v>
      </c>
      <c r="E91" s="42">
        <f t="shared" si="42"/>
        <v>90</v>
      </c>
      <c r="F91" s="50">
        <f t="shared" ref="F91:N91" si="44">ROUND(F73/(1-$H$8),2)</f>
        <v>248.84</v>
      </c>
      <c r="G91" s="50">
        <f t="shared" si="44"/>
        <v>248.84</v>
      </c>
      <c r="H91" s="50">
        <f t="shared" si="44"/>
        <v>248.84</v>
      </c>
      <c r="I91" s="50">
        <f t="shared" si="44"/>
        <v>260.32</v>
      </c>
      <c r="J91" s="50">
        <f t="shared" si="44"/>
        <v>260.32</v>
      </c>
      <c r="K91" s="50">
        <f t="shared" si="44"/>
        <v>275.08</v>
      </c>
      <c r="L91" s="50">
        <f t="shared" si="44"/>
        <v>275.08</v>
      </c>
      <c r="M91" s="50">
        <f t="shared" si="44"/>
        <v>275.08</v>
      </c>
      <c r="N91" s="50">
        <f t="shared" si="44"/>
        <v>275.08</v>
      </c>
    </row>
    <row r="92" spans="2:14" ht="15.75">
      <c r="B92" s="113"/>
      <c r="C92" s="40" t="str">
        <f t="shared" si="42"/>
        <v>9.0'</v>
      </c>
      <c r="D92" s="41" t="str">
        <f t="shared" si="42"/>
        <v>108"</v>
      </c>
      <c r="E92" s="42">
        <f t="shared" si="42"/>
        <v>108</v>
      </c>
      <c r="F92" s="50">
        <f t="shared" ref="F92:N92" si="45">ROUND(F74/(1-$H$8),2)</f>
        <v>323.26</v>
      </c>
      <c r="G92" s="50">
        <f t="shared" si="45"/>
        <v>323.26</v>
      </c>
      <c r="H92" s="50">
        <f t="shared" si="45"/>
        <v>323.26</v>
      </c>
      <c r="I92" s="50">
        <f t="shared" si="45"/>
        <v>336.16</v>
      </c>
      <c r="J92" s="50">
        <f t="shared" si="45"/>
        <v>336.16</v>
      </c>
      <c r="K92" s="50">
        <f t="shared" si="45"/>
        <v>352.78</v>
      </c>
      <c r="L92" s="50">
        <f t="shared" si="45"/>
        <v>352.78</v>
      </c>
      <c r="M92" s="50">
        <f t="shared" si="45"/>
        <v>352.78</v>
      </c>
      <c r="N92" s="50">
        <f t="shared" si="45"/>
        <v>352.78</v>
      </c>
    </row>
    <row r="93" spans="2:14" ht="15.75">
      <c r="B93" s="113"/>
      <c r="C93" s="40" t="str">
        <f t="shared" si="42"/>
        <v>10.5'</v>
      </c>
      <c r="D93" s="41" t="str">
        <f t="shared" si="42"/>
        <v>126"</v>
      </c>
      <c r="E93" s="42">
        <f t="shared" si="42"/>
        <v>126</v>
      </c>
      <c r="F93" s="50">
        <f t="shared" ref="F93:N93" si="46">ROUND(F75/(1-$H$8),2)</f>
        <v>333.5</v>
      </c>
      <c r="G93" s="50">
        <f t="shared" si="46"/>
        <v>333.5</v>
      </c>
      <c r="H93" s="50">
        <f t="shared" si="46"/>
        <v>333.5</v>
      </c>
      <c r="I93" s="50">
        <f t="shared" si="46"/>
        <v>349.28</v>
      </c>
      <c r="J93" s="50">
        <f t="shared" si="46"/>
        <v>349.28</v>
      </c>
      <c r="K93" s="50">
        <f t="shared" si="46"/>
        <v>369.58</v>
      </c>
      <c r="L93" s="50">
        <f t="shared" si="46"/>
        <v>369.58</v>
      </c>
      <c r="M93" s="50">
        <f t="shared" si="46"/>
        <v>369.58</v>
      </c>
      <c r="N93" s="50">
        <f t="shared" si="46"/>
        <v>369.58</v>
      </c>
    </row>
    <row r="94" spans="2:14" ht="15.75">
      <c r="B94" s="113"/>
      <c r="C94" s="40" t="str">
        <f t="shared" si="42"/>
        <v>12.0'</v>
      </c>
      <c r="D94" s="41" t="str">
        <f t="shared" si="42"/>
        <v>144"</v>
      </c>
      <c r="E94" s="42">
        <f t="shared" si="42"/>
        <v>144</v>
      </c>
      <c r="F94" s="50">
        <f t="shared" ref="F94:N94" si="47">ROUND(F76/(1-$H$8),2)</f>
        <v>407.92</v>
      </c>
      <c r="G94" s="50">
        <f t="shared" si="47"/>
        <v>407.92</v>
      </c>
      <c r="H94" s="50">
        <f t="shared" si="47"/>
        <v>407.92</v>
      </c>
      <c r="I94" s="50">
        <f t="shared" si="47"/>
        <v>425.14</v>
      </c>
      <c r="J94" s="50">
        <f t="shared" si="47"/>
        <v>425.14</v>
      </c>
      <c r="K94" s="50">
        <f t="shared" si="47"/>
        <v>447.28</v>
      </c>
      <c r="L94" s="50">
        <f t="shared" si="47"/>
        <v>447.28</v>
      </c>
      <c r="M94" s="50">
        <f t="shared" si="47"/>
        <v>447.28</v>
      </c>
      <c r="N94" s="50">
        <f t="shared" si="47"/>
        <v>447.28</v>
      </c>
    </row>
    <row r="95" spans="2:14" ht="15.75">
      <c r="B95" s="113"/>
      <c r="C95" s="40" t="str">
        <f t="shared" si="42"/>
        <v>13.5'</v>
      </c>
      <c r="D95" s="41" t="str">
        <f t="shared" si="42"/>
        <v>162"</v>
      </c>
      <c r="E95" s="42">
        <f t="shared" si="42"/>
        <v>162</v>
      </c>
      <c r="F95" s="50">
        <f t="shared" ref="F95:N95" si="48">ROUND(F77/(1-$H$8),2)</f>
        <v>418.16</v>
      </c>
      <c r="G95" s="50">
        <f t="shared" si="48"/>
        <v>418.16</v>
      </c>
      <c r="H95" s="50">
        <f t="shared" si="48"/>
        <v>418.16</v>
      </c>
      <c r="I95" s="50">
        <f t="shared" si="48"/>
        <v>438.26</v>
      </c>
      <c r="J95" s="50">
        <f t="shared" si="48"/>
        <v>438.26</v>
      </c>
      <c r="K95" s="50">
        <f t="shared" si="48"/>
        <v>464.08</v>
      </c>
      <c r="L95" s="50">
        <f t="shared" si="48"/>
        <v>464.08</v>
      </c>
      <c r="M95" s="50">
        <f t="shared" si="48"/>
        <v>464.08</v>
      </c>
      <c r="N95" s="50">
        <f t="shared" si="48"/>
        <v>464.08</v>
      </c>
    </row>
    <row r="96" spans="2:14" ht="15.75">
      <c r="B96" s="113"/>
      <c r="C96" s="40" t="str">
        <f t="shared" si="42"/>
        <v>15.0'</v>
      </c>
      <c r="D96" s="41" t="str">
        <f t="shared" si="42"/>
        <v>180"</v>
      </c>
      <c r="E96" s="42">
        <f t="shared" si="42"/>
        <v>180</v>
      </c>
      <c r="F96" s="50">
        <f t="shared" ref="F96:N96" si="49">ROUND(F78/(1-$H$8),2)</f>
        <v>492.56</v>
      </c>
      <c r="G96" s="50">
        <f t="shared" si="49"/>
        <v>492.56</v>
      </c>
      <c r="H96" s="50">
        <f t="shared" si="49"/>
        <v>492.56</v>
      </c>
      <c r="I96" s="50">
        <f t="shared" si="49"/>
        <v>514.1</v>
      </c>
      <c r="J96" s="50">
        <f t="shared" si="49"/>
        <v>514.1</v>
      </c>
      <c r="K96" s="50">
        <f t="shared" si="49"/>
        <v>541.76</v>
      </c>
      <c r="L96" s="50">
        <f t="shared" si="49"/>
        <v>541.76</v>
      </c>
      <c r="M96" s="50">
        <f t="shared" si="49"/>
        <v>541.76</v>
      </c>
      <c r="N96" s="50">
        <f t="shared" si="49"/>
        <v>541.76</v>
      </c>
    </row>
    <row r="97" spans="2:14" ht="15.75">
      <c r="B97" s="113"/>
      <c r="C97" s="40" t="str">
        <f t="shared" si="42"/>
        <v>16.5'</v>
      </c>
      <c r="D97" s="41" t="str">
        <f t="shared" si="42"/>
        <v>198"</v>
      </c>
      <c r="E97" s="42">
        <f t="shared" si="42"/>
        <v>198</v>
      </c>
      <c r="F97" s="50">
        <f t="shared" ref="F97:N97" si="50">ROUND(F79/(1-$H$8),2)</f>
        <v>502.82</v>
      </c>
      <c r="G97" s="50">
        <f t="shared" si="50"/>
        <v>502.82</v>
      </c>
      <c r="H97" s="50">
        <f t="shared" si="50"/>
        <v>502.82</v>
      </c>
      <c r="I97" s="50">
        <f t="shared" si="50"/>
        <v>527.22</v>
      </c>
      <c r="J97" s="50">
        <f t="shared" si="50"/>
        <v>527.22</v>
      </c>
      <c r="K97" s="50">
        <f t="shared" si="50"/>
        <v>558.58000000000004</v>
      </c>
      <c r="L97" s="50">
        <f t="shared" si="50"/>
        <v>558.58000000000004</v>
      </c>
      <c r="M97" s="50">
        <f t="shared" si="50"/>
        <v>558.58000000000004</v>
      </c>
      <c r="N97" s="50">
        <f t="shared" si="50"/>
        <v>558.58000000000004</v>
      </c>
    </row>
    <row r="98" spans="2:14" ht="15.75">
      <c r="B98" s="113"/>
      <c r="C98" s="40" t="str">
        <f t="shared" si="42"/>
        <v>18.0'</v>
      </c>
      <c r="D98" s="41" t="str">
        <f t="shared" si="42"/>
        <v>216"</v>
      </c>
      <c r="E98" s="42">
        <f t="shared" si="42"/>
        <v>216</v>
      </c>
      <c r="F98" s="50">
        <f t="shared" ref="F98:N98" si="51">ROUND(F80/(1-$H$8),2)</f>
        <v>577.22</v>
      </c>
      <c r="G98" s="50">
        <f t="shared" si="51"/>
        <v>577.22</v>
      </c>
      <c r="H98" s="50">
        <f t="shared" si="51"/>
        <v>577.22</v>
      </c>
      <c r="I98" s="50">
        <f t="shared" si="51"/>
        <v>603.05999999999995</v>
      </c>
      <c r="J98" s="50">
        <f t="shared" si="51"/>
        <v>603.05999999999995</v>
      </c>
      <c r="K98" s="50">
        <f t="shared" si="51"/>
        <v>636.26</v>
      </c>
      <c r="L98" s="50">
        <f t="shared" si="51"/>
        <v>636.26</v>
      </c>
      <c r="M98" s="50">
        <f t="shared" si="51"/>
        <v>636.26</v>
      </c>
      <c r="N98" s="50">
        <f t="shared" si="51"/>
        <v>636.26</v>
      </c>
    </row>
    <row r="99" spans="2:14" ht="15.75">
      <c r="B99" s="113"/>
      <c r="C99" s="40" t="str">
        <f t="shared" si="42"/>
        <v>19.5'</v>
      </c>
      <c r="D99" s="41" t="str">
        <f t="shared" si="42"/>
        <v>234"</v>
      </c>
      <c r="E99" s="42">
        <f t="shared" si="42"/>
        <v>234</v>
      </c>
      <c r="F99" s="50">
        <f t="shared" ref="F99:N99" si="52">ROUND(F81/(1-$H$8),2)</f>
        <v>587.48</v>
      </c>
      <c r="G99" s="50">
        <f t="shared" si="52"/>
        <v>587.48</v>
      </c>
      <c r="H99" s="50">
        <f t="shared" si="52"/>
        <v>587.48</v>
      </c>
      <c r="I99" s="50">
        <f t="shared" si="52"/>
        <v>616.17999999999995</v>
      </c>
      <c r="J99" s="50">
        <f t="shared" si="52"/>
        <v>616.17999999999995</v>
      </c>
      <c r="K99" s="50">
        <f t="shared" si="52"/>
        <v>653.08000000000004</v>
      </c>
      <c r="L99" s="50">
        <f t="shared" si="52"/>
        <v>653.08000000000004</v>
      </c>
      <c r="M99" s="50">
        <f t="shared" si="52"/>
        <v>653.08000000000004</v>
      </c>
      <c r="N99" s="50">
        <f t="shared" si="52"/>
        <v>653.08000000000004</v>
      </c>
    </row>
    <row r="100" spans="2:14" ht="15.75">
      <c r="B100" s="113"/>
      <c r="C100" s="40" t="str">
        <f t="shared" si="42"/>
        <v>21.0'</v>
      </c>
      <c r="D100" s="41" t="str">
        <f t="shared" si="42"/>
        <v>252"</v>
      </c>
      <c r="E100" s="42">
        <f t="shared" si="42"/>
        <v>252</v>
      </c>
      <c r="F100" s="50">
        <f t="shared" ref="F100:N100" si="53">ROUND(F82/(1-$H$8),2)</f>
        <v>661.88</v>
      </c>
      <c r="G100" s="50">
        <f t="shared" si="53"/>
        <v>661.88</v>
      </c>
      <c r="H100" s="50">
        <f t="shared" si="53"/>
        <v>661.88</v>
      </c>
      <c r="I100" s="50">
        <f t="shared" si="53"/>
        <v>692.02</v>
      </c>
      <c r="J100" s="50">
        <f t="shared" si="53"/>
        <v>692.02</v>
      </c>
      <c r="K100" s="50">
        <f t="shared" si="53"/>
        <v>730.76</v>
      </c>
      <c r="L100" s="50">
        <f t="shared" si="53"/>
        <v>730.76</v>
      </c>
      <c r="M100" s="50">
        <f t="shared" si="53"/>
        <v>730.76</v>
      </c>
      <c r="N100" s="50">
        <f t="shared" si="53"/>
        <v>730.76</v>
      </c>
    </row>
    <row r="101" spans="2:14" ht="15.75">
      <c r="B101" s="113"/>
      <c r="C101" s="40" t="str">
        <f t="shared" si="42"/>
        <v>22.5'</v>
      </c>
      <c r="D101" s="41" t="str">
        <f t="shared" si="42"/>
        <v>270"</v>
      </c>
      <c r="E101" s="42">
        <f t="shared" si="42"/>
        <v>270</v>
      </c>
      <c r="F101" s="50">
        <f t="shared" ref="F101:N101" si="54">ROUND(F83/(1-$H$8),2)</f>
        <v>672.14</v>
      </c>
      <c r="G101" s="50">
        <f t="shared" si="54"/>
        <v>672.14</v>
      </c>
      <c r="H101" s="50">
        <f t="shared" si="54"/>
        <v>672.14</v>
      </c>
      <c r="I101" s="50">
        <f t="shared" si="54"/>
        <v>705.14</v>
      </c>
      <c r="J101" s="50">
        <f t="shared" si="54"/>
        <v>705.14</v>
      </c>
      <c r="K101" s="50">
        <f t="shared" si="54"/>
        <v>747.58</v>
      </c>
      <c r="L101" s="50">
        <f t="shared" si="54"/>
        <v>747.58</v>
      </c>
      <c r="M101" s="50">
        <f t="shared" si="54"/>
        <v>747.58</v>
      </c>
      <c r="N101" s="50">
        <f t="shared" si="54"/>
        <v>747.58</v>
      </c>
    </row>
    <row r="102" spans="2:14" ht="15.75">
      <c r="B102" s="114"/>
      <c r="C102" s="44" t="str">
        <f t="shared" si="42"/>
        <v>24.0'</v>
      </c>
      <c r="D102" s="45" t="str">
        <f t="shared" si="42"/>
        <v>288"</v>
      </c>
      <c r="E102" s="46">
        <f t="shared" si="42"/>
        <v>288</v>
      </c>
      <c r="F102" s="51">
        <f t="shared" ref="F102:N102" si="55">ROUND(F84/(1-$H$8),2)</f>
        <v>746.54</v>
      </c>
      <c r="G102" s="51">
        <f t="shared" si="55"/>
        <v>746.54</v>
      </c>
      <c r="H102" s="51">
        <f t="shared" si="55"/>
        <v>746.54</v>
      </c>
      <c r="I102" s="51">
        <f t="shared" si="55"/>
        <v>780.98</v>
      </c>
      <c r="J102" s="51">
        <f t="shared" si="55"/>
        <v>780.98</v>
      </c>
      <c r="K102" s="51">
        <f t="shared" si="55"/>
        <v>825.26</v>
      </c>
      <c r="L102" s="51">
        <f t="shared" si="55"/>
        <v>825.26</v>
      </c>
      <c r="M102" s="51">
        <f t="shared" si="55"/>
        <v>825.26</v>
      </c>
      <c r="N102" s="51">
        <f t="shared" si="55"/>
        <v>825.26</v>
      </c>
    </row>
    <row r="160" spans="6:6" ht="15">
      <c r="F160" s="30"/>
    </row>
    <row r="164" spans="3:11">
      <c r="F164" s="33" t="s">
        <v>28</v>
      </c>
      <c r="G164" s="33"/>
      <c r="H164" s="33" t="s">
        <v>31</v>
      </c>
      <c r="I164" s="33"/>
      <c r="J164" s="33" t="s">
        <v>32</v>
      </c>
      <c r="K164" s="33"/>
    </row>
    <row r="165" spans="3:11">
      <c r="C165" t="s">
        <v>29</v>
      </c>
      <c r="F165" s="31" t="e">
        <f>#REF!</f>
        <v>#REF!</v>
      </c>
      <c r="H165" s="31" t="e">
        <f>#REF!</f>
        <v>#REF!</v>
      </c>
      <c r="J165" s="31" t="e">
        <f>#REF!</f>
        <v>#REF!</v>
      </c>
    </row>
    <row r="167" spans="3:11">
      <c r="C167" t="s">
        <v>30</v>
      </c>
      <c r="F167" s="34">
        <v>78.069999999999993</v>
      </c>
      <c r="G167" s="86" t="e">
        <f t="shared" ref="G167:G174" si="56">F$165/F167-1</f>
        <v>#REF!</v>
      </c>
      <c r="H167" s="34">
        <v>108.59</v>
      </c>
      <c r="I167" s="86" t="e">
        <f t="shared" ref="I167:I174" si="57">H$165/H167-1</f>
        <v>#REF!</v>
      </c>
      <c r="J167" s="34">
        <v>161.83000000000001</v>
      </c>
      <c r="K167" s="86" t="e">
        <f t="shared" ref="K167:K174" si="58">J$165/J167-1</f>
        <v>#REF!</v>
      </c>
    </row>
    <row r="168" spans="3:11">
      <c r="C168" t="s">
        <v>33</v>
      </c>
      <c r="F168" s="34">
        <v>78.069999999999993</v>
      </c>
      <c r="G168" s="86" t="e">
        <f t="shared" si="56"/>
        <v>#REF!</v>
      </c>
      <c r="H168" s="34">
        <v>108.59</v>
      </c>
      <c r="I168" s="86" t="e">
        <f t="shared" si="57"/>
        <v>#REF!</v>
      </c>
      <c r="J168" s="34">
        <v>161.83000000000001</v>
      </c>
      <c r="K168" s="86" t="e">
        <f t="shared" si="58"/>
        <v>#REF!</v>
      </c>
    </row>
    <row r="169" spans="3:11">
      <c r="C169" t="s">
        <v>34</v>
      </c>
      <c r="F169" s="34">
        <v>83.62</v>
      </c>
      <c r="G169" s="86" t="e">
        <f t="shared" si="56"/>
        <v>#REF!</v>
      </c>
      <c r="H169" s="34">
        <v>115.98</v>
      </c>
      <c r="I169" s="86" t="e">
        <f t="shared" si="57"/>
        <v>#REF!</v>
      </c>
      <c r="J169" s="34">
        <v>173.53</v>
      </c>
      <c r="K169" s="86" t="e">
        <f t="shared" si="58"/>
        <v>#REF!</v>
      </c>
    </row>
    <row r="170" spans="3:11">
      <c r="C170" t="s">
        <v>35</v>
      </c>
      <c r="F170" s="34"/>
      <c r="G170" s="86" t="e">
        <f t="shared" si="56"/>
        <v>#REF!</v>
      </c>
      <c r="H170" s="34"/>
      <c r="I170" s="86" t="e">
        <f t="shared" si="57"/>
        <v>#REF!</v>
      </c>
      <c r="J170" s="34"/>
      <c r="K170" s="86" t="e">
        <f t="shared" si="58"/>
        <v>#REF!</v>
      </c>
    </row>
    <row r="171" spans="3:11">
      <c r="C171" t="s">
        <v>36</v>
      </c>
      <c r="F171" s="34"/>
      <c r="G171" s="86" t="e">
        <f t="shared" si="56"/>
        <v>#REF!</v>
      </c>
      <c r="H171" s="34"/>
      <c r="I171" s="86" t="e">
        <f t="shared" si="57"/>
        <v>#REF!</v>
      </c>
      <c r="J171" s="34"/>
      <c r="K171" s="86" t="e">
        <f t="shared" si="58"/>
        <v>#REF!</v>
      </c>
    </row>
    <row r="172" spans="3:11">
      <c r="C172" t="s">
        <v>37</v>
      </c>
      <c r="F172" s="34"/>
      <c r="G172" s="86" t="e">
        <f t="shared" si="56"/>
        <v>#REF!</v>
      </c>
      <c r="H172" s="34"/>
      <c r="I172" s="86" t="e">
        <f t="shared" si="57"/>
        <v>#REF!</v>
      </c>
      <c r="J172" s="34"/>
      <c r="K172" s="86" t="e">
        <f t="shared" si="58"/>
        <v>#REF!</v>
      </c>
    </row>
    <row r="173" spans="3:11">
      <c r="C173" t="s">
        <v>38</v>
      </c>
      <c r="F173" s="34"/>
      <c r="G173" s="86" t="e">
        <f t="shared" si="56"/>
        <v>#REF!</v>
      </c>
      <c r="H173" s="34"/>
      <c r="I173" s="86" t="e">
        <f t="shared" si="57"/>
        <v>#REF!</v>
      </c>
      <c r="J173" s="34"/>
      <c r="K173" s="86" t="e">
        <f t="shared" si="58"/>
        <v>#REF!</v>
      </c>
    </row>
    <row r="174" spans="3:11">
      <c r="C174" t="s">
        <v>39</v>
      </c>
      <c r="F174" s="34"/>
      <c r="G174" s="86" t="e">
        <f t="shared" si="56"/>
        <v>#REF!</v>
      </c>
      <c r="H174" s="34"/>
      <c r="I174" s="86" t="e">
        <f t="shared" si="57"/>
        <v>#REF!</v>
      </c>
      <c r="J174" s="34"/>
      <c r="K174" s="86" t="e">
        <f t="shared" si="58"/>
        <v>#REF!</v>
      </c>
    </row>
  </sheetData>
  <mergeCells count="5">
    <mergeCell ref="B54:B66"/>
    <mergeCell ref="B72:B84"/>
    <mergeCell ref="B90:B102"/>
    <mergeCell ref="B18:B30"/>
    <mergeCell ref="B36:B48"/>
  </mergeCells>
  <phoneticPr fontId="2" type="noConversion"/>
  <pageMargins left="0.25" right="0.25" top="0.75" bottom="0.75" header="0.5" footer="0.5"/>
  <pageSetup scale="89" fitToHeight="2" orientation="portrait" horizontalDpi="200" verticalDpi="200" r:id="rId1"/>
  <headerFooter alignWithMargins="0">
    <oddHeader>&amp;R&amp;A</oddHeader>
  </headerFooter>
  <rowBreaks count="1" manualBreakCount="1">
    <brk id="104" min="2" max="12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174"/>
  <sheetViews>
    <sheetView showGridLines="0" topLeftCell="A72" workbookViewId="0">
      <selection activeCell="F90" sqref="F90:N102"/>
    </sheetView>
  </sheetViews>
  <sheetFormatPr defaultRowHeight="12.75" outlineLevelRow="1" outlineLevelCol="1"/>
  <cols>
    <col min="2" max="2" width="4.7109375" customWidth="1"/>
    <col min="3" max="3" width="6.85546875" customWidth="1"/>
    <col min="5" max="5" width="9.5703125" customWidth="1" outlineLevel="1"/>
    <col min="6" max="14" width="9.5703125" customWidth="1"/>
    <col min="16" max="23" width="9" bestFit="1" customWidth="1"/>
  </cols>
  <sheetData>
    <row r="1" spans="1:14" ht="20.25">
      <c r="B1" s="26"/>
    </row>
    <row r="2" spans="1:14" ht="20.25">
      <c r="B2" s="26"/>
    </row>
    <row r="3" spans="1:14" ht="20.25">
      <c r="B3" s="26" t="s">
        <v>130</v>
      </c>
    </row>
    <row r="4" spans="1:14" ht="15.75">
      <c r="B4" s="52" t="s">
        <v>46</v>
      </c>
      <c r="H4" s="60">
        <v>72</v>
      </c>
      <c r="I4" s="32" t="s">
        <v>134</v>
      </c>
    </row>
    <row r="5" spans="1:14" ht="15.75">
      <c r="B5" s="52" t="s">
        <v>48</v>
      </c>
      <c r="F5" s="62">
        <v>20</v>
      </c>
      <c r="G5" s="62">
        <v>21</v>
      </c>
      <c r="H5" s="62">
        <v>34</v>
      </c>
      <c r="I5" s="32"/>
    </row>
    <row r="6" spans="1:14" ht="15.75">
      <c r="B6" s="52"/>
      <c r="F6" s="88">
        <f>'Master Assumptions'!E3</f>
        <v>2.5625</v>
      </c>
      <c r="G6" s="88">
        <f>'Master Assumptions'!F3</f>
        <v>3.28</v>
      </c>
      <c r="H6" s="88">
        <f>'Master Assumptions'!G3</f>
        <v>4.2024999999999997</v>
      </c>
      <c r="I6" s="32"/>
    </row>
    <row r="7" spans="1:14" ht="15.75">
      <c r="B7" s="52" t="s">
        <v>129</v>
      </c>
      <c r="H7" s="108">
        <f>'Fabric Specs'!L10</f>
        <v>29.869230769230768</v>
      </c>
      <c r="I7" s="32"/>
    </row>
    <row r="8" spans="1:14" ht="15.75">
      <c r="B8" s="52" t="s">
        <v>41</v>
      </c>
      <c r="H8" s="106">
        <f>'Master Assumptions'!G1</f>
        <v>0.5</v>
      </c>
    </row>
    <row r="9" spans="1:14" ht="15.75">
      <c r="B9" s="52"/>
      <c r="C9" s="53"/>
      <c r="D9" s="53"/>
      <c r="E9" s="53"/>
      <c r="F9" s="53"/>
      <c r="G9" s="29"/>
    </row>
    <row r="10" spans="1:14" ht="15.75">
      <c r="B10" s="52"/>
      <c r="C10" s="53"/>
      <c r="D10" s="53"/>
      <c r="E10" s="53"/>
      <c r="F10" s="23" t="s">
        <v>45</v>
      </c>
      <c r="G10" s="23"/>
      <c r="H10" s="23"/>
      <c r="I10" s="23"/>
      <c r="J10" s="23"/>
      <c r="K10" s="23"/>
      <c r="L10" s="23"/>
      <c r="M10" s="23"/>
      <c r="N10" s="23"/>
    </row>
    <row r="11" spans="1:14" ht="20.25">
      <c r="B11" s="26"/>
      <c r="F11" s="61">
        <f t="shared" ref="F11:N11" si="0">IF(F17&gt;($H$4-3+20),F17-$H$4+3,20)</f>
        <v>20</v>
      </c>
      <c r="G11" s="61">
        <f t="shared" si="0"/>
        <v>20</v>
      </c>
      <c r="H11" s="61">
        <f t="shared" si="0"/>
        <v>20</v>
      </c>
      <c r="I11" s="61">
        <f t="shared" si="0"/>
        <v>23</v>
      </c>
      <c r="J11" s="61">
        <f t="shared" si="0"/>
        <v>29</v>
      </c>
      <c r="K11" s="61">
        <f t="shared" si="0"/>
        <v>35</v>
      </c>
      <c r="L11" s="61">
        <f t="shared" si="0"/>
        <v>41</v>
      </c>
      <c r="M11" s="61">
        <f t="shared" si="0"/>
        <v>47</v>
      </c>
      <c r="N11" s="61">
        <f t="shared" si="0"/>
        <v>53</v>
      </c>
    </row>
    <row r="12" spans="1:14" ht="15.75">
      <c r="B12" s="52"/>
      <c r="C12" s="53"/>
      <c r="D12" s="53"/>
      <c r="E12" s="53"/>
      <c r="F12" s="23" t="s">
        <v>47</v>
      </c>
      <c r="G12" s="23"/>
      <c r="H12" s="23"/>
      <c r="I12" s="23"/>
      <c r="J12" s="23"/>
      <c r="K12" s="23"/>
      <c r="L12" s="23"/>
      <c r="M12" s="23"/>
      <c r="N12" s="23"/>
    </row>
    <row r="13" spans="1:14" ht="20.25">
      <c r="B13" s="26"/>
      <c r="F13" s="88">
        <f t="shared" ref="F13:N13" si="1">HLOOKUP(F11,$F$5:$H$6,2)</f>
        <v>2.5625</v>
      </c>
      <c r="G13" s="88">
        <f t="shared" si="1"/>
        <v>2.5625</v>
      </c>
      <c r="H13" s="88">
        <f t="shared" si="1"/>
        <v>2.5625</v>
      </c>
      <c r="I13" s="88">
        <f t="shared" si="1"/>
        <v>3.28</v>
      </c>
      <c r="J13" s="88">
        <f t="shared" si="1"/>
        <v>3.28</v>
      </c>
      <c r="K13" s="88">
        <f t="shared" si="1"/>
        <v>4.2024999999999997</v>
      </c>
      <c r="L13" s="88">
        <f t="shared" si="1"/>
        <v>4.2024999999999997</v>
      </c>
      <c r="M13" s="88">
        <f t="shared" si="1"/>
        <v>4.2024999999999997</v>
      </c>
      <c r="N13" s="88">
        <f t="shared" si="1"/>
        <v>4.2024999999999997</v>
      </c>
    </row>
    <row r="14" spans="1:14" ht="20.25">
      <c r="B14" s="26" t="s">
        <v>24</v>
      </c>
    </row>
    <row r="15" spans="1:14" ht="15">
      <c r="A15" s="28"/>
      <c r="F15" s="23" t="s">
        <v>20</v>
      </c>
      <c r="G15" s="23"/>
      <c r="H15" s="23"/>
      <c r="I15" s="23"/>
      <c r="J15" s="23"/>
      <c r="K15" s="23"/>
      <c r="L15" s="23"/>
      <c r="M15" s="23"/>
      <c r="N15" s="23"/>
    </row>
    <row r="16" spans="1:14" ht="15.75">
      <c r="A16" s="28"/>
      <c r="C16" s="24" t="s">
        <v>21</v>
      </c>
      <c r="D16" s="24" t="s">
        <v>22</v>
      </c>
      <c r="F16" s="25" t="str">
        <f t="shared" ref="F16:N16" si="2">F17&amp;""""</f>
        <v>74"</v>
      </c>
      <c r="G16" s="25" t="str">
        <f t="shared" si="2"/>
        <v>80"</v>
      </c>
      <c r="H16" s="25" t="str">
        <f t="shared" si="2"/>
        <v>86"</v>
      </c>
      <c r="I16" s="25" t="str">
        <f t="shared" si="2"/>
        <v>92"</v>
      </c>
      <c r="J16" s="25" t="str">
        <f t="shared" si="2"/>
        <v>98"</v>
      </c>
      <c r="K16" s="25" t="str">
        <f t="shared" si="2"/>
        <v>104"</v>
      </c>
      <c r="L16" s="25" t="str">
        <f t="shared" si="2"/>
        <v>110"</v>
      </c>
      <c r="M16" s="25" t="str">
        <f t="shared" si="2"/>
        <v>116"</v>
      </c>
      <c r="N16" s="25" t="str">
        <f t="shared" si="2"/>
        <v>122"</v>
      </c>
    </row>
    <row r="17" spans="2:34" ht="15" outlineLevel="1">
      <c r="E17" s="22"/>
      <c r="F17" s="35">
        <v>74</v>
      </c>
      <c r="G17" s="35">
        <f t="shared" ref="G17:M17" si="3">F17+6</f>
        <v>80</v>
      </c>
      <c r="H17" s="35">
        <f t="shared" si="3"/>
        <v>86</v>
      </c>
      <c r="I17" s="35">
        <f t="shared" si="3"/>
        <v>92</v>
      </c>
      <c r="J17" s="35">
        <f t="shared" si="3"/>
        <v>98</v>
      </c>
      <c r="K17" s="35">
        <f t="shared" si="3"/>
        <v>104</v>
      </c>
      <c r="L17" s="35">
        <f t="shared" si="3"/>
        <v>110</v>
      </c>
      <c r="M17" s="35">
        <f t="shared" si="3"/>
        <v>116</v>
      </c>
      <c r="N17" s="35">
        <f>M17+6</f>
        <v>122</v>
      </c>
    </row>
    <row r="18" spans="2:34" ht="15.75">
      <c r="B18" s="113" t="s">
        <v>23</v>
      </c>
      <c r="C18" s="36" t="str">
        <f t="shared" ref="C18:C30" si="4">TEXT(E18/12,"0.0")&amp;"'"</f>
        <v>6.0'</v>
      </c>
      <c r="D18" s="37" t="str">
        <f t="shared" ref="D18:D30" si="5">E18&amp;""""</f>
        <v>72"</v>
      </c>
      <c r="E18" s="38">
        <v>72</v>
      </c>
      <c r="F18" s="39">
        <f t="shared" ref="F18:F30" si="6">ROUNDUP($E18*1.05/36,0)</f>
        <v>3</v>
      </c>
      <c r="G18" s="39">
        <f t="shared" ref="G18:N30" si="7">ROUNDUP($E18*1.05/36,0)</f>
        <v>3</v>
      </c>
      <c r="H18" s="39">
        <f t="shared" si="7"/>
        <v>3</v>
      </c>
      <c r="I18" s="39">
        <f t="shared" si="7"/>
        <v>3</v>
      </c>
      <c r="J18" s="39">
        <f t="shared" si="7"/>
        <v>3</v>
      </c>
      <c r="K18" s="57">
        <f t="shared" si="7"/>
        <v>3</v>
      </c>
      <c r="L18" s="57">
        <f t="shared" si="7"/>
        <v>3</v>
      </c>
      <c r="M18" s="57">
        <f t="shared" si="7"/>
        <v>3</v>
      </c>
      <c r="N18" s="57">
        <f t="shared" si="7"/>
        <v>3</v>
      </c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</row>
    <row r="19" spans="2:34" ht="15.75">
      <c r="B19" s="113"/>
      <c r="C19" s="40" t="str">
        <f t="shared" si="4"/>
        <v>7.5'</v>
      </c>
      <c r="D19" s="41" t="str">
        <f t="shared" si="5"/>
        <v>90"</v>
      </c>
      <c r="E19" s="42">
        <f t="shared" ref="E19:E30" si="8">E18+18</f>
        <v>90</v>
      </c>
      <c r="F19" s="43">
        <f t="shared" si="6"/>
        <v>3</v>
      </c>
      <c r="G19" s="43">
        <f t="shared" si="7"/>
        <v>3</v>
      </c>
      <c r="H19" s="43">
        <f t="shared" si="7"/>
        <v>3</v>
      </c>
      <c r="I19" s="43">
        <f t="shared" si="7"/>
        <v>3</v>
      </c>
      <c r="J19" s="43">
        <f t="shared" si="7"/>
        <v>3</v>
      </c>
      <c r="K19" s="58">
        <f t="shared" si="7"/>
        <v>3</v>
      </c>
      <c r="L19" s="58">
        <f t="shared" si="7"/>
        <v>3</v>
      </c>
      <c r="M19" s="58">
        <f t="shared" si="7"/>
        <v>3</v>
      </c>
      <c r="N19" s="58">
        <f t="shared" si="7"/>
        <v>3</v>
      </c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</row>
    <row r="20" spans="2:34" ht="15.75">
      <c r="B20" s="113"/>
      <c r="C20" s="40" t="str">
        <f t="shared" si="4"/>
        <v>9.0'</v>
      </c>
      <c r="D20" s="41" t="str">
        <f t="shared" si="5"/>
        <v>108"</v>
      </c>
      <c r="E20" s="42">
        <f t="shared" si="8"/>
        <v>108</v>
      </c>
      <c r="F20" s="43">
        <f t="shared" si="6"/>
        <v>4</v>
      </c>
      <c r="G20" s="43">
        <f t="shared" si="7"/>
        <v>4</v>
      </c>
      <c r="H20" s="43">
        <f t="shared" si="7"/>
        <v>4</v>
      </c>
      <c r="I20" s="43">
        <f t="shared" si="7"/>
        <v>4</v>
      </c>
      <c r="J20" s="43">
        <f t="shared" si="7"/>
        <v>4</v>
      </c>
      <c r="K20" s="58">
        <f t="shared" si="7"/>
        <v>4</v>
      </c>
      <c r="L20" s="58">
        <f t="shared" si="7"/>
        <v>4</v>
      </c>
      <c r="M20" s="58">
        <f t="shared" si="7"/>
        <v>4</v>
      </c>
      <c r="N20" s="58">
        <f t="shared" si="7"/>
        <v>4</v>
      </c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</row>
    <row r="21" spans="2:34" ht="15.75">
      <c r="B21" s="113"/>
      <c r="C21" s="40" t="str">
        <f t="shared" si="4"/>
        <v>10.5'</v>
      </c>
      <c r="D21" s="41" t="str">
        <f t="shared" si="5"/>
        <v>126"</v>
      </c>
      <c r="E21" s="42">
        <f t="shared" si="8"/>
        <v>126</v>
      </c>
      <c r="F21" s="43">
        <f t="shared" si="6"/>
        <v>4</v>
      </c>
      <c r="G21" s="43">
        <f t="shared" si="7"/>
        <v>4</v>
      </c>
      <c r="H21" s="43">
        <f t="shared" si="7"/>
        <v>4</v>
      </c>
      <c r="I21" s="43">
        <f t="shared" si="7"/>
        <v>4</v>
      </c>
      <c r="J21" s="43">
        <f t="shared" si="7"/>
        <v>4</v>
      </c>
      <c r="K21" s="58">
        <f t="shared" si="7"/>
        <v>4</v>
      </c>
      <c r="L21" s="58">
        <f t="shared" si="7"/>
        <v>4</v>
      </c>
      <c r="M21" s="58">
        <f t="shared" si="7"/>
        <v>4</v>
      </c>
      <c r="N21" s="58">
        <f t="shared" si="7"/>
        <v>4</v>
      </c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</row>
    <row r="22" spans="2:34" ht="15.75">
      <c r="B22" s="113"/>
      <c r="C22" s="40" t="str">
        <f t="shared" si="4"/>
        <v>12.0'</v>
      </c>
      <c r="D22" s="41" t="str">
        <f t="shared" si="5"/>
        <v>144"</v>
      </c>
      <c r="E22" s="42">
        <f t="shared" si="8"/>
        <v>144</v>
      </c>
      <c r="F22" s="43">
        <f t="shared" si="6"/>
        <v>5</v>
      </c>
      <c r="G22" s="43">
        <f t="shared" si="7"/>
        <v>5</v>
      </c>
      <c r="H22" s="43">
        <f t="shared" si="7"/>
        <v>5</v>
      </c>
      <c r="I22" s="43">
        <f t="shared" si="7"/>
        <v>5</v>
      </c>
      <c r="J22" s="43">
        <f t="shared" si="7"/>
        <v>5</v>
      </c>
      <c r="K22" s="58">
        <f t="shared" si="7"/>
        <v>5</v>
      </c>
      <c r="L22" s="58">
        <f t="shared" si="7"/>
        <v>5</v>
      </c>
      <c r="M22" s="58">
        <f t="shared" si="7"/>
        <v>5</v>
      </c>
      <c r="N22" s="58">
        <f t="shared" si="7"/>
        <v>5</v>
      </c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</row>
    <row r="23" spans="2:34" ht="15.75">
      <c r="B23" s="113"/>
      <c r="C23" s="40" t="str">
        <f t="shared" si="4"/>
        <v>13.5'</v>
      </c>
      <c r="D23" s="41" t="str">
        <f t="shared" si="5"/>
        <v>162"</v>
      </c>
      <c r="E23" s="42">
        <f t="shared" si="8"/>
        <v>162</v>
      </c>
      <c r="F23" s="43">
        <f t="shared" si="6"/>
        <v>5</v>
      </c>
      <c r="G23" s="43">
        <f t="shared" si="7"/>
        <v>5</v>
      </c>
      <c r="H23" s="43">
        <f t="shared" si="7"/>
        <v>5</v>
      </c>
      <c r="I23" s="43">
        <f t="shared" si="7"/>
        <v>5</v>
      </c>
      <c r="J23" s="43">
        <f t="shared" si="7"/>
        <v>5</v>
      </c>
      <c r="K23" s="58">
        <f t="shared" si="7"/>
        <v>5</v>
      </c>
      <c r="L23" s="58">
        <f t="shared" si="7"/>
        <v>5</v>
      </c>
      <c r="M23" s="58">
        <f t="shared" si="7"/>
        <v>5</v>
      </c>
      <c r="N23" s="58">
        <f t="shared" si="7"/>
        <v>5</v>
      </c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</row>
    <row r="24" spans="2:34" ht="15.75">
      <c r="B24" s="113"/>
      <c r="C24" s="40" t="str">
        <f t="shared" si="4"/>
        <v>15.0'</v>
      </c>
      <c r="D24" s="41" t="str">
        <f t="shared" si="5"/>
        <v>180"</v>
      </c>
      <c r="E24" s="42">
        <f t="shared" si="8"/>
        <v>180</v>
      </c>
      <c r="F24" s="43">
        <f t="shared" si="6"/>
        <v>6</v>
      </c>
      <c r="G24" s="43">
        <f t="shared" si="7"/>
        <v>6</v>
      </c>
      <c r="H24" s="43">
        <f t="shared" si="7"/>
        <v>6</v>
      </c>
      <c r="I24" s="43">
        <f t="shared" si="7"/>
        <v>6</v>
      </c>
      <c r="J24" s="43">
        <f t="shared" si="7"/>
        <v>6</v>
      </c>
      <c r="K24" s="58">
        <f t="shared" si="7"/>
        <v>6</v>
      </c>
      <c r="L24" s="58">
        <f t="shared" si="7"/>
        <v>6</v>
      </c>
      <c r="M24" s="58">
        <f t="shared" si="7"/>
        <v>6</v>
      </c>
      <c r="N24" s="58">
        <f t="shared" si="7"/>
        <v>6</v>
      </c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</row>
    <row r="25" spans="2:34" ht="15.75">
      <c r="B25" s="113"/>
      <c r="C25" s="40" t="str">
        <f t="shared" si="4"/>
        <v>16.5'</v>
      </c>
      <c r="D25" s="41" t="str">
        <f t="shared" si="5"/>
        <v>198"</v>
      </c>
      <c r="E25" s="42">
        <f t="shared" si="8"/>
        <v>198</v>
      </c>
      <c r="F25" s="43">
        <f t="shared" si="6"/>
        <v>6</v>
      </c>
      <c r="G25" s="43">
        <f t="shared" si="7"/>
        <v>6</v>
      </c>
      <c r="H25" s="43">
        <f t="shared" si="7"/>
        <v>6</v>
      </c>
      <c r="I25" s="43">
        <f t="shared" si="7"/>
        <v>6</v>
      </c>
      <c r="J25" s="43">
        <f t="shared" si="7"/>
        <v>6</v>
      </c>
      <c r="K25" s="58">
        <f t="shared" si="7"/>
        <v>6</v>
      </c>
      <c r="L25" s="58">
        <f t="shared" si="7"/>
        <v>6</v>
      </c>
      <c r="M25" s="58">
        <f t="shared" si="7"/>
        <v>6</v>
      </c>
      <c r="N25" s="58">
        <f t="shared" si="7"/>
        <v>6</v>
      </c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</row>
    <row r="26" spans="2:34" ht="15.75">
      <c r="B26" s="113"/>
      <c r="C26" s="40" t="str">
        <f t="shared" si="4"/>
        <v>18.0'</v>
      </c>
      <c r="D26" s="41" t="str">
        <f t="shared" si="5"/>
        <v>216"</v>
      </c>
      <c r="E26" s="42">
        <f t="shared" si="8"/>
        <v>216</v>
      </c>
      <c r="F26" s="43">
        <f t="shared" si="6"/>
        <v>7</v>
      </c>
      <c r="G26" s="43">
        <f t="shared" si="7"/>
        <v>7</v>
      </c>
      <c r="H26" s="43">
        <f t="shared" si="7"/>
        <v>7</v>
      </c>
      <c r="I26" s="43">
        <f t="shared" si="7"/>
        <v>7</v>
      </c>
      <c r="J26" s="43">
        <f t="shared" si="7"/>
        <v>7</v>
      </c>
      <c r="K26" s="58">
        <f t="shared" si="7"/>
        <v>7</v>
      </c>
      <c r="L26" s="58">
        <f t="shared" si="7"/>
        <v>7</v>
      </c>
      <c r="M26" s="58">
        <f t="shared" si="7"/>
        <v>7</v>
      </c>
      <c r="N26" s="58">
        <f t="shared" si="7"/>
        <v>7</v>
      </c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</row>
    <row r="27" spans="2:34" ht="15.75">
      <c r="B27" s="113"/>
      <c r="C27" s="40" t="str">
        <f t="shared" si="4"/>
        <v>19.5'</v>
      </c>
      <c r="D27" s="41" t="str">
        <f t="shared" si="5"/>
        <v>234"</v>
      </c>
      <c r="E27" s="42">
        <f t="shared" si="8"/>
        <v>234</v>
      </c>
      <c r="F27" s="43">
        <f t="shared" si="6"/>
        <v>7</v>
      </c>
      <c r="G27" s="43">
        <f t="shared" si="7"/>
        <v>7</v>
      </c>
      <c r="H27" s="43">
        <f t="shared" si="7"/>
        <v>7</v>
      </c>
      <c r="I27" s="43">
        <f t="shared" si="7"/>
        <v>7</v>
      </c>
      <c r="J27" s="43">
        <f t="shared" si="7"/>
        <v>7</v>
      </c>
      <c r="K27" s="58">
        <f t="shared" si="7"/>
        <v>7</v>
      </c>
      <c r="L27" s="58">
        <f t="shared" si="7"/>
        <v>7</v>
      </c>
      <c r="M27" s="58">
        <f t="shared" si="7"/>
        <v>7</v>
      </c>
      <c r="N27" s="58">
        <f t="shared" si="7"/>
        <v>7</v>
      </c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</row>
    <row r="28" spans="2:34" ht="15.75">
      <c r="B28" s="113"/>
      <c r="C28" s="40" t="str">
        <f t="shared" si="4"/>
        <v>21.0'</v>
      </c>
      <c r="D28" s="41" t="str">
        <f t="shared" si="5"/>
        <v>252"</v>
      </c>
      <c r="E28" s="42">
        <f t="shared" si="8"/>
        <v>252</v>
      </c>
      <c r="F28" s="43">
        <f t="shared" si="6"/>
        <v>8</v>
      </c>
      <c r="G28" s="43">
        <f t="shared" si="7"/>
        <v>8</v>
      </c>
      <c r="H28" s="43">
        <f t="shared" si="7"/>
        <v>8</v>
      </c>
      <c r="I28" s="43">
        <f t="shared" si="7"/>
        <v>8</v>
      </c>
      <c r="J28" s="43">
        <f t="shared" si="7"/>
        <v>8</v>
      </c>
      <c r="K28" s="58">
        <f t="shared" si="7"/>
        <v>8</v>
      </c>
      <c r="L28" s="58">
        <f t="shared" si="7"/>
        <v>8</v>
      </c>
      <c r="M28" s="58">
        <f t="shared" si="7"/>
        <v>8</v>
      </c>
      <c r="N28" s="58">
        <f t="shared" si="7"/>
        <v>8</v>
      </c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</row>
    <row r="29" spans="2:34" ht="15.75">
      <c r="B29" s="113"/>
      <c r="C29" s="40" t="str">
        <f t="shared" si="4"/>
        <v>22.5'</v>
      </c>
      <c r="D29" s="41" t="str">
        <f t="shared" si="5"/>
        <v>270"</v>
      </c>
      <c r="E29" s="42">
        <f t="shared" si="8"/>
        <v>270</v>
      </c>
      <c r="F29" s="43">
        <f t="shared" si="6"/>
        <v>8</v>
      </c>
      <c r="G29" s="43">
        <f t="shared" si="7"/>
        <v>8</v>
      </c>
      <c r="H29" s="43">
        <f t="shared" si="7"/>
        <v>8</v>
      </c>
      <c r="I29" s="43">
        <f t="shared" si="7"/>
        <v>8</v>
      </c>
      <c r="J29" s="43">
        <f t="shared" si="7"/>
        <v>8</v>
      </c>
      <c r="K29" s="58">
        <f t="shared" si="7"/>
        <v>8</v>
      </c>
      <c r="L29" s="58">
        <f t="shared" si="7"/>
        <v>8</v>
      </c>
      <c r="M29" s="58">
        <f t="shared" si="7"/>
        <v>8</v>
      </c>
      <c r="N29" s="58">
        <f t="shared" si="7"/>
        <v>8</v>
      </c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</row>
    <row r="30" spans="2:34" ht="15.75">
      <c r="B30" s="114"/>
      <c r="C30" s="44" t="str">
        <f t="shared" si="4"/>
        <v>24.0'</v>
      </c>
      <c r="D30" s="45" t="str">
        <f t="shared" si="5"/>
        <v>288"</v>
      </c>
      <c r="E30" s="46">
        <f t="shared" si="8"/>
        <v>288</v>
      </c>
      <c r="F30" s="47">
        <f t="shared" si="6"/>
        <v>9</v>
      </c>
      <c r="G30" s="47">
        <f t="shared" si="7"/>
        <v>9</v>
      </c>
      <c r="H30" s="47">
        <f t="shared" si="7"/>
        <v>9</v>
      </c>
      <c r="I30" s="47">
        <f t="shared" si="7"/>
        <v>9</v>
      </c>
      <c r="J30" s="47">
        <f t="shared" si="7"/>
        <v>9</v>
      </c>
      <c r="K30" s="59">
        <f t="shared" si="7"/>
        <v>9</v>
      </c>
      <c r="L30" s="59">
        <f t="shared" si="7"/>
        <v>9</v>
      </c>
      <c r="M30" s="59">
        <f t="shared" si="7"/>
        <v>9</v>
      </c>
      <c r="N30" s="59">
        <f t="shared" si="7"/>
        <v>9</v>
      </c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</row>
    <row r="33" spans="2:14" ht="20.25">
      <c r="B33" s="26" t="s">
        <v>27</v>
      </c>
    </row>
    <row r="34" spans="2:14" ht="15">
      <c r="F34" s="23" t="s">
        <v>20</v>
      </c>
      <c r="G34" s="23"/>
      <c r="H34" s="23"/>
      <c r="I34" s="23"/>
      <c r="J34" s="23"/>
      <c r="K34" s="23"/>
      <c r="L34" s="23"/>
      <c r="M34" s="23"/>
      <c r="N34" s="23"/>
    </row>
    <row r="35" spans="2:14" ht="15.75">
      <c r="C35" s="24" t="s">
        <v>21</v>
      </c>
      <c r="D35" s="24" t="s">
        <v>22</v>
      </c>
      <c r="F35" s="25" t="str">
        <f>F$16</f>
        <v>74"</v>
      </c>
      <c r="G35" s="25" t="str">
        <f t="shared" ref="G35:N35" si="9">G$16</f>
        <v>80"</v>
      </c>
      <c r="H35" s="25" t="str">
        <f t="shared" si="9"/>
        <v>86"</v>
      </c>
      <c r="I35" s="25" t="str">
        <f t="shared" si="9"/>
        <v>92"</v>
      </c>
      <c r="J35" s="25" t="str">
        <f t="shared" si="9"/>
        <v>98"</v>
      </c>
      <c r="K35" s="25" t="str">
        <f t="shared" si="9"/>
        <v>104"</v>
      </c>
      <c r="L35" s="25" t="str">
        <f t="shared" si="9"/>
        <v>110"</v>
      </c>
      <c r="M35" s="25" t="str">
        <f t="shared" si="9"/>
        <v>116"</v>
      </c>
      <c r="N35" s="25" t="str">
        <f t="shared" si="9"/>
        <v>122"</v>
      </c>
    </row>
    <row r="36" spans="2:14" ht="15.75">
      <c r="B36" s="113" t="s">
        <v>23</v>
      </c>
      <c r="C36" s="36" t="str">
        <f t="shared" ref="C36:E48" si="10">C18</f>
        <v>6.0'</v>
      </c>
      <c r="D36" s="37" t="str">
        <f t="shared" si="10"/>
        <v>72"</v>
      </c>
      <c r="E36" s="48">
        <f t="shared" si="10"/>
        <v>72</v>
      </c>
      <c r="F36" s="49">
        <f t="shared" ref="F36:F48" si="11">ROUNDUP($E36/12,0)*F$13</f>
        <v>15.375</v>
      </c>
      <c r="G36" s="49">
        <f t="shared" ref="G36:N48" si="12">ROUNDUP($E36/12,0)*G$13</f>
        <v>15.375</v>
      </c>
      <c r="H36" s="49">
        <f t="shared" si="12"/>
        <v>15.375</v>
      </c>
      <c r="I36" s="49">
        <f t="shared" si="12"/>
        <v>19.68</v>
      </c>
      <c r="J36" s="49">
        <f t="shared" si="12"/>
        <v>19.68</v>
      </c>
      <c r="K36" s="49">
        <f t="shared" si="12"/>
        <v>25.214999999999996</v>
      </c>
      <c r="L36" s="49">
        <f t="shared" si="12"/>
        <v>25.214999999999996</v>
      </c>
      <c r="M36" s="49">
        <f t="shared" si="12"/>
        <v>25.214999999999996</v>
      </c>
      <c r="N36" s="49">
        <f t="shared" si="12"/>
        <v>25.214999999999996</v>
      </c>
    </row>
    <row r="37" spans="2:14" ht="15.75">
      <c r="B37" s="113"/>
      <c r="C37" s="40" t="str">
        <f t="shared" si="10"/>
        <v>7.5'</v>
      </c>
      <c r="D37" s="41" t="str">
        <f t="shared" si="10"/>
        <v>90"</v>
      </c>
      <c r="E37" s="42">
        <f t="shared" si="10"/>
        <v>90</v>
      </c>
      <c r="F37" s="50">
        <f t="shared" si="11"/>
        <v>20.5</v>
      </c>
      <c r="G37" s="50">
        <f t="shared" si="12"/>
        <v>20.5</v>
      </c>
      <c r="H37" s="50">
        <f t="shared" si="12"/>
        <v>20.5</v>
      </c>
      <c r="I37" s="50">
        <f t="shared" si="12"/>
        <v>26.24</v>
      </c>
      <c r="J37" s="50">
        <f t="shared" si="12"/>
        <v>26.24</v>
      </c>
      <c r="K37" s="50">
        <f t="shared" si="12"/>
        <v>33.619999999999997</v>
      </c>
      <c r="L37" s="50">
        <f t="shared" si="12"/>
        <v>33.619999999999997</v>
      </c>
      <c r="M37" s="50">
        <f t="shared" si="12"/>
        <v>33.619999999999997</v>
      </c>
      <c r="N37" s="50">
        <f t="shared" si="12"/>
        <v>33.619999999999997</v>
      </c>
    </row>
    <row r="38" spans="2:14" ht="15.75">
      <c r="B38" s="113"/>
      <c r="C38" s="40" t="str">
        <f t="shared" si="10"/>
        <v>9.0'</v>
      </c>
      <c r="D38" s="41" t="str">
        <f t="shared" si="10"/>
        <v>108"</v>
      </c>
      <c r="E38" s="42">
        <f t="shared" si="10"/>
        <v>108</v>
      </c>
      <c r="F38" s="50">
        <f t="shared" si="11"/>
        <v>23.0625</v>
      </c>
      <c r="G38" s="50">
        <f t="shared" si="12"/>
        <v>23.0625</v>
      </c>
      <c r="H38" s="50">
        <f t="shared" si="12"/>
        <v>23.0625</v>
      </c>
      <c r="I38" s="50">
        <f t="shared" si="12"/>
        <v>29.52</v>
      </c>
      <c r="J38" s="50">
        <f t="shared" si="12"/>
        <v>29.52</v>
      </c>
      <c r="K38" s="50">
        <f t="shared" si="12"/>
        <v>37.822499999999998</v>
      </c>
      <c r="L38" s="50">
        <f t="shared" si="12"/>
        <v>37.822499999999998</v>
      </c>
      <c r="M38" s="50">
        <f t="shared" si="12"/>
        <v>37.822499999999998</v>
      </c>
      <c r="N38" s="50">
        <f t="shared" si="12"/>
        <v>37.822499999999998</v>
      </c>
    </row>
    <row r="39" spans="2:14" ht="15.75">
      <c r="B39" s="113"/>
      <c r="C39" s="40" t="str">
        <f t="shared" si="10"/>
        <v>10.5'</v>
      </c>
      <c r="D39" s="41" t="str">
        <f t="shared" si="10"/>
        <v>126"</v>
      </c>
      <c r="E39" s="42">
        <f t="shared" si="10"/>
        <v>126</v>
      </c>
      <c r="F39" s="50">
        <f t="shared" si="11"/>
        <v>28.1875</v>
      </c>
      <c r="G39" s="50">
        <f t="shared" si="12"/>
        <v>28.1875</v>
      </c>
      <c r="H39" s="50">
        <f t="shared" si="12"/>
        <v>28.1875</v>
      </c>
      <c r="I39" s="50">
        <f t="shared" si="12"/>
        <v>36.08</v>
      </c>
      <c r="J39" s="50">
        <f t="shared" si="12"/>
        <v>36.08</v>
      </c>
      <c r="K39" s="50">
        <f t="shared" si="12"/>
        <v>46.227499999999999</v>
      </c>
      <c r="L39" s="50">
        <f t="shared" si="12"/>
        <v>46.227499999999999</v>
      </c>
      <c r="M39" s="50">
        <f t="shared" si="12"/>
        <v>46.227499999999999</v>
      </c>
      <c r="N39" s="50">
        <f t="shared" si="12"/>
        <v>46.227499999999999</v>
      </c>
    </row>
    <row r="40" spans="2:14" ht="15.75">
      <c r="B40" s="113"/>
      <c r="C40" s="40" t="str">
        <f t="shared" si="10"/>
        <v>12.0'</v>
      </c>
      <c r="D40" s="41" t="str">
        <f t="shared" si="10"/>
        <v>144"</v>
      </c>
      <c r="E40" s="42">
        <f t="shared" si="10"/>
        <v>144</v>
      </c>
      <c r="F40" s="50">
        <f t="shared" si="11"/>
        <v>30.75</v>
      </c>
      <c r="G40" s="50">
        <f t="shared" si="12"/>
        <v>30.75</v>
      </c>
      <c r="H40" s="50">
        <f t="shared" si="12"/>
        <v>30.75</v>
      </c>
      <c r="I40" s="50">
        <f t="shared" si="12"/>
        <v>39.36</v>
      </c>
      <c r="J40" s="50">
        <f t="shared" si="12"/>
        <v>39.36</v>
      </c>
      <c r="K40" s="50">
        <f t="shared" si="12"/>
        <v>50.429999999999993</v>
      </c>
      <c r="L40" s="50">
        <f t="shared" si="12"/>
        <v>50.429999999999993</v>
      </c>
      <c r="M40" s="50">
        <f t="shared" si="12"/>
        <v>50.429999999999993</v>
      </c>
      <c r="N40" s="50">
        <f t="shared" si="12"/>
        <v>50.429999999999993</v>
      </c>
    </row>
    <row r="41" spans="2:14" ht="15.75">
      <c r="B41" s="113"/>
      <c r="C41" s="40" t="str">
        <f t="shared" si="10"/>
        <v>13.5'</v>
      </c>
      <c r="D41" s="41" t="str">
        <f t="shared" si="10"/>
        <v>162"</v>
      </c>
      <c r="E41" s="42">
        <f t="shared" si="10"/>
        <v>162</v>
      </c>
      <c r="F41" s="50">
        <f t="shared" si="11"/>
        <v>35.875</v>
      </c>
      <c r="G41" s="50">
        <f t="shared" si="12"/>
        <v>35.875</v>
      </c>
      <c r="H41" s="50">
        <f t="shared" si="12"/>
        <v>35.875</v>
      </c>
      <c r="I41" s="50">
        <f t="shared" si="12"/>
        <v>45.919999999999995</v>
      </c>
      <c r="J41" s="50">
        <f t="shared" si="12"/>
        <v>45.919999999999995</v>
      </c>
      <c r="K41" s="50">
        <f t="shared" si="12"/>
        <v>58.834999999999994</v>
      </c>
      <c r="L41" s="50">
        <f t="shared" si="12"/>
        <v>58.834999999999994</v>
      </c>
      <c r="M41" s="50">
        <f t="shared" si="12"/>
        <v>58.834999999999994</v>
      </c>
      <c r="N41" s="50">
        <f t="shared" si="12"/>
        <v>58.834999999999994</v>
      </c>
    </row>
    <row r="42" spans="2:14" ht="15.75">
      <c r="B42" s="113"/>
      <c r="C42" s="40" t="str">
        <f t="shared" si="10"/>
        <v>15.0'</v>
      </c>
      <c r="D42" s="41" t="str">
        <f t="shared" si="10"/>
        <v>180"</v>
      </c>
      <c r="E42" s="42">
        <f t="shared" si="10"/>
        <v>180</v>
      </c>
      <c r="F42" s="50">
        <f t="shared" si="11"/>
        <v>38.4375</v>
      </c>
      <c r="G42" s="50">
        <f t="shared" si="12"/>
        <v>38.4375</v>
      </c>
      <c r="H42" s="50">
        <f t="shared" si="12"/>
        <v>38.4375</v>
      </c>
      <c r="I42" s="50">
        <f t="shared" si="12"/>
        <v>49.199999999999996</v>
      </c>
      <c r="J42" s="50">
        <f t="shared" si="12"/>
        <v>49.199999999999996</v>
      </c>
      <c r="K42" s="50">
        <f t="shared" si="12"/>
        <v>63.037499999999994</v>
      </c>
      <c r="L42" s="50">
        <f t="shared" si="12"/>
        <v>63.037499999999994</v>
      </c>
      <c r="M42" s="50">
        <f t="shared" si="12"/>
        <v>63.037499999999994</v>
      </c>
      <c r="N42" s="50">
        <f t="shared" si="12"/>
        <v>63.037499999999994</v>
      </c>
    </row>
    <row r="43" spans="2:14" ht="15.75">
      <c r="B43" s="113"/>
      <c r="C43" s="40" t="str">
        <f t="shared" si="10"/>
        <v>16.5'</v>
      </c>
      <c r="D43" s="41" t="str">
        <f t="shared" si="10"/>
        <v>198"</v>
      </c>
      <c r="E43" s="42">
        <f t="shared" si="10"/>
        <v>198</v>
      </c>
      <c r="F43" s="50">
        <f t="shared" si="11"/>
        <v>43.5625</v>
      </c>
      <c r="G43" s="50">
        <f t="shared" si="12"/>
        <v>43.5625</v>
      </c>
      <c r="H43" s="50">
        <f t="shared" si="12"/>
        <v>43.5625</v>
      </c>
      <c r="I43" s="50">
        <f t="shared" si="12"/>
        <v>55.76</v>
      </c>
      <c r="J43" s="50">
        <f t="shared" si="12"/>
        <v>55.76</v>
      </c>
      <c r="K43" s="50">
        <f t="shared" si="12"/>
        <v>71.442499999999995</v>
      </c>
      <c r="L43" s="50">
        <f t="shared" si="12"/>
        <v>71.442499999999995</v>
      </c>
      <c r="M43" s="50">
        <f t="shared" si="12"/>
        <v>71.442499999999995</v>
      </c>
      <c r="N43" s="50">
        <f t="shared" si="12"/>
        <v>71.442499999999995</v>
      </c>
    </row>
    <row r="44" spans="2:14" ht="15.75">
      <c r="B44" s="113"/>
      <c r="C44" s="40" t="str">
        <f t="shared" si="10"/>
        <v>18.0'</v>
      </c>
      <c r="D44" s="41" t="str">
        <f t="shared" si="10"/>
        <v>216"</v>
      </c>
      <c r="E44" s="42">
        <f t="shared" si="10"/>
        <v>216</v>
      </c>
      <c r="F44" s="50">
        <f t="shared" si="11"/>
        <v>46.125</v>
      </c>
      <c r="G44" s="50">
        <f t="shared" si="12"/>
        <v>46.125</v>
      </c>
      <c r="H44" s="50">
        <f t="shared" si="12"/>
        <v>46.125</v>
      </c>
      <c r="I44" s="50">
        <f t="shared" si="12"/>
        <v>59.04</v>
      </c>
      <c r="J44" s="50">
        <f t="shared" si="12"/>
        <v>59.04</v>
      </c>
      <c r="K44" s="50">
        <f t="shared" si="12"/>
        <v>75.644999999999996</v>
      </c>
      <c r="L44" s="50">
        <f t="shared" si="12"/>
        <v>75.644999999999996</v>
      </c>
      <c r="M44" s="50">
        <f t="shared" si="12"/>
        <v>75.644999999999996</v>
      </c>
      <c r="N44" s="50">
        <f t="shared" si="12"/>
        <v>75.644999999999996</v>
      </c>
    </row>
    <row r="45" spans="2:14" ht="15.75">
      <c r="B45" s="113"/>
      <c r="C45" s="40" t="str">
        <f t="shared" si="10"/>
        <v>19.5'</v>
      </c>
      <c r="D45" s="41" t="str">
        <f t="shared" si="10"/>
        <v>234"</v>
      </c>
      <c r="E45" s="42">
        <f t="shared" si="10"/>
        <v>234</v>
      </c>
      <c r="F45" s="50">
        <f t="shared" si="11"/>
        <v>51.25</v>
      </c>
      <c r="G45" s="50">
        <f t="shared" si="12"/>
        <v>51.25</v>
      </c>
      <c r="H45" s="50">
        <f t="shared" si="12"/>
        <v>51.25</v>
      </c>
      <c r="I45" s="50">
        <f t="shared" si="12"/>
        <v>65.599999999999994</v>
      </c>
      <c r="J45" s="50">
        <f t="shared" si="12"/>
        <v>65.599999999999994</v>
      </c>
      <c r="K45" s="50">
        <f t="shared" si="12"/>
        <v>84.05</v>
      </c>
      <c r="L45" s="50">
        <f t="shared" si="12"/>
        <v>84.05</v>
      </c>
      <c r="M45" s="50">
        <f t="shared" si="12"/>
        <v>84.05</v>
      </c>
      <c r="N45" s="50">
        <f t="shared" si="12"/>
        <v>84.05</v>
      </c>
    </row>
    <row r="46" spans="2:14" ht="15.75">
      <c r="B46" s="113"/>
      <c r="C46" s="40" t="str">
        <f t="shared" si="10"/>
        <v>21.0'</v>
      </c>
      <c r="D46" s="41" t="str">
        <f t="shared" si="10"/>
        <v>252"</v>
      </c>
      <c r="E46" s="42">
        <f t="shared" si="10"/>
        <v>252</v>
      </c>
      <c r="F46" s="50">
        <f t="shared" si="11"/>
        <v>53.8125</v>
      </c>
      <c r="G46" s="50">
        <f t="shared" si="12"/>
        <v>53.8125</v>
      </c>
      <c r="H46" s="50">
        <f t="shared" si="12"/>
        <v>53.8125</v>
      </c>
      <c r="I46" s="50">
        <f t="shared" si="12"/>
        <v>68.88</v>
      </c>
      <c r="J46" s="50">
        <f t="shared" si="12"/>
        <v>68.88</v>
      </c>
      <c r="K46" s="50">
        <f t="shared" si="12"/>
        <v>88.252499999999998</v>
      </c>
      <c r="L46" s="50">
        <f t="shared" si="12"/>
        <v>88.252499999999998</v>
      </c>
      <c r="M46" s="50">
        <f t="shared" si="12"/>
        <v>88.252499999999998</v>
      </c>
      <c r="N46" s="50">
        <f t="shared" si="12"/>
        <v>88.252499999999998</v>
      </c>
    </row>
    <row r="47" spans="2:14" ht="15.75">
      <c r="B47" s="113"/>
      <c r="C47" s="40" t="str">
        <f t="shared" si="10"/>
        <v>22.5'</v>
      </c>
      <c r="D47" s="41" t="str">
        <f t="shared" si="10"/>
        <v>270"</v>
      </c>
      <c r="E47" s="42">
        <f t="shared" si="10"/>
        <v>270</v>
      </c>
      <c r="F47" s="50">
        <f t="shared" si="11"/>
        <v>58.9375</v>
      </c>
      <c r="G47" s="50">
        <f t="shared" si="12"/>
        <v>58.9375</v>
      </c>
      <c r="H47" s="50">
        <f t="shared" si="12"/>
        <v>58.9375</v>
      </c>
      <c r="I47" s="50">
        <f t="shared" si="12"/>
        <v>75.44</v>
      </c>
      <c r="J47" s="50">
        <f t="shared" si="12"/>
        <v>75.44</v>
      </c>
      <c r="K47" s="50">
        <f t="shared" si="12"/>
        <v>96.657499999999999</v>
      </c>
      <c r="L47" s="50">
        <f t="shared" si="12"/>
        <v>96.657499999999999</v>
      </c>
      <c r="M47" s="50">
        <f t="shared" si="12"/>
        <v>96.657499999999999</v>
      </c>
      <c r="N47" s="50">
        <f t="shared" si="12"/>
        <v>96.657499999999999</v>
      </c>
    </row>
    <row r="48" spans="2:14" ht="15.75">
      <c r="B48" s="114"/>
      <c r="C48" s="44" t="str">
        <f t="shared" si="10"/>
        <v>24.0'</v>
      </c>
      <c r="D48" s="45" t="str">
        <f t="shared" si="10"/>
        <v>288"</v>
      </c>
      <c r="E48" s="46">
        <f t="shared" si="10"/>
        <v>288</v>
      </c>
      <c r="F48" s="51">
        <f t="shared" si="11"/>
        <v>61.5</v>
      </c>
      <c r="G48" s="51">
        <f t="shared" si="12"/>
        <v>61.5</v>
      </c>
      <c r="H48" s="51">
        <f t="shared" si="12"/>
        <v>61.5</v>
      </c>
      <c r="I48" s="51">
        <f t="shared" si="12"/>
        <v>78.72</v>
      </c>
      <c r="J48" s="51">
        <f t="shared" si="12"/>
        <v>78.72</v>
      </c>
      <c r="K48" s="51">
        <f t="shared" si="12"/>
        <v>100.85999999999999</v>
      </c>
      <c r="L48" s="51">
        <f t="shared" si="12"/>
        <v>100.85999999999999</v>
      </c>
      <c r="M48" s="51">
        <f t="shared" si="12"/>
        <v>100.85999999999999</v>
      </c>
      <c r="N48" s="51">
        <f t="shared" si="12"/>
        <v>100.85999999999999</v>
      </c>
    </row>
    <row r="51" spans="2:14" ht="20.25">
      <c r="B51" s="26" t="s">
        <v>26</v>
      </c>
    </row>
    <row r="52" spans="2:14" ht="15">
      <c r="F52" s="23" t="s">
        <v>20</v>
      </c>
      <c r="G52" s="23"/>
      <c r="H52" s="23"/>
      <c r="I52" s="23"/>
      <c r="J52" s="23"/>
      <c r="K52" s="23"/>
      <c r="L52" s="23"/>
      <c r="M52" s="23"/>
      <c r="N52" s="23"/>
    </row>
    <row r="53" spans="2:14" ht="15.75">
      <c r="C53" s="24" t="s">
        <v>21</v>
      </c>
      <c r="D53" s="24" t="s">
        <v>22</v>
      </c>
      <c r="F53" s="25" t="str">
        <f>F$16</f>
        <v>74"</v>
      </c>
      <c r="G53" s="25" t="str">
        <f t="shared" ref="G53:N53" si="13">G$16</f>
        <v>80"</v>
      </c>
      <c r="H53" s="25" t="str">
        <f t="shared" si="13"/>
        <v>86"</v>
      </c>
      <c r="I53" s="25" t="str">
        <f t="shared" si="13"/>
        <v>92"</v>
      </c>
      <c r="J53" s="25" t="str">
        <f t="shared" si="13"/>
        <v>98"</v>
      </c>
      <c r="K53" s="25" t="str">
        <f t="shared" si="13"/>
        <v>104"</v>
      </c>
      <c r="L53" s="25" t="str">
        <f t="shared" si="13"/>
        <v>110"</v>
      </c>
      <c r="M53" s="25" t="str">
        <f t="shared" si="13"/>
        <v>116"</v>
      </c>
      <c r="N53" s="25" t="str">
        <f t="shared" si="13"/>
        <v>122"</v>
      </c>
    </row>
    <row r="54" spans="2:14" ht="15.75">
      <c r="B54" s="113" t="s">
        <v>23</v>
      </c>
      <c r="C54" s="36" t="str">
        <f t="shared" ref="C54:E66" si="14">C36</f>
        <v>6.0'</v>
      </c>
      <c r="D54" s="37" t="str">
        <f t="shared" si="14"/>
        <v>72"</v>
      </c>
      <c r="E54" s="48">
        <f t="shared" si="14"/>
        <v>72</v>
      </c>
      <c r="F54" s="49">
        <f t="shared" ref="F54:N54" si="15">$H$7*F18</f>
        <v>89.607692307692304</v>
      </c>
      <c r="G54" s="49">
        <f t="shared" si="15"/>
        <v>89.607692307692304</v>
      </c>
      <c r="H54" s="49">
        <f t="shared" si="15"/>
        <v>89.607692307692304</v>
      </c>
      <c r="I54" s="49">
        <f t="shared" si="15"/>
        <v>89.607692307692304</v>
      </c>
      <c r="J54" s="49">
        <f t="shared" si="15"/>
        <v>89.607692307692304</v>
      </c>
      <c r="K54" s="49">
        <f t="shared" si="15"/>
        <v>89.607692307692304</v>
      </c>
      <c r="L54" s="49">
        <f t="shared" si="15"/>
        <v>89.607692307692304</v>
      </c>
      <c r="M54" s="49">
        <f t="shared" si="15"/>
        <v>89.607692307692304</v>
      </c>
      <c r="N54" s="49">
        <f t="shared" si="15"/>
        <v>89.607692307692304</v>
      </c>
    </row>
    <row r="55" spans="2:14" ht="15.75">
      <c r="B55" s="113"/>
      <c r="C55" s="40" t="str">
        <f t="shared" si="14"/>
        <v>7.5'</v>
      </c>
      <c r="D55" s="41" t="str">
        <f t="shared" si="14"/>
        <v>90"</v>
      </c>
      <c r="E55" s="42">
        <f t="shared" si="14"/>
        <v>90</v>
      </c>
      <c r="F55" s="50">
        <f t="shared" ref="F55:N55" si="16">$H$7*F19</f>
        <v>89.607692307692304</v>
      </c>
      <c r="G55" s="50">
        <f t="shared" si="16"/>
        <v>89.607692307692304</v>
      </c>
      <c r="H55" s="50">
        <f t="shared" si="16"/>
        <v>89.607692307692304</v>
      </c>
      <c r="I55" s="50">
        <f t="shared" si="16"/>
        <v>89.607692307692304</v>
      </c>
      <c r="J55" s="50">
        <f t="shared" si="16"/>
        <v>89.607692307692304</v>
      </c>
      <c r="K55" s="50">
        <f t="shared" si="16"/>
        <v>89.607692307692304</v>
      </c>
      <c r="L55" s="50">
        <f t="shared" si="16"/>
        <v>89.607692307692304</v>
      </c>
      <c r="M55" s="50">
        <f t="shared" si="16"/>
        <v>89.607692307692304</v>
      </c>
      <c r="N55" s="50">
        <f t="shared" si="16"/>
        <v>89.607692307692304</v>
      </c>
    </row>
    <row r="56" spans="2:14" ht="15.75">
      <c r="B56" s="113"/>
      <c r="C56" s="40" t="str">
        <f t="shared" si="14"/>
        <v>9.0'</v>
      </c>
      <c r="D56" s="41" t="str">
        <f t="shared" si="14"/>
        <v>108"</v>
      </c>
      <c r="E56" s="42">
        <f t="shared" si="14"/>
        <v>108</v>
      </c>
      <c r="F56" s="50">
        <f t="shared" ref="F56:N56" si="17">$H$7*F20</f>
        <v>119.47692307692307</v>
      </c>
      <c r="G56" s="50">
        <f t="shared" si="17"/>
        <v>119.47692307692307</v>
      </c>
      <c r="H56" s="50">
        <f t="shared" si="17"/>
        <v>119.47692307692307</v>
      </c>
      <c r="I56" s="50">
        <f t="shared" si="17"/>
        <v>119.47692307692307</v>
      </c>
      <c r="J56" s="50">
        <f t="shared" si="17"/>
        <v>119.47692307692307</v>
      </c>
      <c r="K56" s="50">
        <f t="shared" si="17"/>
        <v>119.47692307692307</v>
      </c>
      <c r="L56" s="50">
        <f t="shared" si="17"/>
        <v>119.47692307692307</v>
      </c>
      <c r="M56" s="50">
        <f t="shared" si="17"/>
        <v>119.47692307692307</v>
      </c>
      <c r="N56" s="50">
        <f t="shared" si="17"/>
        <v>119.47692307692307</v>
      </c>
    </row>
    <row r="57" spans="2:14" ht="15.75">
      <c r="B57" s="113"/>
      <c r="C57" s="40" t="str">
        <f t="shared" si="14"/>
        <v>10.5'</v>
      </c>
      <c r="D57" s="41" t="str">
        <f t="shared" si="14"/>
        <v>126"</v>
      </c>
      <c r="E57" s="42">
        <f t="shared" si="14"/>
        <v>126</v>
      </c>
      <c r="F57" s="50">
        <f t="shared" ref="F57:N57" si="18">$H$7*F21</f>
        <v>119.47692307692307</v>
      </c>
      <c r="G57" s="50">
        <f t="shared" si="18"/>
        <v>119.47692307692307</v>
      </c>
      <c r="H57" s="50">
        <f t="shared" si="18"/>
        <v>119.47692307692307</v>
      </c>
      <c r="I57" s="50">
        <f t="shared" si="18"/>
        <v>119.47692307692307</v>
      </c>
      <c r="J57" s="50">
        <f t="shared" si="18"/>
        <v>119.47692307692307</v>
      </c>
      <c r="K57" s="50">
        <f t="shared" si="18"/>
        <v>119.47692307692307</v>
      </c>
      <c r="L57" s="50">
        <f t="shared" si="18"/>
        <v>119.47692307692307</v>
      </c>
      <c r="M57" s="50">
        <f t="shared" si="18"/>
        <v>119.47692307692307</v>
      </c>
      <c r="N57" s="50">
        <f t="shared" si="18"/>
        <v>119.47692307692307</v>
      </c>
    </row>
    <row r="58" spans="2:14" ht="15.75">
      <c r="B58" s="113"/>
      <c r="C58" s="40" t="str">
        <f t="shared" si="14"/>
        <v>12.0'</v>
      </c>
      <c r="D58" s="41" t="str">
        <f t="shared" si="14"/>
        <v>144"</v>
      </c>
      <c r="E58" s="42">
        <f t="shared" si="14"/>
        <v>144</v>
      </c>
      <c r="F58" s="50">
        <f t="shared" ref="F58:N58" si="19">$H$7*F22</f>
        <v>149.34615384615384</v>
      </c>
      <c r="G58" s="50">
        <f t="shared" si="19"/>
        <v>149.34615384615384</v>
      </c>
      <c r="H58" s="50">
        <f t="shared" si="19"/>
        <v>149.34615384615384</v>
      </c>
      <c r="I58" s="50">
        <f t="shared" si="19"/>
        <v>149.34615384615384</v>
      </c>
      <c r="J58" s="50">
        <f t="shared" si="19"/>
        <v>149.34615384615384</v>
      </c>
      <c r="K58" s="50">
        <f t="shared" si="19"/>
        <v>149.34615384615384</v>
      </c>
      <c r="L58" s="50">
        <f t="shared" si="19"/>
        <v>149.34615384615384</v>
      </c>
      <c r="M58" s="50">
        <f t="shared" si="19"/>
        <v>149.34615384615384</v>
      </c>
      <c r="N58" s="50">
        <f t="shared" si="19"/>
        <v>149.34615384615384</v>
      </c>
    </row>
    <row r="59" spans="2:14" ht="15.75">
      <c r="B59" s="113"/>
      <c r="C59" s="40" t="str">
        <f t="shared" si="14"/>
        <v>13.5'</v>
      </c>
      <c r="D59" s="41" t="str">
        <f t="shared" si="14"/>
        <v>162"</v>
      </c>
      <c r="E59" s="42">
        <f t="shared" si="14"/>
        <v>162</v>
      </c>
      <c r="F59" s="50">
        <f t="shared" ref="F59:N59" si="20">$H$7*F23</f>
        <v>149.34615384615384</v>
      </c>
      <c r="G59" s="50">
        <f t="shared" si="20"/>
        <v>149.34615384615384</v>
      </c>
      <c r="H59" s="50">
        <f t="shared" si="20"/>
        <v>149.34615384615384</v>
      </c>
      <c r="I59" s="50">
        <f t="shared" si="20"/>
        <v>149.34615384615384</v>
      </c>
      <c r="J59" s="50">
        <f t="shared" si="20"/>
        <v>149.34615384615384</v>
      </c>
      <c r="K59" s="50">
        <f t="shared" si="20"/>
        <v>149.34615384615384</v>
      </c>
      <c r="L59" s="50">
        <f t="shared" si="20"/>
        <v>149.34615384615384</v>
      </c>
      <c r="M59" s="50">
        <f t="shared" si="20"/>
        <v>149.34615384615384</v>
      </c>
      <c r="N59" s="50">
        <f t="shared" si="20"/>
        <v>149.34615384615384</v>
      </c>
    </row>
    <row r="60" spans="2:14" ht="15.75">
      <c r="B60" s="113"/>
      <c r="C60" s="40" t="str">
        <f t="shared" si="14"/>
        <v>15.0'</v>
      </c>
      <c r="D60" s="41" t="str">
        <f t="shared" si="14"/>
        <v>180"</v>
      </c>
      <c r="E60" s="42">
        <f t="shared" si="14"/>
        <v>180</v>
      </c>
      <c r="F60" s="50">
        <f t="shared" ref="F60:N60" si="21">$H$7*F24</f>
        <v>179.21538461538461</v>
      </c>
      <c r="G60" s="50">
        <f t="shared" si="21"/>
        <v>179.21538461538461</v>
      </c>
      <c r="H60" s="50">
        <f t="shared" si="21"/>
        <v>179.21538461538461</v>
      </c>
      <c r="I60" s="50">
        <f t="shared" si="21"/>
        <v>179.21538461538461</v>
      </c>
      <c r="J60" s="50">
        <f t="shared" si="21"/>
        <v>179.21538461538461</v>
      </c>
      <c r="K60" s="50">
        <f t="shared" si="21"/>
        <v>179.21538461538461</v>
      </c>
      <c r="L60" s="50">
        <f t="shared" si="21"/>
        <v>179.21538461538461</v>
      </c>
      <c r="M60" s="50">
        <f t="shared" si="21"/>
        <v>179.21538461538461</v>
      </c>
      <c r="N60" s="50">
        <f t="shared" si="21"/>
        <v>179.21538461538461</v>
      </c>
    </row>
    <row r="61" spans="2:14" ht="15.75">
      <c r="B61" s="113"/>
      <c r="C61" s="40" t="str">
        <f t="shared" si="14"/>
        <v>16.5'</v>
      </c>
      <c r="D61" s="41" t="str">
        <f t="shared" si="14"/>
        <v>198"</v>
      </c>
      <c r="E61" s="42">
        <f t="shared" si="14"/>
        <v>198</v>
      </c>
      <c r="F61" s="50">
        <f t="shared" ref="F61:N61" si="22">$H$7*F25</f>
        <v>179.21538461538461</v>
      </c>
      <c r="G61" s="50">
        <f t="shared" si="22"/>
        <v>179.21538461538461</v>
      </c>
      <c r="H61" s="50">
        <f t="shared" si="22"/>
        <v>179.21538461538461</v>
      </c>
      <c r="I61" s="50">
        <f t="shared" si="22"/>
        <v>179.21538461538461</v>
      </c>
      <c r="J61" s="50">
        <f t="shared" si="22"/>
        <v>179.21538461538461</v>
      </c>
      <c r="K61" s="50">
        <f t="shared" si="22"/>
        <v>179.21538461538461</v>
      </c>
      <c r="L61" s="50">
        <f t="shared" si="22"/>
        <v>179.21538461538461</v>
      </c>
      <c r="M61" s="50">
        <f t="shared" si="22"/>
        <v>179.21538461538461</v>
      </c>
      <c r="N61" s="50">
        <f t="shared" si="22"/>
        <v>179.21538461538461</v>
      </c>
    </row>
    <row r="62" spans="2:14" ht="15.75">
      <c r="B62" s="113"/>
      <c r="C62" s="40" t="str">
        <f t="shared" si="14"/>
        <v>18.0'</v>
      </c>
      <c r="D62" s="41" t="str">
        <f t="shared" si="14"/>
        <v>216"</v>
      </c>
      <c r="E62" s="42">
        <f t="shared" si="14"/>
        <v>216</v>
      </c>
      <c r="F62" s="50">
        <f t="shared" ref="F62:N62" si="23">$H$7*F26</f>
        <v>209.08461538461538</v>
      </c>
      <c r="G62" s="50">
        <f t="shared" si="23"/>
        <v>209.08461538461538</v>
      </c>
      <c r="H62" s="50">
        <f t="shared" si="23"/>
        <v>209.08461538461538</v>
      </c>
      <c r="I62" s="50">
        <f t="shared" si="23"/>
        <v>209.08461538461538</v>
      </c>
      <c r="J62" s="50">
        <f t="shared" si="23"/>
        <v>209.08461538461538</v>
      </c>
      <c r="K62" s="50">
        <f t="shared" si="23"/>
        <v>209.08461538461538</v>
      </c>
      <c r="L62" s="50">
        <f t="shared" si="23"/>
        <v>209.08461538461538</v>
      </c>
      <c r="M62" s="50">
        <f t="shared" si="23"/>
        <v>209.08461538461538</v>
      </c>
      <c r="N62" s="50">
        <f t="shared" si="23"/>
        <v>209.08461538461538</v>
      </c>
    </row>
    <row r="63" spans="2:14" ht="15.75">
      <c r="B63" s="113"/>
      <c r="C63" s="40" t="str">
        <f t="shared" si="14"/>
        <v>19.5'</v>
      </c>
      <c r="D63" s="41" t="str">
        <f t="shared" si="14"/>
        <v>234"</v>
      </c>
      <c r="E63" s="42">
        <f t="shared" si="14"/>
        <v>234</v>
      </c>
      <c r="F63" s="50">
        <f t="shared" ref="F63:N63" si="24">$H$7*F27</f>
        <v>209.08461538461538</v>
      </c>
      <c r="G63" s="50">
        <f t="shared" si="24"/>
        <v>209.08461538461538</v>
      </c>
      <c r="H63" s="50">
        <f t="shared" si="24"/>
        <v>209.08461538461538</v>
      </c>
      <c r="I63" s="50">
        <f t="shared" si="24"/>
        <v>209.08461538461538</v>
      </c>
      <c r="J63" s="50">
        <f t="shared" si="24"/>
        <v>209.08461538461538</v>
      </c>
      <c r="K63" s="50">
        <f t="shared" si="24"/>
        <v>209.08461538461538</v>
      </c>
      <c r="L63" s="50">
        <f t="shared" si="24"/>
        <v>209.08461538461538</v>
      </c>
      <c r="M63" s="50">
        <f t="shared" si="24"/>
        <v>209.08461538461538</v>
      </c>
      <c r="N63" s="50">
        <f t="shared" si="24"/>
        <v>209.08461538461538</v>
      </c>
    </row>
    <row r="64" spans="2:14" ht="15.75">
      <c r="B64" s="113"/>
      <c r="C64" s="40" t="str">
        <f t="shared" si="14"/>
        <v>21.0'</v>
      </c>
      <c r="D64" s="41" t="str">
        <f t="shared" si="14"/>
        <v>252"</v>
      </c>
      <c r="E64" s="42">
        <f t="shared" si="14"/>
        <v>252</v>
      </c>
      <c r="F64" s="50">
        <f t="shared" ref="F64:N64" si="25">$H$7*F28</f>
        <v>238.95384615384614</v>
      </c>
      <c r="G64" s="50">
        <f t="shared" si="25"/>
        <v>238.95384615384614</v>
      </c>
      <c r="H64" s="50">
        <f t="shared" si="25"/>
        <v>238.95384615384614</v>
      </c>
      <c r="I64" s="50">
        <f t="shared" si="25"/>
        <v>238.95384615384614</v>
      </c>
      <c r="J64" s="50">
        <f t="shared" si="25"/>
        <v>238.95384615384614</v>
      </c>
      <c r="K64" s="50">
        <f t="shared" si="25"/>
        <v>238.95384615384614</v>
      </c>
      <c r="L64" s="50">
        <f t="shared" si="25"/>
        <v>238.95384615384614</v>
      </c>
      <c r="M64" s="50">
        <f t="shared" si="25"/>
        <v>238.95384615384614</v>
      </c>
      <c r="N64" s="50">
        <f t="shared" si="25"/>
        <v>238.95384615384614</v>
      </c>
    </row>
    <row r="65" spans="2:14" ht="15.75">
      <c r="B65" s="113"/>
      <c r="C65" s="40" t="str">
        <f t="shared" si="14"/>
        <v>22.5'</v>
      </c>
      <c r="D65" s="41" t="str">
        <f t="shared" si="14"/>
        <v>270"</v>
      </c>
      <c r="E65" s="42">
        <f t="shared" si="14"/>
        <v>270</v>
      </c>
      <c r="F65" s="50">
        <f t="shared" ref="F65:N65" si="26">$H$7*F29</f>
        <v>238.95384615384614</v>
      </c>
      <c r="G65" s="50">
        <f t="shared" si="26"/>
        <v>238.95384615384614</v>
      </c>
      <c r="H65" s="50">
        <f t="shared" si="26"/>
        <v>238.95384615384614</v>
      </c>
      <c r="I65" s="50">
        <f t="shared" si="26"/>
        <v>238.95384615384614</v>
      </c>
      <c r="J65" s="50">
        <f t="shared" si="26"/>
        <v>238.95384615384614</v>
      </c>
      <c r="K65" s="50">
        <f t="shared" si="26"/>
        <v>238.95384615384614</v>
      </c>
      <c r="L65" s="50">
        <f t="shared" si="26"/>
        <v>238.95384615384614</v>
      </c>
      <c r="M65" s="50">
        <f t="shared" si="26"/>
        <v>238.95384615384614</v>
      </c>
      <c r="N65" s="50">
        <f t="shared" si="26"/>
        <v>238.95384615384614</v>
      </c>
    </row>
    <row r="66" spans="2:14" ht="15.75">
      <c r="B66" s="114"/>
      <c r="C66" s="44" t="str">
        <f t="shared" si="14"/>
        <v>24.0'</v>
      </c>
      <c r="D66" s="45" t="str">
        <f t="shared" si="14"/>
        <v>288"</v>
      </c>
      <c r="E66" s="46">
        <f t="shared" si="14"/>
        <v>288</v>
      </c>
      <c r="F66" s="51">
        <f t="shared" ref="F66:N66" si="27">$H$7*F30</f>
        <v>268.82307692307688</v>
      </c>
      <c r="G66" s="51">
        <f t="shared" si="27"/>
        <v>268.82307692307688</v>
      </c>
      <c r="H66" s="51">
        <f t="shared" si="27"/>
        <v>268.82307692307688</v>
      </c>
      <c r="I66" s="51">
        <f t="shared" si="27"/>
        <v>268.82307692307688</v>
      </c>
      <c r="J66" s="51">
        <f t="shared" si="27"/>
        <v>268.82307692307688</v>
      </c>
      <c r="K66" s="51">
        <f t="shared" si="27"/>
        <v>268.82307692307688</v>
      </c>
      <c r="L66" s="51">
        <f t="shared" si="27"/>
        <v>268.82307692307688</v>
      </c>
      <c r="M66" s="51">
        <f t="shared" si="27"/>
        <v>268.82307692307688</v>
      </c>
      <c r="N66" s="51">
        <f t="shared" si="27"/>
        <v>268.82307692307688</v>
      </c>
    </row>
    <row r="69" spans="2:14" ht="20.25">
      <c r="B69" s="26" t="s">
        <v>42</v>
      </c>
    </row>
    <row r="70" spans="2:14" ht="15">
      <c r="F70" s="23" t="s">
        <v>20</v>
      </c>
      <c r="G70" s="23"/>
      <c r="H70" s="23"/>
      <c r="I70" s="23"/>
      <c r="J70" s="23"/>
      <c r="K70" s="23"/>
      <c r="L70" s="23"/>
      <c r="M70" s="23"/>
      <c r="N70" s="23"/>
    </row>
    <row r="71" spans="2:14" ht="15.75">
      <c r="C71" s="24" t="s">
        <v>21</v>
      </c>
      <c r="D71" s="24" t="s">
        <v>22</v>
      </c>
      <c r="F71" s="25" t="str">
        <f>F$16</f>
        <v>74"</v>
      </c>
      <c r="G71" s="25" t="str">
        <f t="shared" ref="G71:N71" si="28">G$16</f>
        <v>80"</v>
      </c>
      <c r="H71" s="25" t="str">
        <f t="shared" si="28"/>
        <v>86"</v>
      </c>
      <c r="I71" s="25" t="str">
        <f t="shared" si="28"/>
        <v>92"</v>
      </c>
      <c r="J71" s="25" t="str">
        <f t="shared" si="28"/>
        <v>98"</v>
      </c>
      <c r="K71" s="25" t="str">
        <f t="shared" si="28"/>
        <v>104"</v>
      </c>
      <c r="L71" s="25" t="str">
        <f t="shared" si="28"/>
        <v>110"</v>
      </c>
      <c r="M71" s="25" t="str">
        <f t="shared" si="28"/>
        <v>116"</v>
      </c>
      <c r="N71" s="25" t="str">
        <f t="shared" si="28"/>
        <v>122"</v>
      </c>
    </row>
    <row r="72" spans="2:14" ht="15.75">
      <c r="B72" s="113" t="s">
        <v>23</v>
      </c>
      <c r="C72" s="36" t="str">
        <f t="shared" ref="C72:E84" si="29">C54</f>
        <v>6.0'</v>
      </c>
      <c r="D72" s="37" t="str">
        <f t="shared" si="29"/>
        <v>72"</v>
      </c>
      <c r="E72" s="48">
        <f t="shared" si="29"/>
        <v>72</v>
      </c>
      <c r="F72" s="49">
        <f t="shared" ref="F72:N84" si="30">ROUND(F36+F54,2)</f>
        <v>104.98</v>
      </c>
      <c r="G72" s="49">
        <f t="shared" si="30"/>
        <v>104.98</v>
      </c>
      <c r="H72" s="49">
        <f t="shared" si="30"/>
        <v>104.98</v>
      </c>
      <c r="I72" s="49">
        <f t="shared" si="30"/>
        <v>109.29</v>
      </c>
      <c r="J72" s="49">
        <f t="shared" si="30"/>
        <v>109.29</v>
      </c>
      <c r="K72" s="49">
        <f t="shared" si="30"/>
        <v>114.82</v>
      </c>
      <c r="L72" s="49">
        <f t="shared" si="30"/>
        <v>114.82</v>
      </c>
      <c r="M72" s="49">
        <f t="shared" si="30"/>
        <v>114.82</v>
      </c>
      <c r="N72" s="49">
        <f t="shared" si="30"/>
        <v>114.82</v>
      </c>
    </row>
    <row r="73" spans="2:14" ht="15.75">
      <c r="B73" s="113"/>
      <c r="C73" s="40" t="str">
        <f t="shared" si="29"/>
        <v>7.5'</v>
      </c>
      <c r="D73" s="41" t="str">
        <f t="shared" si="29"/>
        <v>90"</v>
      </c>
      <c r="E73" s="42">
        <f t="shared" si="29"/>
        <v>90</v>
      </c>
      <c r="F73" s="50">
        <f t="shared" si="30"/>
        <v>110.11</v>
      </c>
      <c r="G73" s="50">
        <f t="shared" si="30"/>
        <v>110.11</v>
      </c>
      <c r="H73" s="50">
        <f t="shared" si="30"/>
        <v>110.11</v>
      </c>
      <c r="I73" s="50">
        <f t="shared" si="30"/>
        <v>115.85</v>
      </c>
      <c r="J73" s="50">
        <f t="shared" si="30"/>
        <v>115.85</v>
      </c>
      <c r="K73" s="50">
        <f t="shared" si="30"/>
        <v>123.23</v>
      </c>
      <c r="L73" s="50">
        <f t="shared" si="30"/>
        <v>123.23</v>
      </c>
      <c r="M73" s="50">
        <f t="shared" si="30"/>
        <v>123.23</v>
      </c>
      <c r="N73" s="50">
        <f t="shared" si="30"/>
        <v>123.23</v>
      </c>
    </row>
    <row r="74" spans="2:14" ht="15.75">
      <c r="B74" s="113"/>
      <c r="C74" s="40" t="str">
        <f t="shared" si="29"/>
        <v>9.0'</v>
      </c>
      <c r="D74" s="41" t="str">
        <f t="shared" si="29"/>
        <v>108"</v>
      </c>
      <c r="E74" s="42">
        <f t="shared" si="29"/>
        <v>108</v>
      </c>
      <c r="F74" s="50">
        <f t="shared" si="30"/>
        <v>142.54</v>
      </c>
      <c r="G74" s="50">
        <f t="shared" si="30"/>
        <v>142.54</v>
      </c>
      <c r="H74" s="50">
        <f t="shared" si="30"/>
        <v>142.54</v>
      </c>
      <c r="I74" s="50">
        <f t="shared" si="30"/>
        <v>149</v>
      </c>
      <c r="J74" s="50">
        <f t="shared" si="30"/>
        <v>149</v>
      </c>
      <c r="K74" s="50">
        <f t="shared" si="30"/>
        <v>157.30000000000001</v>
      </c>
      <c r="L74" s="50">
        <f t="shared" si="30"/>
        <v>157.30000000000001</v>
      </c>
      <c r="M74" s="50">
        <f t="shared" si="30"/>
        <v>157.30000000000001</v>
      </c>
      <c r="N74" s="50">
        <f t="shared" si="30"/>
        <v>157.30000000000001</v>
      </c>
    </row>
    <row r="75" spans="2:14" ht="15.75">
      <c r="B75" s="113"/>
      <c r="C75" s="40" t="str">
        <f t="shared" si="29"/>
        <v>10.5'</v>
      </c>
      <c r="D75" s="41" t="str">
        <f t="shared" si="29"/>
        <v>126"</v>
      </c>
      <c r="E75" s="42">
        <f t="shared" si="29"/>
        <v>126</v>
      </c>
      <c r="F75" s="50">
        <f t="shared" si="30"/>
        <v>147.66</v>
      </c>
      <c r="G75" s="50">
        <f t="shared" si="30"/>
        <v>147.66</v>
      </c>
      <c r="H75" s="50">
        <f t="shared" si="30"/>
        <v>147.66</v>
      </c>
      <c r="I75" s="50">
        <f t="shared" si="30"/>
        <v>155.56</v>
      </c>
      <c r="J75" s="50">
        <f t="shared" si="30"/>
        <v>155.56</v>
      </c>
      <c r="K75" s="50">
        <f t="shared" si="30"/>
        <v>165.7</v>
      </c>
      <c r="L75" s="50">
        <f t="shared" si="30"/>
        <v>165.7</v>
      </c>
      <c r="M75" s="50">
        <f t="shared" si="30"/>
        <v>165.7</v>
      </c>
      <c r="N75" s="50">
        <f t="shared" si="30"/>
        <v>165.7</v>
      </c>
    </row>
    <row r="76" spans="2:14" ht="15.75">
      <c r="B76" s="113"/>
      <c r="C76" s="40" t="str">
        <f t="shared" si="29"/>
        <v>12.0'</v>
      </c>
      <c r="D76" s="41" t="str">
        <f t="shared" si="29"/>
        <v>144"</v>
      </c>
      <c r="E76" s="42">
        <f t="shared" si="29"/>
        <v>144</v>
      </c>
      <c r="F76" s="50">
        <f t="shared" si="30"/>
        <v>180.1</v>
      </c>
      <c r="G76" s="50">
        <f t="shared" si="30"/>
        <v>180.1</v>
      </c>
      <c r="H76" s="50">
        <f t="shared" si="30"/>
        <v>180.1</v>
      </c>
      <c r="I76" s="50">
        <f t="shared" si="30"/>
        <v>188.71</v>
      </c>
      <c r="J76" s="50">
        <f t="shared" si="30"/>
        <v>188.71</v>
      </c>
      <c r="K76" s="50">
        <f t="shared" si="30"/>
        <v>199.78</v>
      </c>
      <c r="L76" s="50">
        <f t="shared" si="30"/>
        <v>199.78</v>
      </c>
      <c r="M76" s="50">
        <f t="shared" si="30"/>
        <v>199.78</v>
      </c>
      <c r="N76" s="50">
        <f t="shared" si="30"/>
        <v>199.78</v>
      </c>
    </row>
    <row r="77" spans="2:14" ht="15.75">
      <c r="B77" s="113"/>
      <c r="C77" s="40" t="str">
        <f t="shared" si="29"/>
        <v>13.5'</v>
      </c>
      <c r="D77" s="41" t="str">
        <f t="shared" si="29"/>
        <v>162"</v>
      </c>
      <c r="E77" s="42">
        <f t="shared" si="29"/>
        <v>162</v>
      </c>
      <c r="F77" s="50">
        <f t="shared" si="30"/>
        <v>185.22</v>
      </c>
      <c r="G77" s="50">
        <f t="shared" si="30"/>
        <v>185.22</v>
      </c>
      <c r="H77" s="50">
        <f t="shared" si="30"/>
        <v>185.22</v>
      </c>
      <c r="I77" s="50">
        <f t="shared" si="30"/>
        <v>195.27</v>
      </c>
      <c r="J77" s="50">
        <f t="shared" si="30"/>
        <v>195.27</v>
      </c>
      <c r="K77" s="50">
        <f t="shared" si="30"/>
        <v>208.18</v>
      </c>
      <c r="L77" s="50">
        <f t="shared" si="30"/>
        <v>208.18</v>
      </c>
      <c r="M77" s="50">
        <f t="shared" si="30"/>
        <v>208.18</v>
      </c>
      <c r="N77" s="50">
        <f t="shared" si="30"/>
        <v>208.18</v>
      </c>
    </row>
    <row r="78" spans="2:14" ht="15.75">
      <c r="B78" s="113"/>
      <c r="C78" s="40" t="str">
        <f t="shared" si="29"/>
        <v>15.0'</v>
      </c>
      <c r="D78" s="41" t="str">
        <f t="shared" si="29"/>
        <v>180"</v>
      </c>
      <c r="E78" s="42">
        <f t="shared" si="29"/>
        <v>180</v>
      </c>
      <c r="F78" s="50">
        <f t="shared" si="30"/>
        <v>217.65</v>
      </c>
      <c r="G78" s="50">
        <f t="shared" si="30"/>
        <v>217.65</v>
      </c>
      <c r="H78" s="50">
        <f t="shared" si="30"/>
        <v>217.65</v>
      </c>
      <c r="I78" s="50">
        <f t="shared" si="30"/>
        <v>228.42</v>
      </c>
      <c r="J78" s="50">
        <f t="shared" si="30"/>
        <v>228.42</v>
      </c>
      <c r="K78" s="50">
        <f t="shared" si="30"/>
        <v>242.25</v>
      </c>
      <c r="L78" s="50">
        <f t="shared" si="30"/>
        <v>242.25</v>
      </c>
      <c r="M78" s="50">
        <f t="shared" si="30"/>
        <v>242.25</v>
      </c>
      <c r="N78" s="50">
        <f t="shared" si="30"/>
        <v>242.25</v>
      </c>
    </row>
    <row r="79" spans="2:14" ht="15.75">
      <c r="B79" s="113"/>
      <c r="C79" s="40" t="str">
        <f t="shared" si="29"/>
        <v>16.5'</v>
      </c>
      <c r="D79" s="41" t="str">
        <f t="shared" si="29"/>
        <v>198"</v>
      </c>
      <c r="E79" s="42">
        <f t="shared" si="29"/>
        <v>198</v>
      </c>
      <c r="F79" s="50">
        <f t="shared" si="30"/>
        <v>222.78</v>
      </c>
      <c r="G79" s="50">
        <f t="shared" si="30"/>
        <v>222.78</v>
      </c>
      <c r="H79" s="50">
        <f t="shared" si="30"/>
        <v>222.78</v>
      </c>
      <c r="I79" s="50">
        <f t="shared" si="30"/>
        <v>234.98</v>
      </c>
      <c r="J79" s="50">
        <f t="shared" si="30"/>
        <v>234.98</v>
      </c>
      <c r="K79" s="50">
        <f t="shared" si="30"/>
        <v>250.66</v>
      </c>
      <c r="L79" s="50">
        <f t="shared" si="30"/>
        <v>250.66</v>
      </c>
      <c r="M79" s="50">
        <f t="shared" si="30"/>
        <v>250.66</v>
      </c>
      <c r="N79" s="50">
        <f t="shared" si="30"/>
        <v>250.66</v>
      </c>
    </row>
    <row r="80" spans="2:14" ht="15.75">
      <c r="B80" s="113"/>
      <c r="C80" s="40" t="str">
        <f t="shared" si="29"/>
        <v>18.0'</v>
      </c>
      <c r="D80" s="41" t="str">
        <f t="shared" si="29"/>
        <v>216"</v>
      </c>
      <c r="E80" s="42">
        <f t="shared" si="29"/>
        <v>216</v>
      </c>
      <c r="F80" s="50">
        <f t="shared" si="30"/>
        <v>255.21</v>
      </c>
      <c r="G80" s="50">
        <f t="shared" si="30"/>
        <v>255.21</v>
      </c>
      <c r="H80" s="50">
        <f t="shared" si="30"/>
        <v>255.21</v>
      </c>
      <c r="I80" s="50">
        <f t="shared" si="30"/>
        <v>268.12</v>
      </c>
      <c r="J80" s="50">
        <f t="shared" si="30"/>
        <v>268.12</v>
      </c>
      <c r="K80" s="50">
        <f t="shared" si="30"/>
        <v>284.73</v>
      </c>
      <c r="L80" s="50">
        <f t="shared" si="30"/>
        <v>284.73</v>
      </c>
      <c r="M80" s="50">
        <f t="shared" si="30"/>
        <v>284.73</v>
      </c>
      <c r="N80" s="50">
        <f t="shared" si="30"/>
        <v>284.73</v>
      </c>
    </row>
    <row r="81" spans="2:14" ht="15.75">
      <c r="B81" s="113"/>
      <c r="C81" s="40" t="str">
        <f t="shared" si="29"/>
        <v>19.5'</v>
      </c>
      <c r="D81" s="41" t="str">
        <f t="shared" si="29"/>
        <v>234"</v>
      </c>
      <c r="E81" s="42">
        <f t="shared" si="29"/>
        <v>234</v>
      </c>
      <c r="F81" s="50">
        <f t="shared" si="30"/>
        <v>260.33</v>
      </c>
      <c r="G81" s="50">
        <f t="shared" si="30"/>
        <v>260.33</v>
      </c>
      <c r="H81" s="50">
        <f t="shared" si="30"/>
        <v>260.33</v>
      </c>
      <c r="I81" s="50">
        <f t="shared" si="30"/>
        <v>274.68</v>
      </c>
      <c r="J81" s="50">
        <f t="shared" si="30"/>
        <v>274.68</v>
      </c>
      <c r="K81" s="50">
        <f t="shared" si="30"/>
        <v>293.13</v>
      </c>
      <c r="L81" s="50">
        <f t="shared" si="30"/>
        <v>293.13</v>
      </c>
      <c r="M81" s="50">
        <f t="shared" si="30"/>
        <v>293.13</v>
      </c>
      <c r="N81" s="50">
        <f t="shared" si="30"/>
        <v>293.13</v>
      </c>
    </row>
    <row r="82" spans="2:14" ht="15.75">
      <c r="B82" s="113"/>
      <c r="C82" s="40" t="str">
        <f t="shared" si="29"/>
        <v>21.0'</v>
      </c>
      <c r="D82" s="41" t="str">
        <f t="shared" si="29"/>
        <v>252"</v>
      </c>
      <c r="E82" s="42">
        <f t="shared" si="29"/>
        <v>252</v>
      </c>
      <c r="F82" s="50">
        <f t="shared" si="30"/>
        <v>292.77</v>
      </c>
      <c r="G82" s="50">
        <f t="shared" si="30"/>
        <v>292.77</v>
      </c>
      <c r="H82" s="50">
        <f t="shared" si="30"/>
        <v>292.77</v>
      </c>
      <c r="I82" s="50">
        <f t="shared" si="30"/>
        <v>307.83</v>
      </c>
      <c r="J82" s="50">
        <f t="shared" si="30"/>
        <v>307.83</v>
      </c>
      <c r="K82" s="50">
        <f t="shared" si="30"/>
        <v>327.20999999999998</v>
      </c>
      <c r="L82" s="50">
        <f t="shared" si="30"/>
        <v>327.20999999999998</v>
      </c>
      <c r="M82" s="50">
        <f t="shared" si="30"/>
        <v>327.20999999999998</v>
      </c>
      <c r="N82" s="50">
        <f t="shared" si="30"/>
        <v>327.20999999999998</v>
      </c>
    </row>
    <row r="83" spans="2:14" ht="15.75">
      <c r="B83" s="113"/>
      <c r="C83" s="40" t="str">
        <f t="shared" si="29"/>
        <v>22.5'</v>
      </c>
      <c r="D83" s="41" t="str">
        <f t="shared" si="29"/>
        <v>270"</v>
      </c>
      <c r="E83" s="42">
        <f t="shared" si="29"/>
        <v>270</v>
      </c>
      <c r="F83" s="50">
        <f t="shared" si="30"/>
        <v>297.89</v>
      </c>
      <c r="G83" s="50">
        <f t="shared" si="30"/>
        <v>297.89</v>
      </c>
      <c r="H83" s="50">
        <f t="shared" si="30"/>
        <v>297.89</v>
      </c>
      <c r="I83" s="50">
        <f t="shared" si="30"/>
        <v>314.39</v>
      </c>
      <c r="J83" s="50">
        <f t="shared" si="30"/>
        <v>314.39</v>
      </c>
      <c r="K83" s="50">
        <f t="shared" si="30"/>
        <v>335.61</v>
      </c>
      <c r="L83" s="50">
        <f t="shared" si="30"/>
        <v>335.61</v>
      </c>
      <c r="M83" s="50">
        <f t="shared" si="30"/>
        <v>335.61</v>
      </c>
      <c r="N83" s="50">
        <f t="shared" si="30"/>
        <v>335.61</v>
      </c>
    </row>
    <row r="84" spans="2:14" ht="15.75">
      <c r="B84" s="114"/>
      <c r="C84" s="44" t="str">
        <f t="shared" si="29"/>
        <v>24.0'</v>
      </c>
      <c r="D84" s="45" t="str">
        <f t="shared" si="29"/>
        <v>288"</v>
      </c>
      <c r="E84" s="46">
        <f t="shared" si="29"/>
        <v>288</v>
      </c>
      <c r="F84" s="51">
        <f t="shared" si="30"/>
        <v>330.32</v>
      </c>
      <c r="G84" s="51">
        <f t="shared" si="30"/>
        <v>330.32</v>
      </c>
      <c r="H84" s="51">
        <f t="shared" si="30"/>
        <v>330.32</v>
      </c>
      <c r="I84" s="51">
        <f t="shared" si="30"/>
        <v>347.54</v>
      </c>
      <c r="J84" s="51">
        <f t="shared" si="30"/>
        <v>347.54</v>
      </c>
      <c r="K84" s="51">
        <f t="shared" si="30"/>
        <v>369.68</v>
      </c>
      <c r="L84" s="51">
        <f t="shared" si="30"/>
        <v>369.68</v>
      </c>
      <c r="M84" s="51">
        <f t="shared" si="30"/>
        <v>369.68</v>
      </c>
      <c r="N84" s="51">
        <f t="shared" si="30"/>
        <v>369.68</v>
      </c>
    </row>
    <row r="87" spans="2:14" ht="20.25">
      <c r="B87" s="26" t="s">
        <v>43</v>
      </c>
    </row>
    <row r="88" spans="2:14" ht="15">
      <c r="F88" s="23" t="s">
        <v>20</v>
      </c>
      <c r="G88" s="23"/>
      <c r="H88" s="23"/>
      <c r="I88" s="23"/>
      <c r="J88" s="23"/>
      <c r="K88" s="23"/>
      <c r="L88" s="23"/>
      <c r="M88" s="23"/>
      <c r="N88" s="23"/>
    </row>
    <row r="89" spans="2:14" ht="15.75">
      <c r="C89" s="24" t="s">
        <v>21</v>
      </c>
      <c r="D89" s="24" t="s">
        <v>22</v>
      </c>
      <c r="F89" s="25" t="str">
        <f>F$16</f>
        <v>74"</v>
      </c>
      <c r="G89" s="25" t="str">
        <f t="shared" ref="G89:N89" si="31">G$16</f>
        <v>80"</v>
      </c>
      <c r="H89" s="25" t="str">
        <f t="shared" si="31"/>
        <v>86"</v>
      </c>
      <c r="I89" s="25" t="str">
        <f t="shared" si="31"/>
        <v>92"</v>
      </c>
      <c r="J89" s="25" t="str">
        <f t="shared" si="31"/>
        <v>98"</v>
      </c>
      <c r="K89" s="25" t="str">
        <f t="shared" si="31"/>
        <v>104"</v>
      </c>
      <c r="L89" s="25" t="str">
        <f t="shared" si="31"/>
        <v>110"</v>
      </c>
      <c r="M89" s="25" t="str">
        <f t="shared" si="31"/>
        <v>116"</v>
      </c>
      <c r="N89" s="25" t="str">
        <f t="shared" si="31"/>
        <v>122"</v>
      </c>
    </row>
    <row r="90" spans="2:14" ht="15.75">
      <c r="B90" s="113" t="s">
        <v>23</v>
      </c>
      <c r="C90" s="36" t="str">
        <f t="shared" ref="C90:E102" si="32">C72</f>
        <v>6.0'</v>
      </c>
      <c r="D90" s="37" t="str">
        <f t="shared" si="32"/>
        <v>72"</v>
      </c>
      <c r="E90" s="48">
        <f t="shared" si="32"/>
        <v>72</v>
      </c>
      <c r="F90" s="49">
        <f t="shared" ref="F90:N102" si="33">ROUND(F72/(1-$H$8),2)</f>
        <v>209.96</v>
      </c>
      <c r="G90" s="49">
        <f t="shared" si="33"/>
        <v>209.96</v>
      </c>
      <c r="H90" s="49">
        <f t="shared" si="33"/>
        <v>209.96</v>
      </c>
      <c r="I90" s="49">
        <f t="shared" si="33"/>
        <v>218.58</v>
      </c>
      <c r="J90" s="49">
        <f t="shared" si="33"/>
        <v>218.58</v>
      </c>
      <c r="K90" s="49">
        <f t="shared" si="33"/>
        <v>229.64</v>
      </c>
      <c r="L90" s="49">
        <f t="shared" si="33"/>
        <v>229.64</v>
      </c>
      <c r="M90" s="49">
        <f t="shared" si="33"/>
        <v>229.64</v>
      </c>
      <c r="N90" s="49">
        <f t="shared" si="33"/>
        <v>229.64</v>
      </c>
    </row>
    <row r="91" spans="2:14" ht="15.75">
      <c r="B91" s="113"/>
      <c r="C91" s="40" t="str">
        <f t="shared" si="32"/>
        <v>7.5'</v>
      </c>
      <c r="D91" s="41" t="str">
        <f t="shared" si="32"/>
        <v>90"</v>
      </c>
      <c r="E91" s="42">
        <f t="shared" si="32"/>
        <v>90</v>
      </c>
      <c r="F91" s="50">
        <f t="shared" si="33"/>
        <v>220.22</v>
      </c>
      <c r="G91" s="50">
        <f t="shared" si="33"/>
        <v>220.22</v>
      </c>
      <c r="H91" s="50">
        <f t="shared" si="33"/>
        <v>220.22</v>
      </c>
      <c r="I91" s="50">
        <f t="shared" si="33"/>
        <v>231.7</v>
      </c>
      <c r="J91" s="50">
        <f t="shared" si="33"/>
        <v>231.7</v>
      </c>
      <c r="K91" s="50">
        <f t="shared" si="33"/>
        <v>246.46</v>
      </c>
      <c r="L91" s="50">
        <f t="shared" si="33"/>
        <v>246.46</v>
      </c>
      <c r="M91" s="50">
        <f t="shared" si="33"/>
        <v>246.46</v>
      </c>
      <c r="N91" s="50">
        <f t="shared" si="33"/>
        <v>246.46</v>
      </c>
    </row>
    <row r="92" spans="2:14" ht="15.75">
      <c r="B92" s="113"/>
      <c r="C92" s="40" t="str">
        <f t="shared" si="32"/>
        <v>9.0'</v>
      </c>
      <c r="D92" s="41" t="str">
        <f t="shared" si="32"/>
        <v>108"</v>
      </c>
      <c r="E92" s="42">
        <f t="shared" si="32"/>
        <v>108</v>
      </c>
      <c r="F92" s="50">
        <f t="shared" si="33"/>
        <v>285.08</v>
      </c>
      <c r="G92" s="50">
        <f t="shared" si="33"/>
        <v>285.08</v>
      </c>
      <c r="H92" s="50">
        <f t="shared" si="33"/>
        <v>285.08</v>
      </c>
      <c r="I92" s="50">
        <f t="shared" si="33"/>
        <v>298</v>
      </c>
      <c r="J92" s="50">
        <f t="shared" si="33"/>
        <v>298</v>
      </c>
      <c r="K92" s="50">
        <f t="shared" si="33"/>
        <v>314.60000000000002</v>
      </c>
      <c r="L92" s="50">
        <f t="shared" si="33"/>
        <v>314.60000000000002</v>
      </c>
      <c r="M92" s="50">
        <f t="shared" si="33"/>
        <v>314.60000000000002</v>
      </c>
      <c r="N92" s="50">
        <f t="shared" si="33"/>
        <v>314.60000000000002</v>
      </c>
    </row>
    <row r="93" spans="2:14" ht="15.75">
      <c r="B93" s="113"/>
      <c r="C93" s="40" t="str">
        <f t="shared" si="32"/>
        <v>10.5'</v>
      </c>
      <c r="D93" s="41" t="str">
        <f t="shared" si="32"/>
        <v>126"</v>
      </c>
      <c r="E93" s="42">
        <f t="shared" si="32"/>
        <v>126</v>
      </c>
      <c r="F93" s="50">
        <f t="shared" si="33"/>
        <v>295.32</v>
      </c>
      <c r="G93" s="50">
        <f t="shared" si="33"/>
        <v>295.32</v>
      </c>
      <c r="H93" s="50">
        <f t="shared" si="33"/>
        <v>295.32</v>
      </c>
      <c r="I93" s="50">
        <f t="shared" si="33"/>
        <v>311.12</v>
      </c>
      <c r="J93" s="50">
        <f t="shared" si="33"/>
        <v>311.12</v>
      </c>
      <c r="K93" s="50">
        <f t="shared" si="33"/>
        <v>331.4</v>
      </c>
      <c r="L93" s="50">
        <f t="shared" si="33"/>
        <v>331.4</v>
      </c>
      <c r="M93" s="50">
        <f t="shared" si="33"/>
        <v>331.4</v>
      </c>
      <c r="N93" s="50">
        <f t="shared" si="33"/>
        <v>331.4</v>
      </c>
    </row>
    <row r="94" spans="2:14" ht="15.75">
      <c r="B94" s="113"/>
      <c r="C94" s="40" t="str">
        <f t="shared" si="32"/>
        <v>12.0'</v>
      </c>
      <c r="D94" s="41" t="str">
        <f t="shared" si="32"/>
        <v>144"</v>
      </c>
      <c r="E94" s="42">
        <f t="shared" si="32"/>
        <v>144</v>
      </c>
      <c r="F94" s="50">
        <f t="shared" si="33"/>
        <v>360.2</v>
      </c>
      <c r="G94" s="50">
        <f t="shared" si="33"/>
        <v>360.2</v>
      </c>
      <c r="H94" s="50">
        <f t="shared" si="33"/>
        <v>360.2</v>
      </c>
      <c r="I94" s="50">
        <f t="shared" si="33"/>
        <v>377.42</v>
      </c>
      <c r="J94" s="50">
        <f t="shared" si="33"/>
        <v>377.42</v>
      </c>
      <c r="K94" s="50">
        <f t="shared" si="33"/>
        <v>399.56</v>
      </c>
      <c r="L94" s="50">
        <f t="shared" si="33"/>
        <v>399.56</v>
      </c>
      <c r="M94" s="50">
        <f t="shared" si="33"/>
        <v>399.56</v>
      </c>
      <c r="N94" s="50">
        <f t="shared" si="33"/>
        <v>399.56</v>
      </c>
    </row>
    <row r="95" spans="2:14" ht="15.75">
      <c r="B95" s="113"/>
      <c r="C95" s="40" t="str">
        <f t="shared" si="32"/>
        <v>13.5'</v>
      </c>
      <c r="D95" s="41" t="str">
        <f t="shared" si="32"/>
        <v>162"</v>
      </c>
      <c r="E95" s="42">
        <f t="shared" si="32"/>
        <v>162</v>
      </c>
      <c r="F95" s="50">
        <f t="shared" si="33"/>
        <v>370.44</v>
      </c>
      <c r="G95" s="50">
        <f t="shared" si="33"/>
        <v>370.44</v>
      </c>
      <c r="H95" s="50">
        <f t="shared" si="33"/>
        <v>370.44</v>
      </c>
      <c r="I95" s="50">
        <f t="shared" si="33"/>
        <v>390.54</v>
      </c>
      <c r="J95" s="50">
        <f t="shared" si="33"/>
        <v>390.54</v>
      </c>
      <c r="K95" s="50">
        <f t="shared" si="33"/>
        <v>416.36</v>
      </c>
      <c r="L95" s="50">
        <f t="shared" si="33"/>
        <v>416.36</v>
      </c>
      <c r="M95" s="50">
        <f t="shared" si="33"/>
        <v>416.36</v>
      </c>
      <c r="N95" s="50">
        <f t="shared" si="33"/>
        <v>416.36</v>
      </c>
    </row>
    <row r="96" spans="2:14" ht="15.75">
      <c r="B96" s="113"/>
      <c r="C96" s="40" t="str">
        <f t="shared" si="32"/>
        <v>15.0'</v>
      </c>
      <c r="D96" s="41" t="str">
        <f t="shared" si="32"/>
        <v>180"</v>
      </c>
      <c r="E96" s="42">
        <f t="shared" si="32"/>
        <v>180</v>
      </c>
      <c r="F96" s="50">
        <f t="shared" si="33"/>
        <v>435.3</v>
      </c>
      <c r="G96" s="50">
        <f t="shared" si="33"/>
        <v>435.3</v>
      </c>
      <c r="H96" s="50">
        <f t="shared" si="33"/>
        <v>435.3</v>
      </c>
      <c r="I96" s="50">
        <f t="shared" si="33"/>
        <v>456.84</v>
      </c>
      <c r="J96" s="50">
        <f t="shared" si="33"/>
        <v>456.84</v>
      </c>
      <c r="K96" s="50">
        <f t="shared" si="33"/>
        <v>484.5</v>
      </c>
      <c r="L96" s="50">
        <f t="shared" si="33"/>
        <v>484.5</v>
      </c>
      <c r="M96" s="50">
        <f t="shared" si="33"/>
        <v>484.5</v>
      </c>
      <c r="N96" s="50">
        <f t="shared" si="33"/>
        <v>484.5</v>
      </c>
    </row>
    <row r="97" spans="2:14" ht="15.75">
      <c r="B97" s="113"/>
      <c r="C97" s="40" t="str">
        <f t="shared" si="32"/>
        <v>16.5'</v>
      </c>
      <c r="D97" s="41" t="str">
        <f t="shared" si="32"/>
        <v>198"</v>
      </c>
      <c r="E97" s="42">
        <f t="shared" si="32"/>
        <v>198</v>
      </c>
      <c r="F97" s="50">
        <f t="shared" si="33"/>
        <v>445.56</v>
      </c>
      <c r="G97" s="50">
        <f t="shared" si="33"/>
        <v>445.56</v>
      </c>
      <c r="H97" s="50">
        <f t="shared" si="33"/>
        <v>445.56</v>
      </c>
      <c r="I97" s="50">
        <f t="shared" si="33"/>
        <v>469.96</v>
      </c>
      <c r="J97" s="50">
        <f t="shared" si="33"/>
        <v>469.96</v>
      </c>
      <c r="K97" s="50">
        <f t="shared" si="33"/>
        <v>501.32</v>
      </c>
      <c r="L97" s="50">
        <f t="shared" si="33"/>
        <v>501.32</v>
      </c>
      <c r="M97" s="50">
        <f t="shared" si="33"/>
        <v>501.32</v>
      </c>
      <c r="N97" s="50">
        <f t="shared" si="33"/>
        <v>501.32</v>
      </c>
    </row>
    <row r="98" spans="2:14" ht="15.75">
      <c r="B98" s="113"/>
      <c r="C98" s="40" t="str">
        <f t="shared" si="32"/>
        <v>18.0'</v>
      </c>
      <c r="D98" s="41" t="str">
        <f t="shared" si="32"/>
        <v>216"</v>
      </c>
      <c r="E98" s="42">
        <f t="shared" si="32"/>
        <v>216</v>
      </c>
      <c r="F98" s="50">
        <f t="shared" si="33"/>
        <v>510.42</v>
      </c>
      <c r="G98" s="50">
        <f t="shared" si="33"/>
        <v>510.42</v>
      </c>
      <c r="H98" s="50">
        <f t="shared" si="33"/>
        <v>510.42</v>
      </c>
      <c r="I98" s="50">
        <f t="shared" si="33"/>
        <v>536.24</v>
      </c>
      <c r="J98" s="50">
        <f t="shared" si="33"/>
        <v>536.24</v>
      </c>
      <c r="K98" s="50">
        <f t="shared" si="33"/>
        <v>569.46</v>
      </c>
      <c r="L98" s="50">
        <f t="shared" si="33"/>
        <v>569.46</v>
      </c>
      <c r="M98" s="50">
        <f t="shared" si="33"/>
        <v>569.46</v>
      </c>
      <c r="N98" s="50">
        <f t="shared" si="33"/>
        <v>569.46</v>
      </c>
    </row>
    <row r="99" spans="2:14" ht="15.75">
      <c r="B99" s="113"/>
      <c r="C99" s="40" t="str">
        <f t="shared" si="32"/>
        <v>19.5'</v>
      </c>
      <c r="D99" s="41" t="str">
        <f t="shared" si="32"/>
        <v>234"</v>
      </c>
      <c r="E99" s="42">
        <f t="shared" si="32"/>
        <v>234</v>
      </c>
      <c r="F99" s="50">
        <f t="shared" si="33"/>
        <v>520.66</v>
      </c>
      <c r="G99" s="50">
        <f t="shared" si="33"/>
        <v>520.66</v>
      </c>
      <c r="H99" s="50">
        <f t="shared" si="33"/>
        <v>520.66</v>
      </c>
      <c r="I99" s="50">
        <f t="shared" si="33"/>
        <v>549.36</v>
      </c>
      <c r="J99" s="50">
        <f t="shared" si="33"/>
        <v>549.36</v>
      </c>
      <c r="K99" s="50">
        <f t="shared" si="33"/>
        <v>586.26</v>
      </c>
      <c r="L99" s="50">
        <f t="shared" si="33"/>
        <v>586.26</v>
      </c>
      <c r="M99" s="50">
        <f t="shared" si="33"/>
        <v>586.26</v>
      </c>
      <c r="N99" s="50">
        <f t="shared" si="33"/>
        <v>586.26</v>
      </c>
    </row>
    <row r="100" spans="2:14" ht="15.75">
      <c r="B100" s="113"/>
      <c r="C100" s="40" t="str">
        <f t="shared" si="32"/>
        <v>21.0'</v>
      </c>
      <c r="D100" s="41" t="str">
        <f t="shared" si="32"/>
        <v>252"</v>
      </c>
      <c r="E100" s="42">
        <f t="shared" si="32"/>
        <v>252</v>
      </c>
      <c r="F100" s="50">
        <f t="shared" si="33"/>
        <v>585.54</v>
      </c>
      <c r="G100" s="50">
        <f t="shared" si="33"/>
        <v>585.54</v>
      </c>
      <c r="H100" s="50">
        <f t="shared" si="33"/>
        <v>585.54</v>
      </c>
      <c r="I100" s="50">
        <f t="shared" si="33"/>
        <v>615.66</v>
      </c>
      <c r="J100" s="50">
        <f t="shared" si="33"/>
        <v>615.66</v>
      </c>
      <c r="K100" s="50">
        <f t="shared" si="33"/>
        <v>654.41999999999996</v>
      </c>
      <c r="L100" s="50">
        <f t="shared" si="33"/>
        <v>654.41999999999996</v>
      </c>
      <c r="M100" s="50">
        <f t="shared" si="33"/>
        <v>654.41999999999996</v>
      </c>
      <c r="N100" s="50">
        <f t="shared" si="33"/>
        <v>654.41999999999996</v>
      </c>
    </row>
    <row r="101" spans="2:14" ht="15.75">
      <c r="B101" s="113"/>
      <c r="C101" s="40" t="str">
        <f t="shared" si="32"/>
        <v>22.5'</v>
      </c>
      <c r="D101" s="41" t="str">
        <f t="shared" si="32"/>
        <v>270"</v>
      </c>
      <c r="E101" s="42">
        <f t="shared" si="32"/>
        <v>270</v>
      </c>
      <c r="F101" s="50">
        <f t="shared" si="33"/>
        <v>595.78</v>
      </c>
      <c r="G101" s="50">
        <f t="shared" si="33"/>
        <v>595.78</v>
      </c>
      <c r="H101" s="50">
        <f t="shared" si="33"/>
        <v>595.78</v>
      </c>
      <c r="I101" s="50">
        <f t="shared" si="33"/>
        <v>628.78</v>
      </c>
      <c r="J101" s="50">
        <f t="shared" si="33"/>
        <v>628.78</v>
      </c>
      <c r="K101" s="50">
        <f t="shared" si="33"/>
        <v>671.22</v>
      </c>
      <c r="L101" s="50">
        <f t="shared" si="33"/>
        <v>671.22</v>
      </c>
      <c r="M101" s="50">
        <f t="shared" si="33"/>
        <v>671.22</v>
      </c>
      <c r="N101" s="50">
        <f t="shared" si="33"/>
        <v>671.22</v>
      </c>
    </row>
    <row r="102" spans="2:14" ht="15.75">
      <c r="B102" s="114"/>
      <c r="C102" s="44" t="str">
        <f t="shared" si="32"/>
        <v>24.0'</v>
      </c>
      <c r="D102" s="45" t="str">
        <f t="shared" si="32"/>
        <v>288"</v>
      </c>
      <c r="E102" s="46">
        <f t="shared" si="32"/>
        <v>288</v>
      </c>
      <c r="F102" s="51">
        <f t="shared" si="33"/>
        <v>660.64</v>
      </c>
      <c r="G102" s="51">
        <f t="shared" si="33"/>
        <v>660.64</v>
      </c>
      <c r="H102" s="51">
        <f t="shared" si="33"/>
        <v>660.64</v>
      </c>
      <c r="I102" s="51">
        <f t="shared" si="33"/>
        <v>695.08</v>
      </c>
      <c r="J102" s="51">
        <f t="shared" si="33"/>
        <v>695.08</v>
      </c>
      <c r="K102" s="51">
        <f t="shared" si="33"/>
        <v>739.36</v>
      </c>
      <c r="L102" s="51">
        <f t="shared" si="33"/>
        <v>739.36</v>
      </c>
      <c r="M102" s="51">
        <f t="shared" si="33"/>
        <v>739.36</v>
      </c>
      <c r="N102" s="51">
        <f t="shared" si="33"/>
        <v>739.36</v>
      </c>
    </row>
    <row r="160" spans="6:6" ht="15">
      <c r="F160" s="30"/>
    </row>
    <row r="164" spans="3:11">
      <c r="F164" s="33" t="s">
        <v>28</v>
      </c>
      <c r="G164" s="33"/>
      <c r="H164" s="33" t="s">
        <v>31</v>
      </c>
      <c r="I164" s="33"/>
      <c r="J164" s="33" t="s">
        <v>32</v>
      </c>
      <c r="K164" s="33"/>
    </row>
    <row r="165" spans="3:11">
      <c r="C165" t="s">
        <v>29</v>
      </c>
      <c r="F165" s="31" t="e">
        <f>#REF!</f>
        <v>#REF!</v>
      </c>
      <c r="H165" s="31" t="e">
        <f>#REF!</f>
        <v>#REF!</v>
      </c>
      <c r="J165" s="31" t="e">
        <f>#REF!</f>
        <v>#REF!</v>
      </c>
    </row>
    <row r="167" spans="3:11">
      <c r="C167" t="s">
        <v>30</v>
      </c>
      <c r="F167" s="34">
        <v>78.069999999999993</v>
      </c>
      <c r="G167" s="32" t="e">
        <f t="shared" ref="G167:G174" si="34">F$165/F167-1</f>
        <v>#REF!</v>
      </c>
      <c r="H167" s="34">
        <v>108.59</v>
      </c>
      <c r="I167" s="32" t="e">
        <f t="shared" ref="I167:I174" si="35">H$165/H167-1</f>
        <v>#REF!</v>
      </c>
      <c r="J167" s="34">
        <v>161.83000000000001</v>
      </c>
      <c r="K167" s="32" t="e">
        <f t="shared" ref="K167:K174" si="36">J$165/J167-1</f>
        <v>#REF!</v>
      </c>
    </row>
    <row r="168" spans="3:11">
      <c r="C168" t="s">
        <v>33</v>
      </c>
      <c r="F168" s="34">
        <v>78.069999999999993</v>
      </c>
      <c r="G168" s="32" t="e">
        <f t="shared" si="34"/>
        <v>#REF!</v>
      </c>
      <c r="H168" s="34">
        <v>108.59</v>
      </c>
      <c r="I168" s="32" t="e">
        <f t="shared" si="35"/>
        <v>#REF!</v>
      </c>
      <c r="J168" s="34">
        <v>161.83000000000001</v>
      </c>
      <c r="K168" s="32" t="e">
        <f t="shared" si="36"/>
        <v>#REF!</v>
      </c>
    </row>
    <row r="169" spans="3:11">
      <c r="C169" t="s">
        <v>34</v>
      </c>
      <c r="F169" s="34">
        <v>83.62</v>
      </c>
      <c r="G169" s="32" t="e">
        <f t="shared" si="34"/>
        <v>#REF!</v>
      </c>
      <c r="H169" s="34">
        <v>115.98</v>
      </c>
      <c r="I169" s="32" t="e">
        <f t="shared" si="35"/>
        <v>#REF!</v>
      </c>
      <c r="J169" s="34">
        <v>173.53</v>
      </c>
      <c r="K169" s="32" t="e">
        <f t="shared" si="36"/>
        <v>#REF!</v>
      </c>
    </row>
    <row r="170" spans="3:11">
      <c r="C170" t="s">
        <v>35</v>
      </c>
      <c r="F170" s="34"/>
      <c r="G170" s="32" t="e">
        <f t="shared" si="34"/>
        <v>#REF!</v>
      </c>
      <c r="H170" s="34"/>
      <c r="I170" s="32" t="e">
        <f t="shared" si="35"/>
        <v>#REF!</v>
      </c>
      <c r="J170" s="34"/>
      <c r="K170" s="32" t="e">
        <f t="shared" si="36"/>
        <v>#REF!</v>
      </c>
    </row>
    <row r="171" spans="3:11">
      <c r="C171" t="s">
        <v>36</v>
      </c>
      <c r="F171" s="34"/>
      <c r="G171" s="32" t="e">
        <f t="shared" si="34"/>
        <v>#REF!</v>
      </c>
      <c r="H171" s="34"/>
      <c r="I171" s="32" t="e">
        <f t="shared" si="35"/>
        <v>#REF!</v>
      </c>
      <c r="J171" s="34"/>
      <c r="K171" s="32" t="e">
        <f t="shared" si="36"/>
        <v>#REF!</v>
      </c>
    </row>
    <row r="172" spans="3:11">
      <c r="C172" t="s">
        <v>37</v>
      </c>
      <c r="F172" s="34"/>
      <c r="G172" s="32" t="e">
        <f t="shared" si="34"/>
        <v>#REF!</v>
      </c>
      <c r="H172" s="34"/>
      <c r="I172" s="32" t="e">
        <f t="shared" si="35"/>
        <v>#REF!</v>
      </c>
      <c r="J172" s="34"/>
      <c r="K172" s="32" t="e">
        <f t="shared" si="36"/>
        <v>#REF!</v>
      </c>
    </row>
    <row r="173" spans="3:11">
      <c r="C173" t="s">
        <v>38</v>
      </c>
      <c r="F173" s="34"/>
      <c r="G173" s="32" t="e">
        <f t="shared" si="34"/>
        <v>#REF!</v>
      </c>
      <c r="H173" s="34"/>
      <c r="I173" s="32" t="e">
        <f t="shared" si="35"/>
        <v>#REF!</v>
      </c>
      <c r="J173" s="34"/>
      <c r="K173" s="32" t="e">
        <f t="shared" si="36"/>
        <v>#REF!</v>
      </c>
    </row>
    <row r="174" spans="3:11">
      <c r="C174" t="s">
        <v>39</v>
      </c>
      <c r="F174" s="34"/>
      <c r="G174" s="32" t="e">
        <f t="shared" si="34"/>
        <v>#REF!</v>
      </c>
      <c r="H174" s="34"/>
      <c r="I174" s="32" t="e">
        <f t="shared" si="35"/>
        <v>#REF!</v>
      </c>
      <c r="J174" s="34"/>
      <c r="K174" s="32" t="e">
        <f t="shared" si="36"/>
        <v>#REF!</v>
      </c>
    </row>
  </sheetData>
  <mergeCells count="5">
    <mergeCell ref="B54:B66"/>
    <mergeCell ref="B72:B84"/>
    <mergeCell ref="B90:B102"/>
    <mergeCell ref="B18:B30"/>
    <mergeCell ref="B36:B48"/>
  </mergeCells>
  <phoneticPr fontId="2" type="noConversion"/>
  <pageMargins left="0.25" right="0.25" top="0.75" bottom="0.75" header="0.5" footer="0.5"/>
  <pageSetup scale="89" fitToHeight="2" orientation="portrait" horizontalDpi="200" verticalDpi="200" r:id="rId1"/>
  <headerFooter alignWithMargins="0">
    <oddHeader>&amp;R&amp;A</oddHeader>
  </headerFooter>
  <rowBreaks count="1" manualBreakCount="1">
    <brk id="104" min="2" max="12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174"/>
  <sheetViews>
    <sheetView showGridLines="0" topLeftCell="A86" workbookViewId="0">
      <selection activeCell="B87" sqref="B87:N102"/>
    </sheetView>
  </sheetViews>
  <sheetFormatPr defaultRowHeight="12.75" outlineLevelRow="1" outlineLevelCol="1"/>
  <cols>
    <col min="2" max="2" width="4.7109375" customWidth="1"/>
    <col min="3" max="3" width="6.85546875" customWidth="1"/>
    <col min="5" max="5" width="9.5703125" customWidth="1" outlineLevel="1"/>
    <col min="6" max="14" width="9.5703125" customWidth="1"/>
    <col min="16" max="23" width="9" bestFit="1" customWidth="1"/>
  </cols>
  <sheetData>
    <row r="1" spans="1:14" ht="20.25">
      <c r="B1" s="26"/>
    </row>
    <row r="2" spans="1:14" ht="20.25">
      <c r="B2" s="26"/>
    </row>
    <row r="3" spans="1:14" ht="20.25">
      <c r="B3" s="26" t="s">
        <v>130</v>
      </c>
    </row>
    <row r="4" spans="1:14" ht="15.75">
      <c r="B4" s="52" t="s">
        <v>46</v>
      </c>
      <c r="H4" s="60">
        <v>72</v>
      </c>
      <c r="I4" s="86"/>
    </row>
    <row r="5" spans="1:14" ht="15.75">
      <c r="B5" s="52" t="s">
        <v>48</v>
      </c>
      <c r="F5" s="62">
        <v>20</v>
      </c>
      <c r="G5" s="62">
        <v>21</v>
      </c>
      <c r="H5" s="62">
        <v>34</v>
      </c>
      <c r="I5" s="86"/>
    </row>
    <row r="6" spans="1:14" ht="15.75">
      <c r="B6" s="52"/>
      <c r="F6" s="88">
        <f>'Master Assumptions'!E3</f>
        <v>2.5625</v>
      </c>
      <c r="G6" s="88">
        <f>'Master Assumptions'!F3</f>
        <v>3.28</v>
      </c>
      <c r="H6" s="88">
        <f>'Master Assumptions'!G3</f>
        <v>4.2024999999999997</v>
      </c>
      <c r="I6" s="86"/>
    </row>
    <row r="7" spans="1:14" ht="15.75">
      <c r="B7" s="52" t="s">
        <v>129</v>
      </c>
      <c r="H7" s="108">
        <f>'Fabric Specs'!L11</f>
        <v>34.641025641025635</v>
      </c>
      <c r="I7" s="86"/>
    </row>
    <row r="8" spans="1:14" ht="15.75">
      <c r="B8" s="52" t="s">
        <v>41</v>
      </c>
      <c r="H8" s="106">
        <f>'Master Assumptions'!G1</f>
        <v>0.5</v>
      </c>
    </row>
    <row r="9" spans="1:14" ht="15.75">
      <c r="B9" s="52"/>
      <c r="C9" s="87"/>
      <c r="D9" s="87"/>
      <c r="E9" s="87"/>
      <c r="F9" s="87"/>
      <c r="G9" s="29"/>
    </row>
    <row r="10" spans="1:14" ht="15.75">
      <c r="B10" s="52"/>
      <c r="C10" s="87"/>
      <c r="D10" s="87"/>
      <c r="E10" s="87"/>
      <c r="F10" s="23" t="s">
        <v>45</v>
      </c>
      <c r="G10" s="23"/>
      <c r="H10" s="23"/>
      <c r="I10" s="23"/>
      <c r="J10" s="23"/>
      <c r="K10" s="23"/>
      <c r="L10" s="23"/>
      <c r="M10" s="23"/>
      <c r="N10" s="23"/>
    </row>
    <row r="11" spans="1:14" ht="20.25">
      <c r="B11" s="26"/>
      <c r="F11" s="61">
        <f t="shared" ref="F11:N11" si="0">IF(F17&gt;($H$4-3+20),F17-$H$4+3,20)</f>
        <v>20</v>
      </c>
      <c r="G11" s="61">
        <f t="shared" si="0"/>
        <v>20</v>
      </c>
      <c r="H11" s="61">
        <f t="shared" si="0"/>
        <v>20</v>
      </c>
      <c r="I11" s="61">
        <f t="shared" si="0"/>
        <v>23</v>
      </c>
      <c r="J11" s="61">
        <f t="shared" si="0"/>
        <v>29</v>
      </c>
      <c r="K11" s="61">
        <f t="shared" si="0"/>
        <v>35</v>
      </c>
      <c r="L11" s="61">
        <f t="shared" si="0"/>
        <v>41</v>
      </c>
      <c r="M11" s="61">
        <f t="shared" si="0"/>
        <v>47</v>
      </c>
      <c r="N11" s="61">
        <f t="shared" si="0"/>
        <v>53</v>
      </c>
    </row>
    <row r="12" spans="1:14" ht="15.75">
      <c r="B12" s="52"/>
      <c r="C12" s="87"/>
      <c r="D12" s="87"/>
      <c r="E12" s="87"/>
      <c r="F12" s="23" t="s">
        <v>47</v>
      </c>
      <c r="G12" s="23"/>
      <c r="H12" s="23"/>
      <c r="I12" s="23"/>
      <c r="J12" s="23"/>
      <c r="K12" s="23"/>
      <c r="L12" s="23"/>
      <c r="M12" s="23"/>
      <c r="N12" s="23"/>
    </row>
    <row r="13" spans="1:14" ht="20.25">
      <c r="B13" s="26"/>
      <c r="F13" s="88">
        <f t="shared" ref="F13:N13" si="1">HLOOKUP(F11,$F$5:$H$6,2)</f>
        <v>2.5625</v>
      </c>
      <c r="G13" s="88">
        <f t="shared" si="1"/>
        <v>2.5625</v>
      </c>
      <c r="H13" s="88">
        <f t="shared" si="1"/>
        <v>2.5625</v>
      </c>
      <c r="I13" s="88">
        <f t="shared" si="1"/>
        <v>3.28</v>
      </c>
      <c r="J13" s="88">
        <f t="shared" si="1"/>
        <v>3.28</v>
      </c>
      <c r="K13" s="88">
        <f t="shared" si="1"/>
        <v>4.2024999999999997</v>
      </c>
      <c r="L13" s="88">
        <f t="shared" si="1"/>
        <v>4.2024999999999997</v>
      </c>
      <c r="M13" s="88">
        <f t="shared" si="1"/>
        <v>4.2024999999999997</v>
      </c>
      <c r="N13" s="88">
        <f t="shared" si="1"/>
        <v>4.2024999999999997</v>
      </c>
    </row>
    <row r="14" spans="1:14" ht="20.25">
      <c r="B14" s="26" t="s">
        <v>24</v>
      </c>
    </row>
    <row r="15" spans="1:14" ht="15">
      <c r="A15" s="28"/>
      <c r="F15" s="23" t="s">
        <v>20</v>
      </c>
      <c r="G15" s="23"/>
      <c r="H15" s="23"/>
      <c r="I15" s="23"/>
      <c r="J15" s="23"/>
      <c r="K15" s="23"/>
      <c r="L15" s="23"/>
      <c r="M15" s="23"/>
      <c r="N15" s="23"/>
    </row>
    <row r="16" spans="1:14" ht="15.75">
      <c r="A16" s="28"/>
      <c r="C16" s="24" t="s">
        <v>21</v>
      </c>
      <c r="D16" s="24" t="s">
        <v>22</v>
      </c>
      <c r="F16" s="25" t="str">
        <f t="shared" ref="F16:N16" si="2">F17&amp;""""</f>
        <v>74"</v>
      </c>
      <c r="G16" s="25" t="str">
        <f t="shared" si="2"/>
        <v>80"</v>
      </c>
      <c r="H16" s="25" t="str">
        <f t="shared" si="2"/>
        <v>86"</v>
      </c>
      <c r="I16" s="25" t="str">
        <f t="shared" si="2"/>
        <v>92"</v>
      </c>
      <c r="J16" s="25" t="str">
        <f t="shared" si="2"/>
        <v>98"</v>
      </c>
      <c r="K16" s="25" t="str">
        <f t="shared" si="2"/>
        <v>104"</v>
      </c>
      <c r="L16" s="25" t="str">
        <f t="shared" si="2"/>
        <v>110"</v>
      </c>
      <c r="M16" s="25" t="str">
        <f t="shared" si="2"/>
        <v>116"</v>
      </c>
      <c r="N16" s="25" t="str">
        <f t="shared" si="2"/>
        <v>122"</v>
      </c>
    </row>
    <row r="17" spans="2:34" ht="15" outlineLevel="1">
      <c r="E17" s="22"/>
      <c r="F17" s="35">
        <v>74</v>
      </c>
      <c r="G17" s="35">
        <f t="shared" ref="G17:N17" si="3">F17+6</f>
        <v>80</v>
      </c>
      <c r="H17" s="35">
        <f t="shared" si="3"/>
        <v>86</v>
      </c>
      <c r="I17" s="35">
        <f t="shared" si="3"/>
        <v>92</v>
      </c>
      <c r="J17" s="35">
        <f t="shared" si="3"/>
        <v>98</v>
      </c>
      <c r="K17" s="35">
        <f t="shared" si="3"/>
        <v>104</v>
      </c>
      <c r="L17" s="35">
        <f t="shared" si="3"/>
        <v>110</v>
      </c>
      <c r="M17" s="35">
        <f t="shared" si="3"/>
        <v>116</v>
      </c>
      <c r="N17" s="35">
        <f t="shared" si="3"/>
        <v>122</v>
      </c>
    </row>
    <row r="18" spans="2:34" ht="15.75">
      <c r="B18" s="113" t="s">
        <v>23</v>
      </c>
      <c r="C18" s="36" t="str">
        <f t="shared" ref="C18:C30" si="4">TEXT(E18/12,"0.0")&amp;"'"</f>
        <v>6.0'</v>
      </c>
      <c r="D18" s="37" t="str">
        <f t="shared" ref="D18:D30" si="5">E18&amp;""""</f>
        <v>72"</v>
      </c>
      <c r="E18" s="38">
        <v>72</v>
      </c>
      <c r="F18" s="39">
        <f t="shared" ref="F18:N30" si="6">ROUNDUP($E18*1.05/36,0)</f>
        <v>3</v>
      </c>
      <c r="G18" s="39">
        <f t="shared" si="6"/>
        <v>3</v>
      </c>
      <c r="H18" s="39">
        <f t="shared" si="6"/>
        <v>3</v>
      </c>
      <c r="I18" s="39">
        <f t="shared" si="6"/>
        <v>3</v>
      </c>
      <c r="J18" s="39">
        <f t="shared" si="6"/>
        <v>3</v>
      </c>
      <c r="K18" s="57">
        <f t="shared" si="6"/>
        <v>3</v>
      </c>
      <c r="L18" s="57">
        <f t="shared" si="6"/>
        <v>3</v>
      </c>
      <c r="M18" s="57">
        <f t="shared" si="6"/>
        <v>3</v>
      </c>
      <c r="N18" s="57">
        <f t="shared" si="6"/>
        <v>3</v>
      </c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</row>
    <row r="19" spans="2:34" ht="15.75">
      <c r="B19" s="113"/>
      <c r="C19" s="40" t="str">
        <f t="shared" si="4"/>
        <v>7.5'</v>
      </c>
      <c r="D19" s="41" t="str">
        <f t="shared" si="5"/>
        <v>90"</v>
      </c>
      <c r="E19" s="42">
        <f t="shared" ref="E19:E30" si="7">E18+18</f>
        <v>90</v>
      </c>
      <c r="F19" s="43">
        <f t="shared" si="6"/>
        <v>3</v>
      </c>
      <c r="G19" s="43">
        <f t="shared" si="6"/>
        <v>3</v>
      </c>
      <c r="H19" s="43">
        <f t="shared" si="6"/>
        <v>3</v>
      </c>
      <c r="I19" s="43">
        <f t="shared" si="6"/>
        <v>3</v>
      </c>
      <c r="J19" s="43">
        <f t="shared" si="6"/>
        <v>3</v>
      </c>
      <c r="K19" s="58">
        <f t="shared" si="6"/>
        <v>3</v>
      </c>
      <c r="L19" s="58">
        <f t="shared" si="6"/>
        <v>3</v>
      </c>
      <c r="M19" s="58">
        <f t="shared" si="6"/>
        <v>3</v>
      </c>
      <c r="N19" s="58">
        <f t="shared" si="6"/>
        <v>3</v>
      </c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</row>
    <row r="20" spans="2:34" ht="15.75">
      <c r="B20" s="113"/>
      <c r="C20" s="40" t="str">
        <f t="shared" si="4"/>
        <v>9.0'</v>
      </c>
      <c r="D20" s="41" t="str">
        <f t="shared" si="5"/>
        <v>108"</v>
      </c>
      <c r="E20" s="42">
        <f t="shared" si="7"/>
        <v>108</v>
      </c>
      <c r="F20" s="43">
        <f t="shared" si="6"/>
        <v>4</v>
      </c>
      <c r="G20" s="43">
        <f t="shared" si="6"/>
        <v>4</v>
      </c>
      <c r="H20" s="43">
        <f t="shared" si="6"/>
        <v>4</v>
      </c>
      <c r="I20" s="43">
        <f t="shared" si="6"/>
        <v>4</v>
      </c>
      <c r="J20" s="43">
        <f t="shared" si="6"/>
        <v>4</v>
      </c>
      <c r="K20" s="58">
        <f t="shared" si="6"/>
        <v>4</v>
      </c>
      <c r="L20" s="58">
        <f t="shared" si="6"/>
        <v>4</v>
      </c>
      <c r="M20" s="58">
        <f t="shared" si="6"/>
        <v>4</v>
      </c>
      <c r="N20" s="58">
        <f t="shared" si="6"/>
        <v>4</v>
      </c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</row>
    <row r="21" spans="2:34" ht="15.75">
      <c r="B21" s="113"/>
      <c r="C21" s="40" t="str">
        <f t="shared" si="4"/>
        <v>10.5'</v>
      </c>
      <c r="D21" s="41" t="str">
        <f t="shared" si="5"/>
        <v>126"</v>
      </c>
      <c r="E21" s="42">
        <f t="shared" si="7"/>
        <v>126</v>
      </c>
      <c r="F21" s="43">
        <f t="shared" si="6"/>
        <v>4</v>
      </c>
      <c r="G21" s="43">
        <f t="shared" si="6"/>
        <v>4</v>
      </c>
      <c r="H21" s="43">
        <f t="shared" si="6"/>
        <v>4</v>
      </c>
      <c r="I21" s="43">
        <f t="shared" si="6"/>
        <v>4</v>
      </c>
      <c r="J21" s="43">
        <f t="shared" si="6"/>
        <v>4</v>
      </c>
      <c r="K21" s="58">
        <f t="shared" si="6"/>
        <v>4</v>
      </c>
      <c r="L21" s="58">
        <f t="shared" si="6"/>
        <v>4</v>
      </c>
      <c r="M21" s="58">
        <f t="shared" si="6"/>
        <v>4</v>
      </c>
      <c r="N21" s="58">
        <f t="shared" si="6"/>
        <v>4</v>
      </c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</row>
    <row r="22" spans="2:34" ht="15.75">
      <c r="B22" s="113"/>
      <c r="C22" s="40" t="str">
        <f t="shared" si="4"/>
        <v>12.0'</v>
      </c>
      <c r="D22" s="41" t="str">
        <f t="shared" si="5"/>
        <v>144"</v>
      </c>
      <c r="E22" s="42">
        <f t="shared" si="7"/>
        <v>144</v>
      </c>
      <c r="F22" s="43">
        <f t="shared" si="6"/>
        <v>5</v>
      </c>
      <c r="G22" s="43">
        <f t="shared" si="6"/>
        <v>5</v>
      </c>
      <c r="H22" s="43">
        <f t="shared" si="6"/>
        <v>5</v>
      </c>
      <c r="I22" s="43">
        <f t="shared" si="6"/>
        <v>5</v>
      </c>
      <c r="J22" s="43">
        <f t="shared" si="6"/>
        <v>5</v>
      </c>
      <c r="K22" s="58">
        <f t="shared" si="6"/>
        <v>5</v>
      </c>
      <c r="L22" s="58">
        <f t="shared" si="6"/>
        <v>5</v>
      </c>
      <c r="M22" s="58">
        <f t="shared" si="6"/>
        <v>5</v>
      </c>
      <c r="N22" s="58">
        <f t="shared" si="6"/>
        <v>5</v>
      </c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</row>
    <row r="23" spans="2:34" ht="15.75">
      <c r="B23" s="113"/>
      <c r="C23" s="40" t="str">
        <f t="shared" si="4"/>
        <v>13.5'</v>
      </c>
      <c r="D23" s="41" t="str">
        <f t="shared" si="5"/>
        <v>162"</v>
      </c>
      <c r="E23" s="42">
        <f t="shared" si="7"/>
        <v>162</v>
      </c>
      <c r="F23" s="43">
        <f t="shared" si="6"/>
        <v>5</v>
      </c>
      <c r="G23" s="43">
        <f t="shared" si="6"/>
        <v>5</v>
      </c>
      <c r="H23" s="43">
        <f t="shared" si="6"/>
        <v>5</v>
      </c>
      <c r="I23" s="43">
        <f t="shared" si="6"/>
        <v>5</v>
      </c>
      <c r="J23" s="43">
        <f t="shared" si="6"/>
        <v>5</v>
      </c>
      <c r="K23" s="58">
        <f t="shared" si="6"/>
        <v>5</v>
      </c>
      <c r="L23" s="58">
        <f t="shared" si="6"/>
        <v>5</v>
      </c>
      <c r="M23" s="58">
        <f t="shared" si="6"/>
        <v>5</v>
      </c>
      <c r="N23" s="58">
        <f t="shared" si="6"/>
        <v>5</v>
      </c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</row>
    <row r="24" spans="2:34" ht="15.75">
      <c r="B24" s="113"/>
      <c r="C24" s="40" t="str">
        <f t="shared" si="4"/>
        <v>15.0'</v>
      </c>
      <c r="D24" s="41" t="str">
        <f t="shared" si="5"/>
        <v>180"</v>
      </c>
      <c r="E24" s="42">
        <f t="shared" si="7"/>
        <v>180</v>
      </c>
      <c r="F24" s="43">
        <f t="shared" si="6"/>
        <v>6</v>
      </c>
      <c r="G24" s="43">
        <f t="shared" si="6"/>
        <v>6</v>
      </c>
      <c r="H24" s="43">
        <f t="shared" si="6"/>
        <v>6</v>
      </c>
      <c r="I24" s="43">
        <f t="shared" si="6"/>
        <v>6</v>
      </c>
      <c r="J24" s="43">
        <f t="shared" si="6"/>
        <v>6</v>
      </c>
      <c r="K24" s="58">
        <f t="shared" si="6"/>
        <v>6</v>
      </c>
      <c r="L24" s="58">
        <f t="shared" si="6"/>
        <v>6</v>
      </c>
      <c r="M24" s="58">
        <f t="shared" si="6"/>
        <v>6</v>
      </c>
      <c r="N24" s="58">
        <f t="shared" si="6"/>
        <v>6</v>
      </c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</row>
    <row r="25" spans="2:34" ht="15.75">
      <c r="B25" s="113"/>
      <c r="C25" s="40" t="str">
        <f t="shared" si="4"/>
        <v>16.5'</v>
      </c>
      <c r="D25" s="41" t="str">
        <f t="shared" si="5"/>
        <v>198"</v>
      </c>
      <c r="E25" s="42">
        <f t="shared" si="7"/>
        <v>198</v>
      </c>
      <c r="F25" s="43">
        <f t="shared" si="6"/>
        <v>6</v>
      </c>
      <c r="G25" s="43">
        <f t="shared" si="6"/>
        <v>6</v>
      </c>
      <c r="H25" s="43">
        <f t="shared" si="6"/>
        <v>6</v>
      </c>
      <c r="I25" s="43">
        <f t="shared" si="6"/>
        <v>6</v>
      </c>
      <c r="J25" s="43">
        <f t="shared" si="6"/>
        <v>6</v>
      </c>
      <c r="K25" s="58">
        <f t="shared" si="6"/>
        <v>6</v>
      </c>
      <c r="L25" s="58">
        <f t="shared" si="6"/>
        <v>6</v>
      </c>
      <c r="M25" s="58">
        <f t="shared" si="6"/>
        <v>6</v>
      </c>
      <c r="N25" s="58">
        <f t="shared" si="6"/>
        <v>6</v>
      </c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</row>
    <row r="26" spans="2:34" ht="15.75">
      <c r="B26" s="113"/>
      <c r="C26" s="40" t="str">
        <f t="shared" si="4"/>
        <v>18.0'</v>
      </c>
      <c r="D26" s="41" t="str">
        <f t="shared" si="5"/>
        <v>216"</v>
      </c>
      <c r="E26" s="42">
        <f t="shared" si="7"/>
        <v>216</v>
      </c>
      <c r="F26" s="43">
        <f t="shared" si="6"/>
        <v>7</v>
      </c>
      <c r="G26" s="43">
        <f t="shared" si="6"/>
        <v>7</v>
      </c>
      <c r="H26" s="43">
        <f t="shared" si="6"/>
        <v>7</v>
      </c>
      <c r="I26" s="43">
        <f t="shared" si="6"/>
        <v>7</v>
      </c>
      <c r="J26" s="43">
        <f t="shared" si="6"/>
        <v>7</v>
      </c>
      <c r="K26" s="58">
        <f t="shared" si="6"/>
        <v>7</v>
      </c>
      <c r="L26" s="58">
        <f t="shared" si="6"/>
        <v>7</v>
      </c>
      <c r="M26" s="58">
        <f t="shared" si="6"/>
        <v>7</v>
      </c>
      <c r="N26" s="58">
        <f t="shared" si="6"/>
        <v>7</v>
      </c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</row>
    <row r="27" spans="2:34" ht="15.75">
      <c r="B27" s="113"/>
      <c r="C27" s="40" t="str">
        <f t="shared" si="4"/>
        <v>19.5'</v>
      </c>
      <c r="D27" s="41" t="str">
        <f t="shared" si="5"/>
        <v>234"</v>
      </c>
      <c r="E27" s="42">
        <f t="shared" si="7"/>
        <v>234</v>
      </c>
      <c r="F27" s="43">
        <f t="shared" si="6"/>
        <v>7</v>
      </c>
      <c r="G27" s="43">
        <f t="shared" si="6"/>
        <v>7</v>
      </c>
      <c r="H27" s="43">
        <f t="shared" si="6"/>
        <v>7</v>
      </c>
      <c r="I27" s="43">
        <f t="shared" si="6"/>
        <v>7</v>
      </c>
      <c r="J27" s="43">
        <f t="shared" si="6"/>
        <v>7</v>
      </c>
      <c r="K27" s="58">
        <f t="shared" si="6"/>
        <v>7</v>
      </c>
      <c r="L27" s="58">
        <f t="shared" si="6"/>
        <v>7</v>
      </c>
      <c r="M27" s="58">
        <f t="shared" si="6"/>
        <v>7</v>
      </c>
      <c r="N27" s="58">
        <f t="shared" si="6"/>
        <v>7</v>
      </c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</row>
    <row r="28" spans="2:34" ht="15.75">
      <c r="B28" s="113"/>
      <c r="C28" s="40" t="str">
        <f t="shared" si="4"/>
        <v>21.0'</v>
      </c>
      <c r="D28" s="41" t="str">
        <f t="shared" si="5"/>
        <v>252"</v>
      </c>
      <c r="E28" s="42">
        <f t="shared" si="7"/>
        <v>252</v>
      </c>
      <c r="F28" s="43">
        <f t="shared" si="6"/>
        <v>8</v>
      </c>
      <c r="G28" s="43">
        <f t="shared" si="6"/>
        <v>8</v>
      </c>
      <c r="H28" s="43">
        <f t="shared" si="6"/>
        <v>8</v>
      </c>
      <c r="I28" s="43">
        <f t="shared" si="6"/>
        <v>8</v>
      </c>
      <c r="J28" s="43">
        <f t="shared" si="6"/>
        <v>8</v>
      </c>
      <c r="K28" s="58">
        <f t="shared" si="6"/>
        <v>8</v>
      </c>
      <c r="L28" s="58">
        <f t="shared" si="6"/>
        <v>8</v>
      </c>
      <c r="M28" s="58">
        <f t="shared" si="6"/>
        <v>8</v>
      </c>
      <c r="N28" s="58">
        <f t="shared" si="6"/>
        <v>8</v>
      </c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</row>
    <row r="29" spans="2:34" ht="15.75">
      <c r="B29" s="113"/>
      <c r="C29" s="40" t="str">
        <f t="shared" si="4"/>
        <v>22.5'</v>
      </c>
      <c r="D29" s="41" t="str">
        <f t="shared" si="5"/>
        <v>270"</v>
      </c>
      <c r="E29" s="42">
        <f t="shared" si="7"/>
        <v>270</v>
      </c>
      <c r="F29" s="43">
        <f t="shared" si="6"/>
        <v>8</v>
      </c>
      <c r="G29" s="43">
        <f t="shared" si="6"/>
        <v>8</v>
      </c>
      <c r="H29" s="43">
        <f t="shared" si="6"/>
        <v>8</v>
      </c>
      <c r="I29" s="43">
        <f t="shared" si="6"/>
        <v>8</v>
      </c>
      <c r="J29" s="43">
        <f t="shared" si="6"/>
        <v>8</v>
      </c>
      <c r="K29" s="58">
        <f t="shared" si="6"/>
        <v>8</v>
      </c>
      <c r="L29" s="58">
        <f t="shared" si="6"/>
        <v>8</v>
      </c>
      <c r="M29" s="58">
        <f t="shared" si="6"/>
        <v>8</v>
      </c>
      <c r="N29" s="58">
        <f t="shared" si="6"/>
        <v>8</v>
      </c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</row>
    <row r="30" spans="2:34" ht="15.75">
      <c r="B30" s="114"/>
      <c r="C30" s="44" t="str">
        <f t="shared" si="4"/>
        <v>24.0'</v>
      </c>
      <c r="D30" s="45" t="str">
        <f t="shared" si="5"/>
        <v>288"</v>
      </c>
      <c r="E30" s="46">
        <f t="shared" si="7"/>
        <v>288</v>
      </c>
      <c r="F30" s="47">
        <f t="shared" si="6"/>
        <v>9</v>
      </c>
      <c r="G30" s="47">
        <f t="shared" si="6"/>
        <v>9</v>
      </c>
      <c r="H30" s="47">
        <f t="shared" si="6"/>
        <v>9</v>
      </c>
      <c r="I30" s="47">
        <f t="shared" si="6"/>
        <v>9</v>
      </c>
      <c r="J30" s="47">
        <f t="shared" si="6"/>
        <v>9</v>
      </c>
      <c r="K30" s="59">
        <f t="shared" si="6"/>
        <v>9</v>
      </c>
      <c r="L30" s="59">
        <f t="shared" si="6"/>
        <v>9</v>
      </c>
      <c r="M30" s="59">
        <f t="shared" si="6"/>
        <v>9</v>
      </c>
      <c r="N30" s="59">
        <f t="shared" si="6"/>
        <v>9</v>
      </c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</row>
    <row r="33" spans="2:14" ht="20.25">
      <c r="B33" s="26" t="s">
        <v>27</v>
      </c>
    </row>
    <row r="34" spans="2:14" ht="15">
      <c r="F34" s="23" t="s">
        <v>20</v>
      </c>
      <c r="G34" s="23"/>
      <c r="H34" s="23"/>
      <c r="I34" s="23"/>
      <c r="J34" s="23"/>
      <c r="K34" s="23"/>
      <c r="L34" s="23"/>
      <c r="M34" s="23"/>
      <c r="N34" s="23"/>
    </row>
    <row r="35" spans="2:14" ht="15.75">
      <c r="C35" s="24" t="s">
        <v>21</v>
      </c>
      <c r="D35" s="24" t="s">
        <v>22</v>
      </c>
      <c r="F35" s="25" t="str">
        <f t="shared" ref="F35:N35" si="8">F$16</f>
        <v>74"</v>
      </c>
      <c r="G35" s="25" t="str">
        <f t="shared" si="8"/>
        <v>80"</v>
      </c>
      <c r="H35" s="25" t="str">
        <f t="shared" si="8"/>
        <v>86"</v>
      </c>
      <c r="I35" s="25" t="str">
        <f t="shared" si="8"/>
        <v>92"</v>
      </c>
      <c r="J35" s="25" t="str">
        <f t="shared" si="8"/>
        <v>98"</v>
      </c>
      <c r="K35" s="25" t="str">
        <f t="shared" si="8"/>
        <v>104"</v>
      </c>
      <c r="L35" s="25" t="str">
        <f t="shared" si="8"/>
        <v>110"</v>
      </c>
      <c r="M35" s="25" t="str">
        <f t="shared" si="8"/>
        <v>116"</v>
      </c>
      <c r="N35" s="25" t="str">
        <f t="shared" si="8"/>
        <v>122"</v>
      </c>
    </row>
    <row r="36" spans="2:14" ht="15.75">
      <c r="B36" s="113" t="s">
        <v>23</v>
      </c>
      <c r="C36" s="36" t="str">
        <f t="shared" ref="C36:E48" si="9">C18</f>
        <v>6.0'</v>
      </c>
      <c r="D36" s="37" t="str">
        <f t="shared" si="9"/>
        <v>72"</v>
      </c>
      <c r="E36" s="48">
        <f t="shared" si="9"/>
        <v>72</v>
      </c>
      <c r="F36" s="49">
        <f t="shared" ref="F36:N48" si="10">ROUNDUP($E36/12,0)*F$13</f>
        <v>15.375</v>
      </c>
      <c r="G36" s="49">
        <f t="shared" si="10"/>
        <v>15.375</v>
      </c>
      <c r="H36" s="49">
        <f t="shared" si="10"/>
        <v>15.375</v>
      </c>
      <c r="I36" s="49">
        <f t="shared" si="10"/>
        <v>19.68</v>
      </c>
      <c r="J36" s="49">
        <f t="shared" si="10"/>
        <v>19.68</v>
      </c>
      <c r="K36" s="49">
        <f t="shared" si="10"/>
        <v>25.214999999999996</v>
      </c>
      <c r="L36" s="49">
        <f t="shared" si="10"/>
        <v>25.214999999999996</v>
      </c>
      <c r="M36" s="49">
        <f t="shared" si="10"/>
        <v>25.214999999999996</v>
      </c>
      <c r="N36" s="49">
        <f t="shared" si="10"/>
        <v>25.214999999999996</v>
      </c>
    </row>
    <row r="37" spans="2:14" ht="15.75">
      <c r="B37" s="113"/>
      <c r="C37" s="40" t="str">
        <f t="shared" si="9"/>
        <v>7.5'</v>
      </c>
      <c r="D37" s="41" t="str">
        <f t="shared" si="9"/>
        <v>90"</v>
      </c>
      <c r="E37" s="42">
        <f t="shared" si="9"/>
        <v>90</v>
      </c>
      <c r="F37" s="50">
        <f t="shared" si="10"/>
        <v>20.5</v>
      </c>
      <c r="G37" s="50">
        <f t="shared" si="10"/>
        <v>20.5</v>
      </c>
      <c r="H37" s="50">
        <f t="shared" si="10"/>
        <v>20.5</v>
      </c>
      <c r="I37" s="50">
        <f t="shared" si="10"/>
        <v>26.24</v>
      </c>
      <c r="J37" s="50">
        <f t="shared" si="10"/>
        <v>26.24</v>
      </c>
      <c r="K37" s="50">
        <f t="shared" si="10"/>
        <v>33.619999999999997</v>
      </c>
      <c r="L37" s="50">
        <f t="shared" si="10"/>
        <v>33.619999999999997</v>
      </c>
      <c r="M37" s="50">
        <f t="shared" si="10"/>
        <v>33.619999999999997</v>
      </c>
      <c r="N37" s="50">
        <f t="shared" si="10"/>
        <v>33.619999999999997</v>
      </c>
    </row>
    <row r="38" spans="2:14" ht="15.75">
      <c r="B38" s="113"/>
      <c r="C38" s="40" t="str">
        <f t="shared" si="9"/>
        <v>9.0'</v>
      </c>
      <c r="D38" s="41" t="str">
        <f t="shared" si="9"/>
        <v>108"</v>
      </c>
      <c r="E38" s="42">
        <f t="shared" si="9"/>
        <v>108</v>
      </c>
      <c r="F38" s="50">
        <f t="shared" si="10"/>
        <v>23.0625</v>
      </c>
      <c r="G38" s="50">
        <f t="shared" si="10"/>
        <v>23.0625</v>
      </c>
      <c r="H38" s="50">
        <f t="shared" si="10"/>
        <v>23.0625</v>
      </c>
      <c r="I38" s="50">
        <f t="shared" si="10"/>
        <v>29.52</v>
      </c>
      <c r="J38" s="50">
        <f t="shared" si="10"/>
        <v>29.52</v>
      </c>
      <c r="K38" s="50">
        <f t="shared" si="10"/>
        <v>37.822499999999998</v>
      </c>
      <c r="L38" s="50">
        <f t="shared" si="10"/>
        <v>37.822499999999998</v>
      </c>
      <c r="M38" s="50">
        <f t="shared" si="10"/>
        <v>37.822499999999998</v>
      </c>
      <c r="N38" s="50">
        <f t="shared" si="10"/>
        <v>37.822499999999998</v>
      </c>
    </row>
    <row r="39" spans="2:14" ht="15.75">
      <c r="B39" s="113"/>
      <c r="C39" s="40" t="str">
        <f t="shared" si="9"/>
        <v>10.5'</v>
      </c>
      <c r="D39" s="41" t="str">
        <f t="shared" si="9"/>
        <v>126"</v>
      </c>
      <c r="E39" s="42">
        <f t="shared" si="9"/>
        <v>126</v>
      </c>
      <c r="F39" s="50">
        <f t="shared" si="10"/>
        <v>28.1875</v>
      </c>
      <c r="G39" s="50">
        <f t="shared" si="10"/>
        <v>28.1875</v>
      </c>
      <c r="H39" s="50">
        <f t="shared" si="10"/>
        <v>28.1875</v>
      </c>
      <c r="I39" s="50">
        <f t="shared" si="10"/>
        <v>36.08</v>
      </c>
      <c r="J39" s="50">
        <f t="shared" si="10"/>
        <v>36.08</v>
      </c>
      <c r="K39" s="50">
        <f t="shared" si="10"/>
        <v>46.227499999999999</v>
      </c>
      <c r="L39" s="50">
        <f t="shared" si="10"/>
        <v>46.227499999999999</v>
      </c>
      <c r="M39" s="50">
        <f t="shared" si="10"/>
        <v>46.227499999999999</v>
      </c>
      <c r="N39" s="50">
        <f t="shared" si="10"/>
        <v>46.227499999999999</v>
      </c>
    </row>
    <row r="40" spans="2:14" ht="15.75">
      <c r="B40" s="113"/>
      <c r="C40" s="40" t="str">
        <f t="shared" si="9"/>
        <v>12.0'</v>
      </c>
      <c r="D40" s="41" t="str">
        <f t="shared" si="9"/>
        <v>144"</v>
      </c>
      <c r="E40" s="42">
        <f t="shared" si="9"/>
        <v>144</v>
      </c>
      <c r="F40" s="50">
        <f t="shared" si="10"/>
        <v>30.75</v>
      </c>
      <c r="G40" s="50">
        <f t="shared" si="10"/>
        <v>30.75</v>
      </c>
      <c r="H40" s="50">
        <f t="shared" si="10"/>
        <v>30.75</v>
      </c>
      <c r="I40" s="50">
        <f t="shared" si="10"/>
        <v>39.36</v>
      </c>
      <c r="J40" s="50">
        <f t="shared" si="10"/>
        <v>39.36</v>
      </c>
      <c r="K40" s="50">
        <f t="shared" si="10"/>
        <v>50.429999999999993</v>
      </c>
      <c r="L40" s="50">
        <f t="shared" si="10"/>
        <v>50.429999999999993</v>
      </c>
      <c r="M40" s="50">
        <f t="shared" si="10"/>
        <v>50.429999999999993</v>
      </c>
      <c r="N40" s="50">
        <f t="shared" si="10"/>
        <v>50.429999999999993</v>
      </c>
    </row>
    <row r="41" spans="2:14" ht="15.75">
      <c r="B41" s="113"/>
      <c r="C41" s="40" t="str">
        <f t="shared" si="9"/>
        <v>13.5'</v>
      </c>
      <c r="D41" s="41" t="str">
        <f t="shared" si="9"/>
        <v>162"</v>
      </c>
      <c r="E41" s="42">
        <f t="shared" si="9"/>
        <v>162</v>
      </c>
      <c r="F41" s="50">
        <f t="shared" si="10"/>
        <v>35.875</v>
      </c>
      <c r="G41" s="50">
        <f t="shared" si="10"/>
        <v>35.875</v>
      </c>
      <c r="H41" s="50">
        <f t="shared" si="10"/>
        <v>35.875</v>
      </c>
      <c r="I41" s="50">
        <f t="shared" si="10"/>
        <v>45.919999999999995</v>
      </c>
      <c r="J41" s="50">
        <f t="shared" si="10"/>
        <v>45.919999999999995</v>
      </c>
      <c r="K41" s="50">
        <f t="shared" si="10"/>
        <v>58.834999999999994</v>
      </c>
      <c r="L41" s="50">
        <f t="shared" si="10"/>
        <v>58.834999999999994</v>
      </c>
      <c r="M41" s="50">
        <f t="shared" si="10"/>
        <v>58.834999999999994</v>
      </c>
      <c r="N41" s="50">
        <f t="shared" si="10"/>
        <v>58.834999999999994</v>
      </c>
    </row>
    <row r="42" spans="2:14" ht="15.75">
      <c r="B42" s="113"/>
      <c r="C42" s="40" t="str">
        <f t="shared" si="9"/>
        <v>15.0'</v>
      </c>
      <c r="D42" s="41" t="str">
        <f t="shared" si="9"/>
        <v>180"</v>
      </c>
      <c r="E42" s="42">
        <f t="shared" si="9"/>
        <v>180</v>
      </c>
      <c r="F42" s="50">
        <f t="shared" si="10"/>
        <v>38.4375</v>
      </c>
      <c r="G42" s="50">
        <f t="shared" si="10"/>
        <v>38.4375</v>
      </c>
      <c r="H42" s="50">
        <f t="shared" si="10"/>
        <v>38.4375</v>
      </c>
      <c r="I42" s="50">
        <f t="shared" si="10"/>
        <v>49.199999999999996</v>
      </c>
      <c r="J42" s="50">
        <f t="shared" si="10"/>
        <v>49.199999999999996</v>
      </c>
      <c r="K42" s="50">
        <f t="shared" si="10"/>
        <v>63.037499999999994</v>
      </c>
      <c r="L42" s="50">
        <f t="shared" si="10"/>
        <v>63.037499999999994</v>
      </c>
      <c r="M42" s="50">
        <f t="shared" si="10"/>
        <v>63.037499999999994</v>
      </c>
      <c r="N42" s="50">
        <f t="shared" si="10"/>
        <v>63.037499999999994</v>
      </c>
    </row>
    <row r="43" spans="2:14" ht="15.75">
      <c r="B43" s="113"/>
      <c r="C43" s="40" t="str">
        <f t="shared" si="9"/>
        <v>16.5'</v>
      </c>
      <c r="D43" s="41" t="str">
        <f t="shared" si="9"/>
        <v>198"</v>
      </c>
      <c r="E43" s="42">
        <f t="shared" si="9"/>
        <v>198</v>
      </c>
      <c r="F43" s="50">
        <f t="shared" si="10"/>
        <v>43.5625</v>
      </c>
      <c r="G43" s="50">
        <f t="shared" si="10"/>
        <v>43.5625</v>
      </c>
      <c r="H43" s="50">
        <f t="shared" si="10"/>
        <v>43.5625</v>
      </c>
      <c r="I43" s="50">
        <f t="shared" si="10"/>
        <v>55.76</v>
      </c>
      <c r="J43" s="50">
        <f t="shared" si="10"/>
        <v>55.76</v>
      </c>
      <c r="K43" s="50">
        <f t="shared" si="10"/>
        <v>71.442499999999995</v>
      </c>
      <c r="L43" s="50">
        <f t="shared" si="10"/>
        <v>71.442499999999995</v>
      </c>
      <c r="M43" s="50">
        <f t="shared" si="10"/>
        <v>71.442499999999995</v>
      </c>
      <c r="N43" s="50">
        <f t="shared" si="10"/>
        <v>71.442499999999995</v>
      </c>
    </row>
    <row r="44" spans="2:14" ht="15.75">
      <c r="B44" s="113"/>
      <c r="C44" s="40" t="str">
        <f t="shared" si="9"/>
        <v>18.0'</v>
      </c>
      <c r="D44" s="41" t="str">
        <f t="shared" si="9"/>
        <v>216"</v>
      </c>
      <c r="E44" s="42">
        <f t="shared" si="9"/>
        <v>216</v>
      </c>
      <c r="F44" s="50">
        <f t="shared" si="10"/>
        <v>46.125</v>
      </c>
      <c r="G44" s="50">
        <f t="shared" si="10"/>
        <v>46.125</v>
      </c>
      <c r="H44" s="50">
        <f t="shared" si="10"/>
        <v>46.125</v>
      </c>
      <c r="I44" s="50">
        <f t="shared" si="10"/>
        <v>59.04</v>
      </c>
      <c r="J44" s="50">
        <f t="shared" si="10"/>
        <v>59.04</v>
      </c>
      <c r="K44" s="50">
        <f t="shared" si="10"/>
        <v>75.644999999999996</v>
      </c>
      <c r="L44" s="50">
        <f t="shared" si="10"/>
        <v>75.644999999999996</v>
      </c>
      <c r="M44" s="50">
        <f t="shared" si="10"/>
        <v>75.644999999999996</v>
      </c>
      <c r="N44" s="50">
        <f t="shared" si="10"/>
        <v>75.644999999999996</v>
      </c>
    </row>
    <row r="45" spans="2:14" ht="15.75">
      <c r="B45" s="113"/>
      <c r="C45" s="40" t="str">
        <f t="shared" si="9"/>
        <v>19.5'</v>
      </c>
      <c r="D45" s="41" t="str">
        <f t="shared" si="9"/>
        <v>234"</v>
      </c>
      <c r="E45" s="42">
        <f t="shared" si="9"/>
        <v>234</v>
      </c>
      <c r="F45" s="50">
        <f t="shared" si="10"/>
        <v>51.25</v>
      </c>
      <c r="G45" s="50">
        <f t="shared" si="10"/>
        <v>51.25</v>
      </c>
      <c r="H45" s="50">
        <f t="shared" si="10"/>
        <v>51.25</v>
      </c>
      <c r="I45" s="50">
        <f t="shared" si="10"/>
        <v>65.599999999999994</v>
      </c>
      <c r="J45" s="50">
        <f t="shared" si="10"/>
        <v>65.599999999999994</v>
      </c>
      <c r="K45" s="50">
        <f t="shared" si="10"/>
        <v>84.05</v>
      </c>
      <c r="L45" s="50">
        <f t="shared" si="10"/>
        <v>84.05</v>
      </c>
      <c r="M45" s="50">
        <f t="shared" si="10"/>
        <v>84.05</v>
      </c>
      <c r="N45" s="50">
        <f t="shared" si="10"/>
        <v>84.05</v>
      </c>
    </row>
    <row r="46" spans="2:14" ht="15.75">
      <c r="B46" s="113"/>
      <c r="C46" s="40" t="str">
        <f t="shared" si="9"/>
        <v>21.0'</v>
      </c>
      <c r="D46" s="41" t="str">
        <f t="shared" si="9"/>
        <v>252"</v>
      </c>
      <c r="E46" s="42">
        <f t="shared" si="9"/>
        <v>252</v>
      </c>
      <c r="F46" s="50">
        <f t="shared" si="10"/>
        <v>53.8125</v>
      </c>
      <c r="G46" s="50">
        <f t="shared" si="10"/>
        <v>53.8125</v>
      </c>
      <c r="H46" s="50">
        <f t="shared" si="10"/>
        <v>53.8125</v>
      </c>
      <c r="I46" s="50">
        <f t="shared" si="10"/>
        <v>68.88</v>
      </c>
      <c r="J46" s="50">
        <f t="shared" si="10"/>
        <v>68.88</v>
      </c>
      <c r="K46" s="50">
        <f t="shared" si="10"/>
        <v>88.252499999999998</v>
      </c>
      <c r="L46" s="50">
        <f t="shared" si="10"/>
        <v>88.252499999999998</v>
      </c>
      <c r="M46" s="50">
        <f t="shared" si="10"/>
        <v>88.252499999999998</v>
      </c>
      <c r="N46" s="50">
        <f t="shared" si="10"/>
        <v>88.252499999999998</v>
      </c>
    </row>
    <row r="47" spans="2:14" ht="15.75">
      <c r="B47" s="113"/>
      <c r="C47" s="40" t="str">
        <f t="shared" si="9"/>
        <v>22.5'</v>
      </c>
      <c r="D47" s="41" t="str">
        <f t="shared" si="9"/>
        <v>270"</v>
      </c>
      <c r="E47" s="42">
        <f t="shared" si="9"/>
        <v>270</v>
      </c>
      <c r="F47" s="50">
        <f t="shared" si="10"/>
        <v>58.9375</v>
      </c>
      <c r="G47" s="50">
        <f t="shared" si="10"/>
        <v>58.9375</v>
      </c>
      <c r="H47" s="50">
        <f t="shared" si="10"/>
        <v>58.9375</v>
      </c>
      <c r="I47" s="50">
        <f t="shared" si="10"/>
        <v>75.44</v>
      </c>
      <c r="J47" s="50">
        <f t="shared" si="10"/>
        <v>75.44</v>
      </c>
      <c r="K47" s="50">
        <f t="shared" si="10"/>
        <v>96.657499999999999</v>
      </c>
      <c r="L47" s="50">
        <f t="shared" si="10"/>
        <v>96.657499999999999</v>
      </c>
      <c r="M47" s="50">
        <f t="shared" si="10"/>
        <v>96.657499999999999</v>
      </c>
      <c r="N47" s="50">
        <f t="shared" si="10"/>
        <v>96.657499999999999</v>
      </c>
    </row>
    <row r="48" spans="2:14" ht="15.75">
      <c r="B48" s="114"/>
      <c r="C48" s="44" t="str">
        <f t="shared" si="9"/>
        <v>24.0'</v>
      </c>
      <c r="D48" s="45" t="str">
        <f t="shared" si="9"/>
        <v>288"</v>
      </c>
      <c r="E48" s="46">
        <f t="shared" si="9"/>
        <v>288</v>
      </c>
      <c r="F48" s="51">
        <f t="shared" si="10"/>
        <v>61.5</v>
      </c>
      <c r="G48" s="51">
        <f t="shared" si="10"/>
        <v>61.5</v>
      </c>
      <c r="H48" s="51">
        <f t="shared" si="10"/>
        <v>61.5</v>
      </c>
      <c r="I48" s="51">
        <f t="shared" si="10"/>
        <v>78.72</v>
      </c>
      <c r="J48" s="51">
        <f t="shared" si="10"/>
        <v>78.72</v>
      </c>
      <c r="K48" s="51">
        <f t="shared" si="10"/>
        <v>100.85999999999999</v>
      </c>
      <c r="L48" s="51">
        <f t="shared" si="10"/>
        <v>100.85999999999999</v>
      </c>
      <c r="M48" s="51">
        <f t="shared" si="10"/>
        <v>100.85999999999999</v>
      </c>
      <c r="N48" s="51">
        <f t="shared" si="10"/>
        <v>100.85999999999999</v>
      </c>
    </row>
    <row r="51" spans="2:14" ht="20.25">
      <c r="B51" s="26" t="s">
        <v>26</v>
      </c>
    </row>
    <row r="52" spans="2:14" ht="15">
      <c r="F52" s="23" t="s">
        <v>20</v>
      </c>
      <c r="G52" s="23"/>
      <c r="H52" s="23"/>
      <c r="I52" s="23"/>
      <c r="J52" s="23"/>
      <c r="K52" s="23"/>
      <c r="L52" s="23"/>
      <c r="M52" s="23"/>
      <c r="N52" s="23"/>
    </row>
    <row r="53" spans="2:14" ht="15.75">
      <c r="C53" s="24" t="s">
        <v>21</v>
      </c>
      <c r="D53" s="24" t="s">
        <v>22</v>
      </c>
      <c r="F53" s="25" t="str">
        <f t="shared" ref="F53:N53" si="11">F$16</f>
        <v>74"</v>
      </c>
      <c r="G53" s="25" t="str">
        <f t="shared" si="11"/>
        <v>80"</v>
      </c>
      <c r="H53" s="25" t="str">
        <f t="shared" si="11"/>
        <v>86"</v>
      </c>
      <c r="I53" s="25" t="str">
        <f t="shared" si="11"/>
        <v>92"</v>
      </c>
      <c r="J53" s="25" t="str">
        <f t="shared" si="11"/>
        <v>98"</v>
      </c>
      <c r="K53" s="25" t="str">
        <f t="shared" si="11"/>
        <v>104"</v>
      </c>
      <c r="L53" s="25" t="str">
        <f t="shared" si="11"/>
        <v>110"</v>
      </c>
      <c r="M53" s="25" t="str">
        <f t="shared" si="11"/>
        <v>116"</v>
      </c>
      <c r="N53" s="25" t="str">
        <f t="shared" si="11"/>
        <v>122"</v>
      </c>
    </row>
    <row r="54" spans="2:14" ht="15.75">
      <c r="B54" s="113" t="s">
        <v>23</v>
      </c>
      <c r="C54" s="36" t="str">
        <f t="shared" ref="C54:E66" si="12">C36</f>
        <v>6.0'</v>
      </c>
      <c r="D54" s="37" t="str">
        <f t="shared" si="12"/>
        <v>72"</v>
      </c>
      <c r="E54" s="48">
        <f t="shared" si="12"/>
        <v>72</v>
      </c>
      <c r="F54" s="49">
        <f t="shared" ref="F54:N54" si="13">$H$7*F18</f>
        <v>103.92307692307691</v>
      </c>
      <c r="G54" s="49">
        <f t="shared" si="13"/>
        <v>103.92307692307691</v>
      </c>
      <c r="H54" s="49">
        <f t="shared" si="13"/>
        <v>103.92307692307691</v>
      </c>
      <c r="I54" s="49">
        <f t="shared" si="13"/>
        <v>103.92307692307691</v>
      </c>
      <c r="J54" s="49">
        <f t="shared" si="13"/>
        <v>103.92307692307691</v>
      </c>
      <c r="K54" s="49">
        <f t="shared" si="13"/>
        <v>103.92307692307691</v>
      </c>
      <c r="L54" s="49">
        <f t="shared" si="13"/>
        <v>103.92307692307691</v>
      </c>
      <c r="M54" s="49">
        <f t="shared" si="13"/>
        <v>103.92307692307691</v>
      </c>
      <c r="N54" s="49">
        <f t="shared" si="13"/>
        <v>103.92307692307691</v>
      </c>
    </row>
    <row r="55" spans="2:14" ht="15.75">
      <c r="B55" s="113"/>
      <c r="C55" s="40" t="str">
        <f t="shared" si="12"/>
        <v>7.5'</v>
      </c>
      <c r="D55" s="41" t="str">
        <f t="shared" si="12"/>
        <v>90"</v>
      </c>
      <c r="E55" s="42">
        <f t="shared" si="12"/>
        <v>90</v>
      </c>
      <c r="F55" s="50">
        <f t="shared" ref="F55:N55" si="14">$H$7*F19</f>
        <v>103.92307692307691</v>
      </c>
      <c r="G55" s="50">
        <f t="shared" si="14"/>
        <v>103.92307692307691</v>
      </c>
      <c r="H55" s="50">
        <f t="shared" si="14"/>
        <v>103.92307692307691</v>
      </c>
      <c r="I55" s="50">
        <f t="shared" si="14"/>
        <v>103.92307692307691</v>
      </c>
      <c r="J55" s="50">
        <f t="shared" si="14"/>
        <v>103.92307692307691</v>
      </c>
      <c r="K55" s="50">
        <f t="shared" si="14"/>
        <v>103.92307692307691</v>
      </c>
      <c r="L55" s="50">
        <f t="shared" si="14"/>
        <v>103.92307692307691</v>
      </c>
      <c r="M55" s="50">
        <f t="shared" si="14"/>
        <v>103.92307692307691</v>
      </c>
      <c r="N55" s="50">
        <f t="shared" si="14"/>
        <v>103.92307692307691</v>
      </c>
    </row>
    <row r="56" spans="2:14" ht="15.75">
      <c r="B56" s="113"/>
      <c r="C56" s="40" t="str">
        <f t="shared" si="12"/>
        <v>9.0'</v>
      </c>
      <c r="D56" s="41" t="str">
        <f t="shared" si="12"/>
        <v>108"</v>
      </c>
      <c r="E56" s="42">
        <f t="shared" si="12"/>
        <v>108</v>
      </c>
      <c r="F56" s="50">
        <f t="shared" ref="F56:N56" si="15">$H$7*F20</f>
        <v>138.56410256410254</v>
      </c>
      <c r="G56" s="50">
        <f t="shared" si="15"/>
        <v>138.56410256410254</v>
      </c>
      <c r="H56" s="50">
        <f t="shared" si="15"/>
        <v>138.56410256410254</v>
      </c>
      <c r="I56" s="50">
        <f t="shared" si="15"/>
        <v>138.56410256410254</v>
      </c>
      <c r="J56" s="50">
        <f t="shared" si="15"/>
        <v>138.56410256410254</v>
      </c>
      <c r="K56" s="50">
        <f t="shared" si="15"/>
        <v>138.56410256410254</v>
      </c>
      <c r="L56" s="50">
        <f t="shared" si="15"/>
        <v>138.56410256410254</v>
      </c>
      <c r="M56" s="50">
        <f t="shared" si="15"/>
        <v>138.56410256410254</v>
      </c>
      <c r="N56" s="50">
        <f t="shared" si="15"/>
        <v>138.56410256410254</v>
      </c>
    </row>
    <row r="57" spans="2:14" ht="15.75">
      <c r="B57" s="113"/>
      <c r="C57" s="40" t="str">
        <f t="shared" si="12"/>
        <v>10.5'</v>
      </c>
      <c r="D57" s="41" t="str">
        <f t="shared" si="12"/>
        <v>126"</v>
      </c>
      <c r="E57" s="42">
        <f t="shared" si="12"/>
        <v>126</v>
      </c>
      <c r="F57" s="50">
        <f t="shared" ref="F57:N57" si="16">$H$7*F21</f>
        <v>138.56410256410254</v>
      </c>
      <c r="G57" s="50">
        <f t="shared" si="16"/>
        <v>138.56410256410254</v>
      </c>
      <c r="H57" s="50">
        <f t="shared" si="16"/>
        <v>138.56410256410254</v>
      </c>
      <c r="I57" s="50">
        <f t="shared" si="16"/>
        <v>138.56410256410254</v>
      </c>
      <c r="J57" s="50">
        <f t="shared" si="16"/>
        <v>138.56410256410254</v>
      </c>
      <c r="K57" s="50">
        <f t="shared" si="16"/>
        <v>138.56410256410254</v>
      </c>
      <c r="L57" s="50">
        <f t="shared" si="16"/>
        <v>138.56410256410254</v>
      </c>
      <c r="M57" s="50">
        <f t="shared" si="16"/>
        <v>138.56410256410254</v>
      </c>
      <c r="N57" s="50">
        <f t="shared" si="16"/>
        <v>138.56410256410254</v>
      </c>
    </row>
    <row r="58" spans="2:14" ht="15.75">
      <c r="B58" s="113"/>
      <c r="C58" s="40" t="str">
        <f t="shared" si="12"/>
        <v>12.0'</v>
      </c>
      <c r="D58" s="41" t="str">
        <f t="shared" si="12"/>
        <v>144"</v>
      </c>
      <c r="E58" s="42">
        <f t="shared" si="12"/>
        <v>144</v>
      </c>
      <c r="F58" s="50">
        <f t="shared" ref="F58:N58" si="17">$H$7*F22</f>
        <v>173.20512820512818</v>
      </c>
      <c r="G58" s="50">
        <f t="shared" si="17"/>
        <v>173.20512820512818</v>
      </c>
      <c r="H58" s="50">
        <f t="shared" si="17"/>
        <v>173.20512820512818</v>
      </c>
      <c r="I58" s="50">
        <f t="shared" si="17"/>
        <v>173.20512820512818</v>
      </c>
      <c r="J58" s="50">
        <f t="shared" si="17"/>
        <v>173.20512820512818</v>
      </c>
      <c r="K58" s="50">
        <f t="shared" si="17"/>
        <v>173.20512820512818</v>
      </c>
      <c r="L58" s="50">
        <f t="shared" si="17"/>
        <v>173.20512820512818</v>
      </c>
      <c r="M58" s="50">
        <f t="shared" si="17"/>
        <v>173.20512820512818</v>
      </c>
      <c r="N58" s="50">
        <f t="shared" si="17"/>
        <v>173.20512820512818</v>
      </c>
    </row>
    <row r="59" spans="2:14" ht="15.75">
      <c r="B59" s="113"/>
      <c r="C59" s="40" t="str">
        <f t="shared" si="12"/>
        <v>13.5'</v>
      </c>
      <c r="D59" s="41" t="str">
        <f t="shared" si="12"/>
        <v>162"</v>
      </c>
      <c r="E59" s="42">
        <f t="shared" si="12"/>
        <v>162</v>
      </c>
      <c r="F59" s="50">
        <f t="shared" ref="F59:N59" si="18">$H$7*F23</f>
        <v>173.20512820512818</v>
      </c>
      <c r="G59" s="50">
        <f t="shared" si="18"/>
        <v>173.20512820512818</v>
      </c>
      <c r="H59" s="50">
        <f t="shared" si="18"/>
        <v>173.20512820512818</v>
      </c>
      <c r="I59" s="50">
        <f t="shared" si="18"/>
        <v>173.20512820512818</v>
      </c>
      <c r="J59" s="50">
        <f t="shared" si="18"/>
        <v>173.20512820512818</v>
      </c>
      <c r="K59" s="50">
        <f t="shared" si="18"/>
        <v>173.20512820512818</v>
      </c>
      <c r="L59" s="50">
        <f t="shared" si="18"/>
        <v>173.20512820512818</v>
      </c>
      <c r="M59" s="50">
        <f t="shared" si="18"/>
        <v>173.20512820512818</v>
      </c>
      <c r="N59" s="50">
        <f t="shared" si="18"/>
        <v>173.20512820512818</v>
      </c>
    </row>
    <row r="60" spans="2:14" ht="15.75">
      <c r="B60" s="113"/>
      <c r="C60" s="40" t="str">
        <f t="shared" si="12"/>
        <v>15.0'</v>
      </c>
      <c r="D60" s="41" t="str">
        <f t="shared" si="12"/>
        <v>180"</v>
      </c>
      <c r="E60" s="42">
        <f t="shared" si="12"/>
        <v>180</v>
      </c>
      <c r="F60" s="50">
        <f t="shared" ref="F60:N60" si="19">$H$7*F24</f>
        <v>207.84615384615381</v>
      </c>
      <c r="G60" s="50">
        <f t="shared" si="19"/>
        <v>207.84615384615381</v>
      </c>
      <c r="H60" s="50">
        <f t="shared" si="19"/>
        <v>207.84615384615381</v>
      </c>
      <c r="I60" s="50">
        <f t="shared" si="19"/>
        <v>207.84615384615381</v>
      </c>
      <c r="J60" s="50">
        <f t="shared" si="19"/>
        <v>207.84615384615381</v>
      </c>
      <c r="K60" s="50">
        <f t="shared" si="19"/>
        <v>207.84615384615381</v>
      </c>
      <c r="L60" s="50">
        <f t="shared" si="19"/>
        <v>207.84615384615381</v>
      </c>
      <c r="M60" s="50">
        <f t="shared" si="19"/>
        <v>207.84615384615381</v>
      </c>
      <c r="N60" s="50">
        <f t="shared" si="19"/>
        <v>207.84615384615381</v>
      </c>
    </row>
    <row r="61" spans="2:14" ht="15.75">
      <c r="B61" s="113"/>
      <c r="C61" s="40" t="str">
        <f t="shared" si="12"/>
        <v>16.5'</v>
      </c>
      <c r="D61" s="41" t="str">
        <f t="shared" si="12"/>
        <v>198"</v>
      </c>
      <c r="E61" s="42">
        <f t="shared" si="12"/>
        <v>198</v>
      </c>
      <c r="F61" s="50">
        <f t="shared" ref="F61:N61" si="20">$H$7*F25</f>
        <v>207.84615384615381</v>
      </c>
      <c r="G61" s="50">
        <f t="shared" si="20"/>
        <v>207.84615384615381</v>
      </c>
      <c r="H61" s="50">
        <f t="shared" si="20"/>
        <v>207.84615384615381</v>
      </c>
      <c r="I61" s="50">
        <f t="shared" si="20"/>
        <v>207.84615384615381</v>
      </c>
      <c r="J61" s="50">
        <f t="shared" si="20"/>
        <v>207.84615384615381</v>
      </c>
      <c r="K61" s="50">
        <f t="shared" si="20"/>
        <v>207.84615384615381</v>
      </c>
      <c r="L61" s="50">
        <f t="shared" si="20"/>
        <v>207.84615384615381</v>
      </c>
      <c r="M61" s="50">
        <f t="shared" si="20"/>
        <v>207.84615384615381</v>
      </c>
      <c r="N61" s="50">
        <f t="shared" si="20"/>
        <v>207.84615384615381</v>
      </c>
    </row>
    <row r="62" spans="2:14" ht="15.75">
      <c r="B62" s="113"/>
      <c r="C62" s="40" t="str">
        <f t="shared" si="12"/>
        <v>18.0'</v>
      </c>
      <c r="D62" s="41" t="str">
        <f t="shared" si="12"/>
        <v>216"</v>
      </c>
      <c r="E62" s="42">
        <f t="shared" si="12"/>
        <v>216</v>
      </c>
      <c r="F62" s="50">
        <f t="shared" ref="F62:N62" si="21">$H$7*F26</f>
        <v>242.48717948717945</v>
      </c>
      <c r="G62" s="50">
        <f t="shared" si="21"/>
        <v>242.48717948717945</v>
      </c>
      <c r="H62" s="50">
        <f t="shared" si="21"/>
        <v>242.48717948717945</v>
      </c>
      <c r="I62" s="50">
        <f t="shared" si="21"/>
        <v>242.48717948717945</v>
      </c>
      <c r="J62" s="50">
        <f t="shared" si="21"/>
        <v>242.48717948717945</v>
      </c>
      <c r="K62" s="50">
        <f t="shared" si="21"/>
        <v>242.48717948717945</v>
      </c>
      <c r="L62" s="50">
        <f t="shared" si="21"/>
        <v>242.48717948717945</v>
      </c>
      <c r="M62" s="50">
        <f t="shared" si="21"/>
        <v>242.48717948717945</v>
      </c>
      <c r="N62" s="50">
        <f t="shared" si="21"/>
        <v>242.48717948717945</v>
      </c>
    </row>
    <row r="63" spans="2:14" ht="15.75">
      <c r="B63" s="113"/>
      <c r="C63" s="40" t="str">
        <f t="shared" si="12"/>
        <v>19.5'</v>
      </c>
      <c r="D63" s="41" t="str">
        <f t="shared" si="12"/>
        <v>234"</v>
      </c>
      <c r="E63" s="42">
        <f t="shared" si="12"/>
        <v>234</v>
      </c>
      <c r="F63" s="50">
        <f t="shared" ref="F63:N63" si="22">$H$7*F27</f>
        <v>242.48717948717945</v>
      </c>
      <c r="G63" s="50">
        <f t="shared" si="22"/>
        <v>242.48717948717945</v>
      </c>
      <c r="H63" s="50">
        <f t="shared" si="22"/>
        <v>242.48717948717945</v>
      </c>
      <c r="I63" s="50">
        <f t="shared" si="22"/>
        <v>242.48717948717945</v>
      </c>
      <c r="J63" s="50">
        <f t="shared" si="22"/>
        <v>242.48717948717945</v>
      </c>
      <c r="K63" s="50">
        <f t="shared" si="22"/>
        <v>242.48717948717945</v>
      </c>
      <c r="L63" s="50">
        <f t="shared" si="22"/>
        <v>242.48717948717945</v>
      </c>
      <c r="M63" s="50">
        <f t="shared" si="22"/>
        <v>242.48717948717945</v>
      </c>
      <c r="N63" s="50">
        <f t="shared" si="22"/>
        <v>242.48717948717945</v>
      </c>
    </row>
    <row r="64" spans="2:14" ht="15.75">
      <c r="B64" s="113"/>
      <c r="C64" s="40" t="str">
        <f t="shared" si="12"/>
        <v>21.0'</v>
      </c>
      <c r="D64" s="41" t="str">
        <f t="shared" si="12"/>
        <v>252"</v>
      </c>
      <c r="E64" s="42">
        <f t="shared" si="12"/>
        <v>252</v>
      </c>
      <c r="F64" s="50">
        <f t="shared" ref="F64:N64" si="23">$H$7*F28</f>
        <v>277.12820512820508</v>
      </c>
      <c r="G64" s="50">
        <f t="shared" si="23"/>
        <v>277.12820512820508</v>
      </c>
      <c r="H64" s="50">
        <f t="shared" si="23"/>
        <v>277.12820512820508</v>
      </c>
      <c r="I64" s="50">
        <f t="shared" si="23"/>
        <v>277.12820512820508</v>
      </c>
      <c r="J64" s="50">
        <f t="shared" si="23"/>
        <v>277.12820512820508</v>
      </c>
      <c r="K64" s="50">
        <f t="shared" si="23"/>
        <v>277.12820512820508</v>
      </c>
      <c r="L64" s="50">
        <f t="shared" si="23"/>
        <v>277.12820512820508</v>
      </c>
      <c r="M64" s="50">
        <f t="shared" si="23"/>
        <v>277.12820512820508</v>
      </c>
      <c r="N64" s="50">
        <f t="shared" si="23"/>
        <v>277.12820512820508</v>
      </c>
    </row>
    <row r="65" spans="2:14" ht="15.75">
      <c r="B65" s="113"/>
      <c r="C65" s="40" t="str">
        <f t="shared" si="12"/>
        <v>22.5'</v>
      </c>
      <c r="D65" s="41" t="str">
        <f t="shared" si="12"/>
        <v>270"</v>
      </c>
      <c r="E65" s="42">
        <f t="shared" si="12"/>
        <v>270</v>
      </c>
      <c r="F65" s="50">
        <f t="shared" ref="F65:N65" si="24">$H$7*F29</f>
        <v>277.12820512820508</v>
      </c>
      <c r="G65" s="50">
        <f t="shared" si="24"/>
        <v>277.12820512820508</v>
      </c>
      <c r="H65" s="50">
        <f t="shared" si="24"/>
        <v>277.12820512820508</v>
      </c>
      <c r="I65" s="50">
        <f t="shared" si="24"/>
        <v>277.12820512820508</v>
      </c>
      <c r="J65" s="50">
        <f t="shared" si="24"/>
        <v>277.12820512820508</v>
      </c>
      <c r="K65" s="50">
        <f t="shared" si="24"/>
        <v>277.12820512820508</v>
      </c>
      <c r="L65" s="50">
        <f t="shared" si="24"/>
        <v>277.12820512820508</v>
      </c>
      <c r="M65" s="50">
        <f t="shared" si="24"/>
        <v>277.12820512820508</v>
      </c>
      <c r="N65" s="50">
        <f t="shared" si="24"/>
        <v>277.12820512820508</v>
      </c>
    </row>
    <row r="66" spans="2:14" ht="15.75">
      <c r="B66" s="114"/>
      <c r="C66" s="44" t="str">
        <f t="shared" si="12"/>
        <v>24.0'</v>
      </c>
      <c r="D66" s="45" t="str">
        <f t="shared" si="12"/>
        <v>288"</v>
      </c>
      <c r="E66" s="46">
        <f t="shared" si="12"/>
        <v>288</v>
      </c>
      <c r="F66" s="51">
        <f t="shared" ref="F66:N66" si="25">$H$7*F30</f>
        <v>311.76923076923072</v>
      </c>
      <c r="G66" s="51">
        <f t="shared" si="25"/>
        <v>311.76923076923072</v>
      </c>
      <c r="H66" s="51">
        <f t="shared" si="25"/>
        <v>311.76923076923072</v>
      </c>
      <c r="I66" s="51">
        <f t="shared" si="25"/>
        <v>311.76923076923072</v>
      </c>
      <c r="J66" s="51">
        <f t="shared" si="25"/>
        <v>311.76923076923072</v>
      </c>
      <c r="K66" s="51">
        <f t="shared" si="25"/>
        <v>311.76923076923072</v>
      </c>
      <c r="L66" s="51">
        <f t="shared" si="25"/>
        <v>311.76923076923072</v>
      </c>
      <c r="M66" s="51">
        <f t="shared" si="25"/>
        <v>311.76923076923072</v>
      </c>
      <c r="N66" s="51">
        <f t="shared" si="25"/>
        <v>311.76923076923072</v>
      </c>
    </row>
    <row r="69" spans="2:14" ht="20.25">
      <c r="B69" s="26" t="s">
        <v>42</v>
      </c>
    </row>
    <row r="70" spans="2:14" ht="15">
      <c r="F70" s="23" t="s">
        <v>20</v>
      </c>
      <c r="G70" s="23"/>
      <c r="H70" s="23"/>
      <c r="I70" s="23"/>
      <c r="J70" s="23"/>
      <c r="K70" s="23"/>
      <c r="L70" s="23"/>
      <c r="M70" s="23"/>
      <c r="N70" s="23"/>
    </row>
    <row r="71" spans="2:14" ht="15.75">
      <c r="C71" s="24" t="s">
        <v>21</v>
      </c>
      <c r="D71" s="24" t="s">
        <v>22</v>
      </c>
      <c r="F71" s="25" t="str">
        <f t="shared" ref="F71:N71" si="26">F$16</f>
        <v>74"</v>
      </c>
      <c r="G71" s="25" t="str">
        <f t="shared" si="26"/>
        <v>80"</v>
      </c>
      <c r="H71" s="25" t="str">
        <f t="shared" si="26"/>
        <v>86"</v>
      </c>
      <c r="I71" s="25" t="str">
        <f t="shared" si="26"/>
        <v>92"</v>
      </c>
      <c r="J71" s="25" t="str">
        <f t="shared" si="26"/>
        <v>98"</v>
      </c>
      <c r="K71" s="25" t="str">
        <f t="shared" si="26"/>
        <v>104"</v>
      </c>
      <c r="L71" s="25" t="str">
        <f t="shared" si="26"/>
        <v>110"</v>
      </c>
      <c r="M71" s="25" t="str">
        <f t="shared" si="26"/>
        <v>116"</v>
      </c>
      <c r="N71" s="25" t="str">
        <f t="shared" si="26"/>
        <v>122"</v>
      </c>
    </row>
    <row r="72" spans="2:14" ht="15.75">
      <c r="B72" s="113" t="s">
        <v>23</v>
      </c>
      <c r="C72" s="36" t="str">
        <f t="shared" ref="C72:E84" si="27">C54</f>
        <v>6.0'</v>
      </c>
      <c r="D72" s="37" t="str">
        <f t="shared" si="27"/>
        <v>72"</v>
      </c>
      <c r="E72" s="48">
        <f t="shared" si="27"/>
        <v>72</v>
      </c>
      <c r="F72" s="49">
        <f t="shared" ref="F72:N72" si="28">ROUND(F36+F54,2)</f>
        <v>119.3</v>
      </c>
      <c r="G72" s="49">
        <f t="shared" si="28"/>
        <v>119.3</v>
      </c>
      <c r="H72" s="49">
        <f t="shared" si="28"/>
        <v>119.3</v>
      </c>
      <c r="I72" s="49">
        <f t="shared" si="28"/>
        <v>123.6</v>
      </c>
      <c r="J72" s="49">
        <f t="shared" si="28"/>
        <v>123.6</v>
      </c>
      <c r="K72" s="49">
        <f t="shared" si="28"/>
        <v>129.13999999999999</v>
      </c>
      <c r="L72" s="49">
        <f t="shared" si="28"/>
        <v>129.13999999999999</v>
      </c>
      <c r="M72" s="49">
        <f t="shared" si="28"/>
        <v>129.13999999999999</v>
      </c>
      <c r="N72" s="49">
        <f t="shared" si="28"/>
        <v>129.13999999999999</v>
      </c>
    </row>
    <row r="73" spans="2:14" ht="15.75">
      <c r="B73" s="113"/>
      <c r="C73" s="40" t="str">
        <f t="shared" si="27"/>
        <v>7.5'</v>
      </c>
      <c r="D73" s="41" t="str">
        <f t="shared" si="27"/>
        <v>90"</v>
      </c>
      <c r="E73" s="42">
        <f t="shared" si="27"/>
        <v>90</v>
      </c>
      <c r="F73" s="50">
        <f t="shared" ref="F73:N73" si="29">ROUND(F37+F55,2)</f>
        <v>124.42</v>
      </c>
      <c r="G73" s="50">
        <f t="shared" si="29"/>
        <v>124.42</v>
      </c>
      <c r="H73" s="50">
        <f t="shared" si="29"/>
        <v>124.42</v>
      </c>
      <c r="I73" s="50">
        <f t="shared" si="29"/>
        <v>130.16</v>
      </c>
      <c r="J73" s="50">
        <f t="shared" si="29"/>
        <v>130.16</v>
      </c>
      <c r="K73" s="50">
        <f t="shared" si="29"/>
        <v>137.54</v>
      </c>
      <c r="L73" s="50">
        <f t="shared" si="29"/>
        <v>137.54</v>
      </c>
      <c r="M73" s="50">
        <f t="shared" si="29"/>
        <v>137.54</v>
      </c>
      <c r="N73" s="50">
        <f t="shared" si="29"/>
        <v>137.54</v>
      </c>
    </row>
    <row r="74" spans="2:14" ht="15.75">
      <c r="B74" s="113"/>
      <c r="C74" s="40" t="str">
        <f t="shared" si="27"/>
        <v>9.0'</v>
      </c>
      <c r="D74" s="41" t="str">
        <f t="shared" si="27"/>
        <v>108"</v>
      </c>
      <c r="E74" s="42">
        <f t="shared" si="27"/>
        <v>108</v>
      </c>
      <c r="F74" s="50">
        <f t="shared" ref="F74:N74" si="30">ROUND(F38+F56,2)</f>
        <v>161.63</v>
      </c>
      <c r="G74" s="50">
        <f t="shared" si="30"/>
        <v>161.63</v>
      </c>
      <c r="H74" s="50">
        <f t="shared" si="30"/>
        <v>161.63</v>
      </c>
      <c r="I74" s="50">
        <f t="shared" si="30"/>
        <v>168.08</v>
      </c>
      <c r="J74" s="50">
        <f t="shared" si="30"/>
        <v>168.08</v>
      </c>
      <c r="K74" s="50">
        <f t="shared" si="30"/>
        <v>176.39</v>
      </c>
      <c r="L74" s="50">
        <f t="shared" si="30"/>
        <v>176.39</v>
      </c>
      <c r="M74" s="50">
        <f t="shared" si="30"/>
        <v>176.39</v>
      </c>
      <c r="N74" s="50">
        <f t="shared" si="30"/>
        <v>176.39</v>
      </c>
    </row>
    <row r="75" spans="2:14" ht="15.75">
      <c r="B75" s="113"/>
      <c r="C75" s="40" t="str">
        <f t="shared" si="27"/>
        <v>10.5'</v>
      </c>
      <c r="D75" s="41" t="str">
        <f t="shared" si="27"/>
        <v>126"</v>
      </c>
      <c r="E75" s="42">
        <f t="shared" si="27"/>
        <v>126</v>
      </c>
      <c r="F75" s="50">
        <f t="shared" ref="F75:N75" si="31">ROUND(F39+F57,2)</f>
        <v>166.75</v>
      </c>
      <c r="G75" s="50">
        <f t="shared" si="31"/>
        <v>166.75</v>
      </c>
      <c r="H75" s="50">
        <f t="shared" si="31"/>
        <v>166.75</v>
      </c>
      <c r="I75" s="50">
        <f t="shared" si="31"/>
        <v>174.64</v>
      </c>
      <c r="J75" s="50">
        <f t="shared" si="31"/>
        <v>174.64</v>
      </c>
      <c r="K75" s="50">
        <f t="shared" si="31"/>
        <v>184.79</v>
      </c>
      <c r="L75" s="50">
        <f t="shared" si="31"/>
        <v>184.79</v>
      </c>
      <c r="M75" s="50">
        <f t="shared" si="31"/>
        <v>184.79</v>
      </c>
      <c r="N75" s="50">
        <f t="shared" si="31"/>
        <v>184.79</v>
      </c>
    </row>
    <row r="76" spans="2:14" ht="15.75">
      <c r="B76" s="113"/>
      <c r="C76" s="40" t="str">
        <f t="shared" si="27"/>
        <v>12.0'</v>
      </c>
      <c r="D76" s="41" t="str">
        <f t="shared" si="27"/>
        <v>144"</v>
      </c>
      <c r="E76" s="42">
        <f t="shared" si="27"/>
        <v>144</v>
      </c>
      <c r="F76" s="50">
        <f t="shared" ref="F76:N76" si="32">ROUND(F40+F58,2)</f>
        <v>203.96</v>
      </c>
      <c r="G76" s="50">
        <f t="shared" si="32"/>
        <v>203.96</v>
      </c>
      <c r="H76" s="50">
        <f t="shared" si="32"/>
        <v>203.96</v>
      </c>
      <c r="I76" s="50">
        <f t="shared" si="32"/>
        <v>212.57</v>
      </c>
      <c r="J76" s="50">
        <f t="shared" si="32"/>
        <v>212.57</v>
      </c>
      <c r="K76" s="50">
        <f t="shared" si="32"/>
        <v>223.64</v>
      </c>
      <c r="L76" s="50">
        <f t="shared" si="32"/>
        <v>223.64</v>
      </c>
      <c r="M76" s="50">
        <f t="shared" si="32"/>
        <v>223.64</v>
      </c>
      <c r="N76" s="50">
        <f t="shared" si="32"/>
        <v>223.64</v>
      </c>
    </row>
    <row r="77" spans="2:14" ht="15.75">
      <c r="B77" s="113"/>
      <c r="C77" s="40" t="str">
        <f t="shared" si="27"/>
        <v>13.5'</v>
      </c>
      <c r="D77" s="41" t="str">
        <f t="shared" si="27"/>
        <v>162"</v>
      </c>
      <c r="E77" s="42">
        <f t="shared" si="27"/>
        <v>162</v>
      </c>
      <c r="F77" s="50">
        <f t="shared" ref="F77:N77" si="33">ROUND(F41+F59,2)</f>
        <v>209.08</v>
      </c>
      <c r="G77" s="50">
        <f t="shared" si="33"/>
        <v>209.08</v>
      </c>
      <c r="H77" s="50">
        <f t="shared" si="33"/>
        <v>209.08</v>
      </c>
      <c r="I77" s="50">
        <f t="shared" si="33"/>
        <v>219.13</v>
      </c>
      <c r="J77" s="50">
        <f t="shared" si="33"/>
        <v>219.13</v>
      </c>
      <c r="K77" s="50">
        <f t="shared" si="33"/>
        <v>232.04</v>
      </c>
      <c r="L77" s="50">
        <f t="shared" si="33"/>
        <v>232.04</v>
      </c>
      <c r="M77" s="50">
        <f t="shared" si="33"/>
        <v>232.04</v>
      </c>
      <c r="N77" s="50">
        <f t="shared" si="33"/>
        <v>232.04</v>
      </c>
    </row>
    <row r="78" spans="2:14" ht="15.75">
      <c r="B78" s="113"/>
      <c r="C78" s="40" t="str">
        <f t="shared" si="27"/>
        <v>15.0'</v>
      </c>
      <c r="D78" s="41" t="str">
        <f t="shared" si="27"/>
        <v>180"</v>
      </c>
      <c r="E78" s="42">
        <f t="shared" si="27"/>
        <v>180</v>
      </c>
      <c r="F78" s="50">
        <f t="shared" ref="F78:N78" si="34">ROUND(F42+F60,2)</f>
        <v>246.28</v>
      </c>
      <c r="G78" s="50">
        <f t="shared" si="34"/>
        <v>246.28</v>
      </c>
      <c r="H78" s="50">
        <f t="shared" si="34"/>
        <v>246.28</v>
      </c>
      <c r="I78" s="50">
        <f t="shared" si="34"/>
        <v>257.05</v>
      </c>
      <c r="J78" s="50">
        <f t="shared" si="34"/>
        <v>257.05</v>
      </c>
      <c r="K78" s="50">
        <f t="shared" si="34"/>
        <v>270.88</v>
      </c>
      <c r="L78" s="50">
        <f t="shared" si="34"/>
        <v>270.88</v>
      </c>
      <c r="M78" s="50">
        <f t="shared" si="34"/>
        <v>270.88</v>
      </c>
      <c r="N78" s="50">
        <f t="shared" si="34"/>
        <v>270.88</v>
      </c>
    </row>
    <row r="79" spans="2:14" ht="15.75">
      <c r="B79" s="113"/>
      <c r="C79" s="40" t="str">
        <f t="shared" si="27"/>
        <v>16.5'</v>
      </c>
      <c r="D79" s="41" t="str">
        <f t="shared" si="27"/>
        <v>198"</v>
      </c>
      <c r="E79" s="42">
        <f t="shared" si="27"/>
        <v>198</v>
      </c>
      <c r="F79" s="50">
        <f t="shared" ref="F79:N79" si="35">ROUND(F43+F61,2)</f>
        <v>251.41</v>
      </c>
      <c r="G79" s="50">
        <f t="shared" si="35"/>
        <v>251.41</v>
      </c>
      <c r="H79" s="50">
        <f t="shared" si="35"/>
        <v>251.41</v>
      </c>
      <c r="I79" s="50">
        <f t="shared" si="35"/>
        <v>263.61</v>
      </c>
      <c r="J79" s="50">
        <f t="shared" si="35"/>
        <v>263.61</v>
      </c>
      <c r="K79" s="50">
        <f t="shared" si="35"/>
        <v>279.29000000000002</v>
      </c>
      <c r="L79" s="50">
        <f t="shared" si="35"/>
        <v>279.29000000000002</v>
      </c>
      <c r="M79" s="50">
        <f t="shared" si="35"/>
        <v>279.29000000000002</v>
      </c>
      <c r="N79" s="50">
        <f t="shared" si="35"/>
        <v>279.29000000000002</v>
      </c>
    </row>
    <row r="80" spans="2:14" ht="15.75">
      <c r="B80" s="113"/>
      <c r="C80" s="40" t="str">
        <f t="shared" si="27"/>
        <v>18.0'</v>
      </c>
      <c r="D80" s="41" t="str">
        <f t="shared" si="27"/>
        <v>216"</v>
      </c>
      <c r="E80" s="42">
        <f t="shared" si="27"/>
        <v>216</v>
      </c>
      <c r="F80" s="50">
        <f t="shared" ref="F80:N80" si="36">ROUND(F44+F62,2)</f>
        <v>288.61</v>
      </c>
      <c r="G80" s="50">
        <f t="shared" si="36"/>
        <v>288.61</v>
      </c>
      <c r="H80" s="50">
        <f t="shared" si="36"/>
        <v>288.61</v>
      </c>
      <c r="I80" s="50">
        <f t="shared" si="36"/>
        <v>301.52999999999997</v>
      </c>
      <c r="J80" s="50">
        <f t="shared" si="36"/>
        <v>301.52999999999997</v>
      </c>
      <c r="K80" s="50">
        <f t="shared" si="36"/>
        <v>318.13</v>
      </c>
      <c r="L80" s="50">
        <f t="shared" si="36"/>
        <v>318.13</v>
      </c>
      <c r="M80" s="50">
        <f t="shared" si="36"/>
        <v>318.13</v>
      </c>
      <c r="N80" s="50">
        <f t="shared" si="36"/>
        <v>318.13</v>
      </c>
    </row>
    <row r="81" spans="2:14" ht="15.75">
      <c r="B81" s="113"/>
      <c r="C81" s="40" t="str">
        <f t="shared" si="27"/>
        <v>19.5'</v>
      </c>
      <c r="D81" s="41" t="str">
        <f t="shared" si="27"/>
        <v>234"</v>
      </c>
      <c r="E81" s="42">
        <f t="shared" si="27"/>
        <v>234</v>
      </c>
      <c r="F81" s="50">
        <f t="shared" ref="F81:N81" si="37">ROUND(F45+F63,2)</f>
        <v>293.74</v>
      </c>
      <c r="G81" s="50">
        <f t="shared" si="37"/>
        <v>293.74</v>
      </c>
      <c r="H81" s="50">
        <f t="shared" si="37"/>
        <v>293.74</v>
      </c>
      <c r="I81" s="50">
        <f t="shared" si="37"/>
        <v>308.08999999999997</v>
      </c>
      <c r="J81" s="50">
        <f t="shared" si="37"/>
        <v>308.08999999999997</v>
      </c>
      <c r="K81" s="50">
        <f t="shared" si="37"/>
        <v>326.54000000000002</v>
      </c>
      <c r="L81" s="50">
        <f t="shared" si="37"/>
        <v>326.54000000000002</v>
      </c>
      <c r="M81" s="50">
        <f t="shared" si="37"/>
        <v>326.54000000000002</v>
      </c>
      <c r="N81" s="50">
        <f t="shared" si="37"/>
        <v>326.54000000000002</v>
      </c>
    </row>
    <row r="82" spans="2:14" ht="15.75">
      <c r="B82" s="113"/>
      <c r="C82" s="40" t="str">
        <f t="shared" si="27"/>
        <v>21.0'</v>
      </c>
      <c r="D82" s="41" t="str">
        <f t="shared" si="27"/>
        <v>252"</v>
      </c>
      <c r="E82" s="42">
        <f t="shared" si="27"/>
        <v>252</v>
      </c>
      <c r="F82" s="50">
        <f t="shared" ref="F82:N82" si="38">ROUND(F46+F64,2)</f>
        <v>330.94</v>
      </c>
      <c r="G82" s="50">
        <f t="shared" si="38"/>
        <v>330.94</v>
      </c>
      <c r="H82" s="50">
        <f t="shared" si="38"/>
        <v>330.94</v>
      </c>
      <c r="I82" s="50">
        <f t="shared" si="38"/>
        <v>346.01</v>
      </c>
      <c r="J82" s="50">
        <f t="shared" si="38"/>
        <v>346.01</v>
      </c>
      <c r="K82" s="50">
        <f t="shared" si="38"/>
        <v>365.38</v>
      </c>
      <c r="L82" s="50">
        <f t="shared" si="38"/>
        <v>365.38</v>
      </c>
      <c r="M82" s="50">
        <f t="shared" si="38"/>
        <v>365.38</v>
      </c>
      <c r="N82" s="50">
        <f t="shared" si="38"/>
        <v>365.38</v>
      </c>
    </row>
    <row r="83" spans="2:14" ht="15.75">
      <c r="B83" s="113"/>
      <c r="C83" s="40" t="str">
        <f t="shared" si="27"/>
        <v>22.5'</v>
      </c>
      <c r="D83" s="41" t="str">
        <f t="shared" si="27"/>
        <v>270"</v>
      </c>
      <c r="E83" s="42">
        <f t="shared" si="27"/>
        <v>270</v>
      </c>
      <c r="F83" s="50">
        <f t="shared" ref="F83:N83" si="39">ROUND(F47+F65,2)</f>
        <v>336.07</v>
      </c>
      <c r="G83" s="50">
        <f t="shared" si="39"/>
        <v>336.07</v>
      </c>
      <c r="H83" s="50">
        <f t="shared" si="39"/>
        <v>336.07</v>
      </c>
      <c r="I83" s="50">
        <f t="shared" si="39"/>
        <v>352.57</v>
      </c>
      <c r="J83" s="50">
        <f t="shared" si="39"/>
        <v>352.57</v>
      </c>
      <c r="K83" s="50">
        <f t="shared" si="39"/>
        <v>373.79</v>
      </c>
      <c r="L83" s="50">
        <f t="shared" si="39"/>
        <v>373.79</v>
      </c>
      <c r="M83" s="50">
        <f t="shared" si="39"/>
        <v>373.79</v>
      </c>
      <c r="N83" s="50">
        <f t="shared" si="39"/>
        <v>373.79</v>
      </c>
    </row>
    <row r="84" spans="2:14" ht="15.75">
      <c r="B84" s="114"/>
      <c r="C84" s="44" t="str">
        <f t="shared" si="27"/>
        <v>24.0'</v>
      </c>
      <c r="D84" s="45" t="str">
        <f t="shared" si="27"/>
        <v>288"</v>
      </c>
      <c r="E84" s="46">
        <f t="shared" si="27"/>
        <v>288</v>
      </c>
      <c r="F84" s="51">
        <f t="shared" ref="F84:N84" si="40">ROUND(F48+F66,2)</f>
        <v>373.27</v>
      </c>
      <c r="G84" s="51">
        <f t="shared" si="40"/>
        <v>373.27</v>
      </c>
      <c r="H84" s="51">
        <f t="shared" si="40"/>
        <v>373.27</v>
      </c>
      <c r="I84" s="51">
        <f t="shared" si="40"/>
        <v>390.49</v>
      </c>
      <c r="J84" s="51">
        <f t="shared" si="40"/>
        <v>390.49</v>
      </c>
      <c r="K84" s="51">
        <f t="shared" si="40"/>
        <v>412.63</v>
      </c>
      <c r="L84" s="51">
        <f t="shared" si="40"/>
        <v>412.63</v>
      </c>
      <c r="M84" s="51">
        <f t="shared" si="40"/>
        <v>412.63</v>
      </c>
      <c r="N84" s="51">
        <f t="shared" si="40"/>
        <v>412.63</v>
      </c>
    </row>
    <row r="87" spans="2:14" ht="20.25">
      <c r="B87" s="26" t="s">
        <v>43</v>
      </c>
    </row>
    <row r="88" spans="2:14" ht="15">
      <c r="F88" s="23" t="s">
        <v>20</v>
      </c>
      <c r="G88" s="23"/>
      <c r="H88" s="23"/>
      <c r="I88" s="23"/>
      <c r="J88" s="23"/>
      <c r="K88" s="23"/>
      <c r="L88" s="23"/>
      <c r="M88" s="23"/>
      <c r="N88" s="23"/>
    </row>
    <row r="89" spans="2:14" ht="15.75">
      <c r="C89" s="24" t="s">
        <v>21</v>
      </c>
      <c r="D89" s="24" t="s">
        <v>22</v>
      </c>
      <c r="F89" s="25" t="str">
        <f t="shared" ref="F89:N89" si="41">F$16</f>
        <v>74"</v>
      </c>
      <c r="G89" s="25" t="str">
        <f t="shared" si="41"/>
        <v>80"</v>
      </c>
      <c r="H89" s="25" t="str">
        <f t="shared" si="41"/>
        <v>86"</v>
      </c>
      <c r="I89" s="25" t="str">
        <f t="shared" si="41"/>
        <v>92"</v>
      </c>
      <c r="J89" s="25" t="str">
        <f t="shared" si="41"/>
        <v>98"</v>
      </c>
      <c r="K89" s="25" t="str">
        <f t="shared" si="41"/>
        <v>104"</v>
      </c>
      <c r="L89" s="25" t="str">
        <f t="shared" si="41"/>
        <v>110"</v>
      </c>
      <c r="M89" s="25" t="str">
        <f t="shared" si="41"/>
        <v>116"</v>
      </c>
      <c r="N89" s="25" t="str">
        <f t="shared" si="41"/>
        <v>122"</v>
      </c>
    </row>
    <row r="90" spans="2:14" ht="15.75">
      <c r="B90" s="113" t="s">
        <v>23</v>
      </c>
      <c r="C90" s="36" t="str">
        <f t="shared" ref="C90:E102" si="42">C72</f>
        <v>6.0'</v>
      </c>
      <c r="D90" s="37" t="str">
        <f t="shared" si="42"/>
        <v>72"</v>
      </c>
      <c r="E90" s="48">
        <f t="shared" si="42"/>
        <v>72</v>
      </c>
      <c r="F90" s="49">
        <f t="shared" ref="F90:N90" si="43">ROUND(F72/(1-$H$8),2)</f>
        <v>238.6</v>
      </c>
      <c r="G90" s="49">
        <f t="shared" si="43"/>
        <v>238.6</v>
      </c>
      <c r="H90" s="49">
        <f t="shared" si="43"/>
        <v>238.6</v>
      </c>
      <c r="I90" s="49">
        <f t="shared" si="43"/>
        <v>247.2</v>
      </c>
      <c r="J90" s="49">
        <f t="shared" si="43"/>
        <v>247.2</v>
      </c>
      <c r="K90" s="49">
        <f t="shared" si="43"/>
        <v>258.27999999999997</v>
      </c>
      <c r="L90" s="49">
        <f t="shared" si="43"/>
        <v>258.27999999999997</v>
      </c>
      <c r="M90" s="49">
        <f t="shared" si="43"/>
        <v>258.27999999999997</v>
      </c>
      <c r="N90" s="49">
        <f t="shared" si="43"/>
        <v>258.27999999999997</v>
      </c>
    </row>
    <row r="91" spans="2:14" ht="15.75">
      <c r="B91" s="113"/>
      <c r="C91" s="40" t="str">
        <f t="shared" si="42"/>
        <v>7.5'</v>
      </c>
      <c r="D91" s="41" t="str">
        <f t="shared" si="42"/>
        <v>90"</v>
      </c>
      <c r="E91" s="42">
        <f t="shared" si="42"/>
        <v>90</v>
      </c>
      <c r="F91" s="50">
        <f t="shared" ref="F91:N91" si="44">ROUND(F73/(1-$H$8),2)</f>
        <v>248.84</v>
      </c>
      <c r="G91" s="50">
        <f t="shared" si="44"/>
        <v>248.84</v>
      </c>
      <c r="H91" s="50">
        <f t="shared" si="44"/>
        <v>248.84</v>
      </c>
      <c r="I91" s="50">
        <f t="shared" si="44"/>
        <v>260.32</v>
      </c>
      <c r="J91" s="50">
        <f t="shared" si="44"/>
        <v>260.32</v>
      </c>
      <c r="K91" s="50">
        <f t="shared" si="44"/>
        <v>275.08</v>
      </c>
      <c r="L91" s="50">
        <f t="shared" si="44"/>
        <v>275.08</v>
      </c>
      <c r="M91" s="50">
        <f t="shared" si="44"/>
        <v>275.08</v>
      </c>
      <c r="N91" s="50">
        <f t="shared" si="44"/>
        <v>275.08</v>
      </c>
    </row>
    <row r="92" spans="2:14" ht="15.75">
      <c r="B92" s="113"/>
      <c r="C92" s="40" t="str">
        <f t="shared" si="42"/>
        <v>9.0'</v>
      </c>
      <c r="D92" s="41" t="str">
        <f t="shared" si="42"/>
        <v>108"</v>
      </c>
      <c r="E92" s="42">
        <f t="shared" si="42"/>
        <v>108</v>
      </c>
      <c r="F92" s="50">
        <f t="shared" ref="F92:N92" si="45">ROUND(F74/(1-$H$8),2)</f>
        <v>323.26</v>
      </c>
      <c r="G92" s="50">
        <f t="shared" si="45"/>
        <v>323.26</v>
      </c>
      <c r="H92" s="50">
        <f t="shared" si="45"/>
        <v>323.26</v>
      </c>
      <c r="I92" s="50">
        <f t="shared" si="45"/>
        <v>336.16</v>
      </c>
      <c r="J92" s="50">
        <f t="shared" si="45"/>
        <v>336.16</v>
      </c>
      <c r="K92" s="50">
        <f t="shared" si="45"/>
        <v>352.78</v>
      </c>
      <c r="L92" s="50">
        <f t="shared" si="45"/>
        <v>352.78</v>
      </c>
      <c r="M92" s="50">
        <f t="shared" si="45"/>
        <v>352.78</v>
      </c>
      <c r="N92" s="50">
        <f t="shared" si="45"/>
        <v>352.78</v>
      </c>
    </row>
    <row r="93" spans="2:14" ht="15.75">
      <c r="B93" s="113"/>
      <c r="C93" s="40" t="str">
        <f t="shared" si="42"/>
        <v>10.5'</v>
      </c>
      <c r="D93" s="41" t="str">
        <f t="shared" si="42"/>
        <v>126"</v>
      </c>
      <c r="E93" s="42">
        <f t="shared" si="42"/>
        <v>126</v>
      </c>
      <c r="F93" s="50">
        <f t="shared" ref="F93:N93" si="46">ROUND(F75/(1-$H$8),2)</f>
        <v>333.5</v>
      </c>
      <c r="G93" s="50">
        <f t="shared" si="46"/>
        <v>333.5</v>
      </c>
      <c r="H93" s="50">
        <f t="shared" si="46"/>
        <v>333.5</v>
      </c>
      <c r="I93" s="50">
        <f t="shared" si="46"/>
        <v>349.28</v>
      </c>
      <c r="J93" s="50">
        <f t="shared" si="46"/>
        <v>349.28</v>
      </c>
      <c r="K93" s="50">
        <f t="shared" si="46"/>
        <v>369.58</v>
      </c>
      <c r="L93" s="50">
        <f t="shared" si="46"/>
        <v>369.58</v>
      </c>
      <c r="M93" s="50">
        <f t="shared" si="46"/>
        <v>369.58</v>
      </c>
      <c r="N93" s="50">
        <f t="shared" si="46"/>
        <v>369.58</v>
      </c>
    </row>
    <row r="94" spans="2:14" ht="15.75">
      <c r="B94" s="113"/>
      <c r="C94" s="40" t="str">
        <f t="shared" si="42"/>
        <v>12.0'</v>
      </c>
      <c r="D94" s="41" t="str">
        <f t="shared" si="42"/>
        <v>144"</v>
      </c>
      <c r="E94" s="42">
        <f t="shared" si="42"/>
        <v>144</v>
      </c>
      <c r="F94" s="50">
        <f t="shared" ref="F94:N94" si="47">ROUND(F76/(1-$H$8),2)</f>
        <v>407.92</v>
      </c>
      <c r="G94" s="50">
        <f t="shared" si="47"/>
        <v>407.92</v>
      </c>
      <c r="H94" s="50">
        <f t="shared" si="47"/>
        <v>407.92</v>
      </c>
      <c r="I94" s="50">
        <f t="shared" si="47"/>
        <v>425.14</v>
      </c>
      <c r="J94" s="50">
        <f t="shared" si="47"/>
        <v>425.14</v>
      </c>
      <c r="K94" s="50">
        <f t="shared" si="47"/>
        <v>447.28</v>
      </c>
      <c r="L94" s="50">
        <f t="shared" si="47"/>
        <v>447.28</v>
      </c>
      <c r="M94" s="50">
        <f t="shared" si="47"/>
        <v>447.28</v>
      </c>
      <c r="N94" s="50">
        <f t="shared" si="47"/>
        <v>447.28</v>
      </c>
    </row>
    <row r="95" spans="2:14" ht="15.75">
      <c r="B95" s="113"/>
      <c r="C95" s="40" t="str">
        <f t="shared" si="42"/>
        <v>13.5'</v>
      </c>
      <c r="D95" s="41" t="str">
        <f t="shared" si="42"/>
        <v>162"</v>
      </c>
      <c r="E95" s="42">
        <f t="shared" si="42"/>
        <v>162</v>
      </c>
      <c r="F95" s="50">
        <f t="shared" ref="F95:N95" si="48">ROUND(F77/(1-$H$8),2)</f>
        <v>418.16</v>
      </c>
      <c r="G95" s="50">
        <f t="shared" si="48"/>
        <v>418.16</v>
      </c>
      <c r="H95" s="50">
        <f t="shared" si="48"/>
        <v>418.16</v>
      </c>
      <c r="I95" s="50">
        <f t="shared" si="48"/>
        <v>438.26</v>
      </c>
      <c r="J95" s="50">
        <f t="shared" si="48"/>
        <v>438.26</v>
      </c>
      <c r="K95" s="50">
        <f t="shared" si="48"/>
        <v>464.08</v>
      </c>
      <c r="L95" s="50">
        <f t="shared" si="48"/>
        <v>464.08</v>
      </c>
      <c r="M95" s="50">
        <f t="shared" si="48"/>
        <v>464.08</v>
      </c>
      <c r="N95" s="50">
        <f t="shared" si="48"/>
        <v>464.08</v>
      </c>
    </row>
    <row r="96" spans="2:14" ht="15.75">
      <c r="B96" s="113"/>
      <c r="C96" s="40" t="str">
        <f t="shared" si="42"/>
        <v>15.0'</v>
      </c>
      <c r="D96" s="41" t="str">
        <f t="shared" si="42"/>
        <v>180"</v>
      </c>
      <c r="E96" s="42">
        <f t="shared" si="42"/>
        <v>180</v>
      </c>
      <c r="F96" s="50">
        <f t="shared" ref="F96:N96" si="49">ROUND(F78/(1-$H$8),2)</f>
        <v>492.56</v>
      </c>
      <c r="G96" s="50">
        <f t="shared" si="49"/>
        <v>492.56</v>
      </c>
      <c r="H96" s="50">
        <f t="shared" si="49"/>
        <v>492.56</v>
      </c>
      <c r="I96" s="50">
        <f t="shared" si="49"/>
        <v>514.1</v>
      </c>
      <c r="J96" s="50">
        <f t="shared" si="49"/>
        <v>514.1</v>
      </c>
      <c r="K96" s="50">
        <f t="shared" si="49"/>
        <v>541.76</v>
      </c>
      <c r="L96" s="50">
        <f t="shared" si="49"/>
        <v>541.76</v>
      </c>
      <c r="M96" s="50">
        <f t="shared" si="49"/>
        <v>541.76</v>
      </c>
      <c r="N96" s="50">
        <f t="shared" si="49"/>
        <v>541.76</v>
      </c>
    </row>
    <row r="97" spans="2:14" ht="15.75">
      <c r="B97" s="113"/>
      <c r="C97" s="40" t="str">
        <f t="shared" si="42"/>
        <v>16.5'</v>
      </c>
      <c r="D97" s="41" t="str">
        <f t="shared" si="42"/>
        <v>198"</v>
      </c>
      <c r="E97" s="42">
        <f t="shared" si="42"/>
        <v>198</v>
      </c>
      <c r="F97" s="50">
        <f t="shared" ref="F97:N97" si="50">ROUND(F79/(1-$H$8),2)</f>
        <v>502.82</v>
      </c>
      <c r="G97" s="50">
        <f t="shared" si="50"/>
        <v>502.82</v>
      </c>
      <c r="H97" s="50">
        <f t="shared" si="50"/>
        <v>502.82</v>
      </c>
      <c r="I97" s="50">
        <f t="shared" si="50"/>
        <v>527.22</v>
      </c>
      <c r="J97" s="50">
        <f t="shared" si="50"/>
        <v>527.22</v>
      </c>
      <c r="K97" s="50">
        <f t="shared" si="50"/>
        <v>558.58000000000004</v>
      </c>
      <c r="L97" s="50">
        <f t="shared" si="50"/>
        <v>558.58000000000004</v>
      </c>
      <c r="M97" s="50">
        <f t="shared" si="50"/>
        <v>558.58000000000004</v>
      </c>
      <c r="N97" s="50">
        <f t="shared" si="50"/>
        <v>558.58000000000004</v>
      </c>
    </row>
    <row r="98" spans="2:14" ht="15.75">
      <c r="B98" s="113"/>
      <c r="C98" s="40" t="str">
        <f t="shared" si="42"/>
        <v>18.0'</v>
      </c>
      <c r="D98" s="41" t="str">
        <f t="shared" si="42"/>
        <v>216"</v>
      </c>
      <c r="E98" s="42">
        <f t="shared" si="42"/>
        <v>216</v>
      </c>
      <c r="F98" s="50">
        <f t="shared" ref="F98:N98" si="51">ROUND(F80/(1-$H$8),2)</f>
        <v>577.22</v>
      </c>
      <c r="G98" s="50">
        <f t="shared" si="51"/>
        <v>577.22</v>
      </c>
      <c r="H98" s="50">
        <f t="shared" si="51"/>
        <v>577.22</v>
      </c>
      <c r="I98" s="50">
        <f t="shared" si="51"/>
        <v>603.05999999999995</v>
      </c>
      <c r="J98" s="50">
        <f t="shared" si="51"/>
        <v>603.05999999999995</v>
      </c>
      <c r="K98" s="50">
        <f t="shared" si="51"/>
        <v>636.26</v>
      </c>
      <c r="L98" s="50">
        <f t="shared" si="51"/>
        <v>636.26</v>
      </c>
      <c r="M98" s="50">
        <f t="shared" si="51"/>
        <v>636.26</v>
      </c>
      <c r="N98" s="50">
        <f t="shared" si="51"/>
        <v>636.26</v>
      </c>
    </row>
    <row r="99" spans="2:14" ht="15.75">
      <c r="B99" s="113"/>
      <c r="C99" s="40" t="str">
        <f t="shared" si="42"/>
        <v>19.5'</v>
      </c>
      <c r="D99" s="41" t="str">
        <f t="shared" si="42"/>
        <v>234"</v>
      </c>
      <c r="E99" s="42">
        <f t="shared" si="42"/>
        <v>234</v>
      </c>
      <c r="F99" s="50">
        <f t="shared" ref="F99:N99" si="52">ROUND(F81/(1-$H$8),2)</f>
        <v>587.48</v>
      </c>
      <c r="G99" s="50">
        <f t="shared" si="52"/>
        <v>587.48</v>
      </c>
      <c r="H99" s="50">
        <f t="shared" si="52"/>
        <v>587.48</v>
      </c>
      <c r="I99" s="50">
        <f t="shared" si="52"/>
        <v>616.17999999999995</v>
      </c>
      <c r="J99" s="50">
        <f t="shared" si="52"/>
        <v>616.17999999999995</v>
      </c>
      <c r="K99" s="50">
        <f t="shared" si="52"/>
        <v>653.08000000000004</v>
      </c>
      <c r="L99" s="50">
        <f t="shared" si="52"/>
        <v>653.08000000000004</v>
      </c>
      <c r="M99" s="50">
        <f t="shared" si="52"/>
        <v>653.08000000000004</v>
      </c>
      <c r="N99" s="50">
        <f t="shared" si="52"/>
        <v>653.08000000000004</v>
      </c>
    </row>
    <row r="100" spans="2:14" ht="15.75">
      <c r="B100" s="113"/>
      <c r="C100" s="40" t="str">
        <f t="shared" si="42"/>
        <v>21.0'</v>
      </c>
      <c r="D100" s="41" t="str">
        <f t="shared" si="42"/>
        <v>252"</v>
      </c>
      <c r="E100" s="42">
        <f t="shared" si="42"/>
        <v>252</v>
      </c>
      <c r="F100" s="50">
        <f t="shared" ref="F100:N100" si="53">ROUND(F82/(1-$H$8),2)</f>
        <v>661.88</v>
      </c>
      <c r="G100" s="50">
        <f t="shared" si="53"/>
        <v>661.88</v>
      </c>
      <c r="H100" s="50">
        <f t="shared" si="53"/>
        <v>661.88</v>
      </c>
      <c r="I100" s="50">
        <f t="shared" si="53"/>
        <v>692.02</v>
      </c>
      <c r="J100" s="50">
        <f t="shared" si="53"/>
        <v>692.02</v>
      </c>
      <c r="K100" s="50">
        <f t="shared" si="53"/>
        <v>730.76</v>
      </c>
      <c r="L100" s="50">
        <f t="shared" si="53"/>
        <v>730.76</v>
      </c>
      <c r="M100" s="50">
        <f t="shared" si="53"/>
        <v>730.76</v>
      </c>
      <c r="N100" s="50">
        <f t="shared" si="53"/>
        <v>730.76</v>
      </c>
    </row>
    <row r="101" spans="2:14" ht="15.75">
      <c r="B101" s="113"/>
      <c r="C101" s="40" t="str">
        <f t="shared" si="42"/>
        <v>22.5'</v>
      </c>
      <c r="D101" s="41" t="str">
        <f t="shared" si="42"/>
        <v>270"</v>
      </c>
      <c r="E101" s="42">
        <f t="shared" si="42"/>
        <v>270</v>
      </c>
      <c r="F101" s="50">
        <f t="shared" ref="F101:N101" si="54">ROUND(F83/(1-$H$8),2)</f>
        <v>672.14</v>
      </c>
      <c r="G101" s="50">
        <f t="shared" si="54"/>
        <v>672.14</v>
      </c>
      <c r="H101" s="50">
        <f t="shared" si="54"/>
        <v>672.14</v>
      </c>
      <c r="I101" s="50">
        <f t="shared" si="54"/>
        <v>705.14</v>
      </c>
      <c r="J101" s="50">
        <f t="shared" si="54"/>
        <v>705.14</v>
      </c>
      <c r="K101" s="50">
        <f t="shared" si="54"/>
        <v>747.58</v>
      </c>
      <c r="L101" s="50">
        <f t="shared" si="54"/>
        <v>747.58</v>
      </c>
      <c r="M101" s="50">
        <f t="shared" si="54"/>
        <v>747.58</v>
      </c>
      <c r="N101" s="50">
        <f t="shared" si="54"/>
        <v>747.58</v>
      </c>
    </row>
    <row r="102" spans="2:14" ht="15.75">
      <c r="B102" s="114"/>
      <c r="C102" s="44" t="str">
        <f t="shared" si="42"/>
        <v>24.0'</v>
      </c>
      <c r="D102" s="45" t="str">
        <f t="shared" si="42"/>
        <v>288"</v>
      </c>
      <c r="E102" s="46">
        <f t="shared" si="42"/>
        <v>288</v>
      </c>
      <c r="F102" s="51">
        <f t="shared" ref="F102:N102" si="55">ROUND(F84/(1-$H$8),2)</f>
        <v>746.54</v>
      </c>
      <c r="G102" s="51">
        <f t="shared" si="55"/>
        <v>746.54</v>
      </c>
      <c r="H102" s="51">
        <f t="shared" si="55"/>
        <v>746.54</v>
      </c>
      <c r="I102" s="51">
        <f t="shared" si="55"/>
        <v>780.98</v>
      </c>
      <c r="J102" s="51">
        <f t="shared" si="55"/>
        <v>780.98</v>
      </c>
      <c r="K102" s="51">
        <f t="shared" si="55"/>
        <v>825.26</v>
      </c>
      <c r="L102" s="51">
        <f t="shared" si="55"/>
        <v>825.26</v>
      </c>
      <c r="M102" s="51">
        <f t="shared" si="55"/>
        <v>825.26</v>
      </c>
      <c r="N102" s="51">
        <f t="shared" si="55"/>
        <v>825.26</v>
      </c>
    </row>
    <row r="160" spans="6:6" ht="15">
      <c r="F160" s="30"/>
    </row>
    <row r="164" spans="3:11">
      <c r="F164" s="33" t="s">
        <v>28</v>
      </c>
      <c r="G164" s="33"/>
      <c r="H164" s="33" t="s">
        <v>31</v>
      </c>
      <c r="I164" s="33"/>
      <c r="J164" s="33" t="s">
        <v>32</v>
      </c>
      <c r="K164" s="33"/>
    </row>
    <row r="165" spans="3:11">
      <c r="C165" t="s">
        <v>29</v>
      </c>
      <c r="F165" s="31" t="e">
        <f>#REF!</f>
        <v>#REF!</v>
      </c>
      <c r="H165" s="31" t="e">
        <f>#REF!</f>
        <v>#REF!</v>
      </c>
      <c r="J165" s="31" t="e">
        <f>#REF!</f>
        <v>#REF!</v>
      </c>
    </row>
    <row r="167" spans="3:11">
      <c r="C167" t="s">
        <v>30</v>
      </c>
      <c r="F167" s="34">
        <v>78.069999999999993</v>
      </c>
      <c r="G167" s="86" t="e">
        <f t="shared" ref="G167:G174" si="56">F$165/F167-1</f>
        <v>#REF!</v>
      </c>
      <c r="H167" s="34">
        <v>108.59</v>
      </c>
      <c r="I167" s="86" t="e">
        <f t="shared" ref="I167:I174" si="57">H$165/H167-1</f>
        <v>#REF!</v>
      </c>
      <c r="J167" s="34">
        <v>161.83000000000001</v>
      </c>
      <c r="K167" s="86" t="e">
        <f t="shared" ref="K167:K174" si="58">J$165/J167-1</f>
        <v>#REF!</v>
      </c>
    </row>
    <row r="168" spans="3:11">
      <c r="C168" t="s">
        <v>33</v>
      </c>
      <c r="F168" s="34">
        <v>78.069999999999993</v>
      </c>
      <c r="G168" s="86" t="e">
        <f t="shared" si="56"/>
        <v>#REF!</v>
      </c>
      <c r="H168" s="34">
        <v>108.59</v>
      </c>
      <c r="I168" s="86" t="e">
        <f t="shared" si="57"/>
        <v>#REF!</v>
      </c>
      <c r="J168" s="34">
        <v>161.83000000000001</v>
      </c>
      <c r="K168" s="86" t="e">
        <f t="shared" si="58"/>
        <v>#REF!</v>
      </c>
    </row>
    <row r="169" spans="3:11">
      <c r="C169" t="s">
        <v>34</v>
      </c>
      <c r="F169" s="34">
        <v>83.62</v>
      </c>
      <c r="G169" s="86" t="e">
        <f t="shared" si="56"/>
        <v>#REF!</v>
      </c>
      <c r="H169" s="34">
        <v>115.98</v>
      </c>
      <c r="I169" s="86" t="e">
        <f t="shared" si="57"/>
        <v>#REF!</v>
      </c>
      <c r="J169" s="34">
        <v>173.53</v>
      </c>
      <c r="K169" s="86" t="e">
        <f t="shared" si="58"/>
        <v>#REF!</v>
      </c>
    </row>
    <row r="170" spans="3:11">
      <c r="C170" t="s">
        <v>35</v>
      </c>
      <c r="F170" s="34"/>
      <c r="G170" s="86" t="e">
        <f t="shared" si="56"/>
        <v>#REF!</v>
      </c>
      <c r="H170" s="34"/>
      <c r="I170" s="86" t="e">
        <f t="shared" si="57"/>
        <v>#REF!</v>
      </c>
      <c r="J170" s="34"/>
      <c r="K170" s="86" t="e">
        <f t="shared" si="58"/>
        <v>#REF!</v>
      </c>
    </row>
    <row r="171" spans="3:11">
      <c r="C171" t="s">
        <v>36</v>
      </c>
      <c r="F171" s="34"/>
      <c r="G171" s="86" t="e">
        <f t="shared" si="56"/>
        <v>#REF!</v>
      </c>
      <c r="H171" s="34"/>
      <c r="I171" s="86" t="e">
        <f t="shared" si="57"/>
        <v>#REF!</v>
      </c>
      <c r="J171" s="34"/>
      <c r="K171" s="86" t="e">
        <f t="shared" si="58"/>
        <v>#REF!</v>
      </c>
    </row>
    <row r="172" spans="3:11">
      <c r="C172" t="s">
        <v>37</v>
      </c>
      <c r="F172" s="34"/>
      <c r="G172" s="86" t="e">
        <f t="shared" si="56"/>
        <v>#REF!</v>
      </c>
      <c r="H172" s="34"/>
      <c r="I172" s="86" t="e">
        <f t="shared" si="57"/>
        <v>#REF!</v>
      </c>
      <c r="J172" s="34"/>
      <c r="K172" s="86" t="e">
        <f t="shared" si="58"/>
        <v>#REF!</v>
      </c>
    </row>
    <row r="173" spans="3:11">
      <c r="C173" t="s">
        <v>38</v>
      </c>
      <c r="F173" s="34"/>
      <c r="G173" s="86" t="e">
        <f t="shared" si="56"/>
        <v>#REF!</v>
      </c>
      <c r="H173" s="34"/>
      <c r="I173" s="86" t="e">
        <f t="shared" si="57"/>
        <v>#REF!</v>
      </c>
      <c r="J173" s="34"/>
      <c r="K173" s="86" t="e">
        <f t="shared" si="58"/>
        <v>#REF!</v>
      </c>
    </row>
    <row r="174" spans="3:11">
      <c r="C174" t="s">
        <v>39</v>
      </c>
      <c r="F174" s="34"/>
      <c r="G174" s="86" t="e">
        <f t="shared" si="56"/>
        <v>#REF!</v>
      </c>
      <c r="H174" s="34"/>
      <c r="I174" s="86" t="e">
        <f t="shared" si="57"/>
        <v>#REF!</v>
      </c>
      <c r="J174" s="34"/>
      <c r="K174" s="86" t="e">
        <f t="shared" si="58"/>
        <v>#REF!</v>
      </c>
    </row>
  </sheetData>
  <mergeCells count="5">
    <mergeCell ref="B54:B66"/>
    <mergeCell ref="B72:B84"/>
    <mergeCell ref="B90:B102"/>
    <mergeCell ref="B18:B30"/>
    <mergeCell ref="B36:B48"/>
  </mergeCells>
  <phoneticPr fontId="2" type="noConversion"/>
  <pageMargins left="0.25" right="0.25" top="0.75" bottom="0.75" header="0.5" footer="0.5"/>
  <pageSetup scale="89" fitToHeight="2" orientation="portrait" horizontalDpi="200" verticalDpi="200" r:id="rId1"/>
  <headerFooter alignWithMargins="0">
    <oddHeader>&amp;R&amp;A</oddHeader>
  </headerFooter>
  <rowBreaks count="1" manualBreakCount="1">
    <brk id="104" min="2" max="12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174"/>
  <sheetViews>
    <sheetView showGridLines="0" topLeftCell="A86" workbookViewId="0">
      <selection activeCell="B87" sqref="B87:N102"/>
    </sheetView>
  </sheetViews>
  <sheetFormatPr defaultRowHeight="12.75" outlineLevelRow="1" outlineLevelCol="1"/>
  <cols>
    <col min="2" max="2" width="4.7109375" customWidth="1"/>
    <col min="3" max="3" width="6.85546875" customWidth="1"/>
    <col min="5" max="5" width="9.5703125" customWidth="1" outlineLevel="1"/>
    <col min="6" max="14" width="9.5703125" customWidth="1"/>
    <col min="16" max="23" width="9" bestFit="1" customWidth="1"/>
  </cols>
  <sheetData>
    <row r="1" spans="1:14" ht="20.25">
      <c r="B1" s="26"/>
    </row>
    <row r="2" spans="1:14" ht="20.25">
      <c r="B2" s="26"/>
    </row>
    <row r="3" spans="1:14" ht="20.25">
      <c r="B3" s="26" t="s">
        <v>130</v>
      </c>
    </row>
    <row r="4" spans="1:14" ht="15.75">
      <c r="B4" s="52" t="s">
        <v>46</v>
      </c>
      <c r="H4" s="60">
        <v>72</v>
      </c>
      <c r="I4" s="86"/>
    </row>
    <row r="5" spans="1:14" ht="15.75">
      <c r="B5" s="52" t="s">
        <v>48</v>
      </c>
      <c r="F5" s="62">
        <v>20</v>
      </c>
      <c r="G5" s="62">
        <v>21</v>
      </c>
      <c r="H5" s="62">
        <v>34</v>
      </c>
      <c r="I5" s="86"/>
    </row>
    <row r="6" spans="1:14" ht="15.75">
      <c r="B6" s="52"/>
      <c r="F6" s="88">
        <f>'Master Assumptions'!E3</f>
        <v>2.5625</v>
      </c>
      <c r="G6" s="88">
        <f>'Master Assumptions'!F3</f>
        <v>3.28</v>
      </c>
      <c r="H6" s="88">
        <f>'Master Assumptions'!G3</f>
        <v>4.2024999999999997</v>
      </c>
      <c r="I6" s="86"/>
    </row>
    <row r="7" spans="1:14" ht="15.75">
      <c r="B7" s="52" t="s">
        <v>129</v>
      </c>
      <c r="H7" s="108">
        <f>'Fabric Specs'!L15</f>
        <v>34.641025641025635</v>
      </c>
      <c r="I7" s="86"/>
    </row>
    <row r="8" spans="1:14" ht="15.75">
      <c r="B8" s="52" t="s">
        <v>41</v>
      </c>
      <c r="H8" s="106">
        <f>'Master Assumptions'!G1</f>
        <v>0.5</v>
      </c>
    </row>
    <row r="9" spans="1:14" ht="15.75">
      <c r="B9" s="52"/>
      <c r="C9" s="87"/>
      <c r="D9" s="87"/>
      <c r="E9" s="87"/>
      <c r="F9" s="87"/>
      <c r="G9" s="29"/>
    </row>
    <row r="10" spans="1:14" ht="15.75">
      <c r="B10" s="52"/>
      <c r="C10" s="87"/>
      <c r="D10" s="87"/>
      <c r="E10" s="87"/>
      <c r="F10" s="23" t="s">
        <v>45</v>
      </c>
      <c r="G10" s="23"/>
      <c r="H10" s="23"/>
      <c r="I10" s="23"/>
      <c r="J10" s="23"/>
      <c r="K10" s="23"/>
      <c r="L10" s="23"/>
      <c r="M10" s="23"/>
      <c r="N10" s="23"/>
    </row>
    <row r="11" spans="1:14" ht="20.25">
      <c r="B11" s="26"/>
      <c r="F11" s="61">
        <f t="shared" ref="F11:N11" si="0">IF(F17&gt;($H$4-3+20),F17-$H$4+3,20)</f>
        <v>20</v>
      </c>
      <c r="G11" s="61">
        <f t="shared" si="0"/>
        <v>20</v>
      </c>
      <c r="H11" s="61">
        <f t="shared" si="0"/>
        <v>20</v>
      </c>
      <c r="I11" s="61">
        <f t="shared" si="0"/>
        <v>23</v>
      </c>
      <c r="J11" s="61">
        <f t="shared" si="0"/>
        <v>29</v>
      </c>
      <c r="K11" s="61">
        <f t="shared" si="0"/>
        <v>35</v>
      </c>
      <c r="L11" s="61">
        <f t="shared" si="0"/>
        <v>41</v>
      </c>
      <c r="M11" s="61">
        <f t="shared" si="0"/>
        <v>47</v>
      </c>
      <c r="N11" s="61">
        <f t="shared" si="0"/>
        <v>53</v>
      </c>
    </row>
    <row r="12" spans="1:14" ht="15.75">
      <c r="B12" s="52"/>
      <c r="C12" s="87"/>
      <c r="D12" s="87"/>
      <c r="E12" s="87"/>
      <c r="F12" s="23" t="s">
        <v>47</v>
      </c>
      <c r="G12" s="23"/>
      <c r="H12" s="23"/>
      <c r="I12" s="23"/>
      <c r="J12" s="23"/>
      <c r="K12" s="23"/>
      <c r="L12" s="23"/>
      <c r="M12" s="23"/>
      <c r="N12" s="23"/>
    </row>
    <row r="13" spans="1:14" ht="20.25">
      <c r="B13" s="26"/>
      <c r="F13" s="88">
        <f t="shared" ref="F13:N13" si="1">HLOOKUP(F11,$F$5:$H$6,2)</f>
        <v>2.5625</v>
      </c>
      <c r="G13" s="88">
        <f t="shared" si="1"/>
        <v>2.5625</v>
      </c>
      <c r="H13" s="88">
        <f t="shared" si="1"/>
        <v>2.5625</v>
      </c>
      <c r="I13" s="88">
        <f t="shared" si="1"/>
        <v>3.28</v>
      </c>
      <c r="J13" s="88">
        <f t="shared" si="1"/>
        <v>3.28</v>
      </c>
      <c r="K13" s="88">
        <f t="shared" si="1"/>
        <v>4.2024999999999997</v>
      </c>
      <c r="L13" s="88">
        <f t="shared" si="1"/>
        <v>4.2024999999999997</v>
      </c>
      <c r="M13" s="88">
        <f t="shared" si="1"/>
        <v>4.2024999999999997</v>
      </c>
      <c r="N13" s="88">
        <f t="shared" si="1"/>
        <v>4.2024999999999997</v>
      </c>
    </row>
    <row r="14" spans="1:14" ht="20.25">
      <c r="B14" s="26" t="s">
        <v>24</v>
      </c>
    </row>
    <row r="15" spans="1:14" ht="15">
      <c r="A15" s="28"/>
      <c r="F15" s="23" t="s">
        <v>20</v>
      </c>
      <c r="G15" s="23"/>
      <c r="H15" s="23"/>
      <c r="I15" s="23"/>
      <c r="J15" s="23"/>
      <c r="K15" s="23"/>
      <c r="L15" s="23"/>
      <c r="M15" s="23"/>
      <c r="N15" s="23"/>
    </row>
    <row r="16" spans="1:14" ht="15.75">
      <c r="A16" s="28"/>
      <c r="C16" s="24" t="s">
        <v>21</v>
      </c>
      <c r="D16" s="24" t="s">
        <v>22</v>
      </c>
      <c r="F16" s="25" t="str">
        <f t="shared" ref="F16:N16" si="2">F17&amp;""""</f>
        <v>74"</v>
      </c>
      <c r="G16" s="25" t="str">
        <f t="shared" si="2"/>
        <v>80"</v>
      </c>
      <c r="H16" s="25" t="str">
        <f t="shared" si="2"/>
        <v>86"</v>
      </c>
      <c r="I16" s="25" t="str">
        <f t="shared" si="2"/>
        <v>92"</v>
      </c>
      <c r="J16" s="25" t="str">
        <f t="shared" si="2"/>
        <v>98"</v>
      </c>
      <c r="K16" s="25" t="str">
        <f t="shared" si="2"/>
        <v>104"</v>
      </c>
      <c r="L16" s="25" t="str">
        <f t="shared" si="2"/>
        <v>110"</v>
      </c>
      <c r="M16" s="25" t="str">
        <f t="shared" si="2"/>
        <v>116"</v>
      </c>
      <c r="N16" s="25" t="str">
        <f t="shared" si="2"/>
        <v>122"</v>
      </c>
    </row>
    <row r="17" spans="2:34" ht="15" outlineLevel="1">
      <c r="E17" s="22"/>
      <c r="F17" s="35">
        <v>74</v>
      </c>
      <c r="G17" s="35">
        <f t="shared" ref="G17:N17" si="3">F17+6</f>
        <v>80</v>
      </c>
      <c r="H17" s="35">
        <f t="shared" si="3"/>
        <v>86</v>
      </c>
      <c r="I17" s="35">
        <f t="shared" si="3"/>
        <v>92</v>
      </c>
      <c r="J17" s="35">
        <f t="shared" si="3"/>
        <v>98</v>
      </c>
      <c r="K17" s="35">
        <f t="shared" si="3"/>
        <v>104</v>
      </c>
      <c r="L17" s="35">
        <f t="shared" si="3"/>
        <v>110</v>
      </c>
      <c r="M17" s="35">
        <f t="shared" si="3"/>
        <v>116</v>
      </c>
      <c r="N17" s="35">
        <f t="shared" si="3"/>
        <v>122</v>
      </c>
    </row>
    <row r="18" spans="2:34" ht="15.75">
      <c r="B18" s="113" t="s">
        <v>23</v>
      </c>
      <c r="C18" s="36" t="str">
        <f t="shared" ref="C18:C30" si="4">TEXT(E18/12,"0.0")&amp;"'"</f>
        <v>6.0'</v>
      </c>
      <c r="D18" s="37" t="str">
        <f t="shared" ref="D18:D30" si="5">E18&amp;""""</f>
        <v>72"</v>
      </c>
      <c r="E18" s="38">
        <v>72</v>
      </c>
      <c r="F18" s="39">
        <f t="shared" ref="F18:N30" si="6">ROUNDUP($E18*1.05/36,0)</f>
        <v>3</v>
      </c>
      <c r="G18" s="39">
        <f t="shared" si="6"/>
        <v>3</v>
      </c>
      <c r="H18" s="39">
        <f t="shared" si="6"/>
        <v>3</v>
      </c>
      <c r="I18" s="39">
        <f t="shared" si="6"/>
        <v>3</v>
      </c>
      <c r="J18" s="39">
        <f t="shared" si="6"/>
        <v>3</v>
      </c>
      <c r="K18" s="57">
        <f t="shared" si="6"/>
        <v>3</v>
      </c>
      <c r="L18" s="57">
        <f t="shared" si="6"/>
        <v>3</v>
      </c>
      <c r="M18" s="57">
        <f t="shared" si="6"/>
        <v>3</v>
      </c>
      <c r="N18" s="57">
        <f t="shared" si="6"/>
        <v>3</v>
      </c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</row>
    <row r="19" spans="2:34" ht="15.75">
      <c r="B19" s="113"/>
      <c r="C19" s="40" t="str">
        <f t="shared" si="4"/>
        <v>7.5'</v>
      </c>
      <c r="D19" s="41" t="str">
        <f t="shared" si="5"/>
        <v>90"</v>
      </c>
      <c r="E19" s="42">
        <f t="shared" ref="E19:E30" si="7">E18+18</f>
        <v>90</v>
      </c>
      <c r="F19" s="43">
        <f t="shared" si="6"/>
        <v>3</v>
      </c>
      <c r="G19" s="43">
        <f t="shared" si="6"/>
        <v>3</v>
      </c>
      <c r="H19" s="43">
        <f t="shared" si="6"/>
        <v>3</v>
      </c>
      <c r="I19" s="43">
        <f t="shared" si="6"/>
        <v>3</v>
      </c>
      <c r="J19" s="43">
        <f t="shared" si="6"/>
        <v>3</v>
      </c>
      <c r="K19" s="58">
        <f t="shared" si="6"/>
        <v>3</v>
      </c>
      <c r="L19" s="58">
        <f t="shared" si="6"/>
        <v>3</v>
      </c>
      <c r="M19" s="58">
        <f t="shared" si="6"/>
        <v>3</v>
      </c>
      <c r="N19" s="58">
        <f t="shared" si="6"/>
        <v>3</v>
      </c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</row>
    <row r="20" spans="2:34" ht="15.75">
      <c r="B20" s="113"/>
      <c r="C20" s="40" t="str">
        <f t="shared" si="4"/>
        <v>9.0'</v>
      </c>
      <c r="D20" s="41" t="str">
        <f t="shared" si="5"/>
        <v>108"</v>
      </c>
      <c r="E20" s="42">
        <f t="shared" si="7"/>
        <v>108</v>
      </c>
      <c r="F20" s="43">
        <f t="shared" si="6"/>
        <v>4</v>
      </c>
      <c r="G20" s="43">
        <f t="shared" si="6"/>
        <v>4</v>
      </c>
      <c r="H20" s="43">
        <f t="shared" si="6"/>
        <v>4</v>
      </c>
      <c r="I20" s="43">
        <f t="shared" si="6"/>
        <v>4</v>
      </c>
      <c r="J20" s="43">
        <f t="shared" si="6"/>
        <v>4</v>
      </c>
      <c r="K20" s="58">
        <f t="shared" si="6"/>
        <v>4</v>
      </c>
      <c r="L20" s="58">
        <f t="shared" si="6"/>
        <v>4</v>
      </c>
      <c r="M20" s="58">
        <f t="shared" si="6"/>
        <v>4</v>
      </c>
      <c r="N20" s="58">
        <f t="shared" si="6"/>
        <v>4</v>
      </c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</row>
    <row r="21" spans="2:34" ht="15.75">
      <c r="B21" s="113"/>
      <c r="C21" s="40" t="str">
        <f t="shared" si="4"/>
        <v>10.5'</v>
      </c>
      <c r="D21" s="41" t="str">
        <f t="shared" si="5"/>
        <v>126"</v>
      </c>
      <c r="E21" s="42">
        <f t="shared" si="7"/>
        <v>126</v>
      </c>
      <c r="F21" s="43">
        <f t="shared" si="6"/>
        <v>4</v>
      </c>
      <c r="G21" s="43">
        <f t="shared" si="6"/>
        <v>4</v>
      </c>
      <c r="H21" s="43">
        <f t="shared" si="6"/>
        <v>4</v>
      </c>
      <c r="I21" s="43">
        <f t="shared" si="6"/>
        <v>4</v>
      </c>
      <c r="J21" s="43">
        <f t="shared" si="6"/>
        <v>4</v>
      </c>
      <c r="K21" s="58">
        <f t="shared" si="6"/>
        <v>4</v>
      </c>
      <c r="L21" s="58">
        <f t="shared" si="6"/>
        <v>4</v>
      </c>
      <c r="M21" s="58">
        <f t="shared" si="6"/>
        <v>4</v>
      </c>
      <c r="N21" s="58">
        <f t="shared" si="6"/>
        <v>4</v>
      </c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</row>
    <row r="22" spans="2:34" ht="15.75">
      <c r="B22" s="113"/>
      <c r="C22" s="40" t="str">
        <f t="shared" si="4"/>
        <v>12.0'</v>
      </c>
      <c r="D22" s="41" t="str">
        <f t="shared" si="5"/>
        <v>144"</v>
      </c>
      <c r="E22" s="42">
        <f t="shared" si="7"/>
        <v>144</v>
      </c>
      <c r="F22" s="43">
        <f t="shared" si="6"/>
        <v>5</v>
      </c>
      <c r="G22" s="43">
        <f t="shared" si="6"/>
        <v>5</v>
      </c>
      <c r="H22" s="43">
        <f t="shared" si="6"/>
        <v>5</v>
      </c>
      <c r="I22" s="43">
        <f t="shared" si="6"/>
        <v>5</v>
      </c>
      <c r="J22" s="43">
        <f t="shared" si="6"/>
        <v>5</v>
      </c>
      <c r="K22" s="58">
        <f t="shared" si="6"/>
        <v>5</v>
      </c>
      <c r="L22" s="58">
        <f t="shared" si="6"/>
        <v>5</v>
      </c>
      <c r="M22" s="58">
        <f t="shared" si="6"/>
        <v>5</v>
      </c>
      <c r="N22" s="58">
        <f t="shared" si="6"/>
        <v>5</v>
      </c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</row>
    <row r="23" spans="2:34" ht="15.75">
      <c r="B23" s="113"/>
      <c r="C23" s="40" t="str">
        <f t="shared" si="4"/>
        <v>13.5'</v>
      </c>
      <c r="D23" s="41" t="str">
        <f t="shared" si="5"/>
        <v>162"</v>
      </c>
      <c r="E23" s="42">
        <f t="shared" si="7"/>
        <v>162</v>
      </c>
      <c r="F23" s="43">
        <f t="shared" si="6"/>
        <v>5</v>
      </c>
      <c r="G23" s="43">
        <f t="shared" si="6"/>
        <v>5</v>
      </c>
      <c r="H23" s="43">
        <f t="shared" si="6"/>
        <v>5</v>
      </c>
      <c r="I23" s="43">
        <f t="shared" si="6"/>
        <v>5</v>
      </c>
      <c r="J23" s="43">
        <f t="shared" si="6"/>
        <v>5</v>
      </c>
      <c r="K23" s="58">
        <f t="shared" si="6"/>
        <v>5</v>
      </c>
      <c r="L23" s="58">
        <f t="shared" si="6"/>
        <v>5</v>
      </c>
      <c r="M23" s="58">
        <f t="shared" si="6"/>
        <v>5</v>
      </c>
      <c r="N23" s="58">
        <f t="shared" si="6"/>
        <v>5</v>
      </c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</row>
    <row r="24" spans="2:34" ht="15.75">
      <c r="B24" s="113"/>
      <c r="C24" s="40" t="str">
        <f t="shared" si="4"/>
        <v>15.0'</v>
      </c>
      <c r="D24" s="41" t="str">
        <f t="shared" si="5"/>
        <v>180"</v>
      </c>
      <c r="E24" s="42">
        <f t="shared" si="7"/>
        <v>180</v>
      </c>
      <c r="F24" s="43">
        <f t="shared" si="6"/>
        <v>6</v>
      </c>
      <c r="G24" s="43">
        <f t="shared" si="6"/>
        <v>6</v>
      </c>
      <c r="H24" s="43">
        <f t="shared" si="6"/>
        <v>6</v>
      </c>
      <c r="I24" s="43">
        <f t="shared" si="6"/>
        <v>6</v>
      </c>
      <c r="J24" s="43">
        <f t="shared" si="6"/>
        <v>6</v>
      </c>
      <c r="K24" s="58">
        <f t="shared" si="6"/>
        <v>6</v>
      </c>
      <c r="L24" s="58">
        <f t="shared" si="6"/>
        <v>6</v>
      </c>
      <c r="M24" s="58">
        <f t="shared" si="6"/>
        <v>6</v>
      </c>
      <c r="N24" s="58">
        <f t="shared" si="6"/>
        <v>6</v>
      </c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</row>
    <row r="25" spans="2:34" ht="15.75">
      <c r="B25" s="113"/>
      <c r="C25" s="40" t="str">
        <f t="shared" si="4"/>
        <v>16.5'</v>
      </c>
      <c r="D25" s="41" t="str">
        <f t="shared" si="5"/>
        <v>198"</v>
      </c>
      <c r="E25" s="42">
        <f t="shared" si="7"/>
        <v>198</v>
      </c>
      <c r="F25" s="43">
        <f t="shared" si="6"/>
        <v>6</v>
      </c>
      <c r="G25" s="43">
        <f t="shared" si="6"/>
        <v>6</v>
      </c>
      <c r="H25" s="43">
        <f t="shared" si="6"/>
        <v>6</v>
      </c>
      <c r="I25" s="43">
        <f t="shared" si="6"/>
        <v>6</v>
      </c>
      <c r="J25" s="43">
        <f t="shared" si="6"/>
        <v>6</v>
      </c>
      <c r="K25" s="58">
        <f t="shared" si="6"/>
        <v>6</v>
      </c>
      <c r="L25" s="58">
        <f t="shared" si="6"/>
        <v>6</v>
      </c>
      <c r="M25" s="58">
        <f t="shared" si="6"/>
        <v>6</v>
      </c>
      <c r="N25" s="58">
        <f t="shared" si="6"/>
        <v>6</v>
      </c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</row>
    <row r="26" spans="2:34" ht="15.75">
      <c r="B26" s="113"/>
      <c r="C26" s="40" t="str">
        <f t="shared" si="4"/>
        <v>18.0'</v>
      </c>
      <c r="D26" s="41" t="str">
        <f t="shared" si="5"/>
        <v>216"</v>
      </c>
      <c r="E26" s="42">
        <f t="shared" si="7"/>
        <v>216</v>
      </c>
      <c r="F26" s="43">
        <f t="shared" si="6"/>
        <v>7</v>
      </c>
      <c r="G26" s="43">
        <f t="shared" si="6"/>
        <v>7</v>
      </c>
      <c r="H26" s="43">
        <f t="shared" si="6"/>
        <v>7</v>
      </c>
      <c r="I26" s="43">
        <f t="shared" si="6"/>
        <v>7</v>
      </c>
      <c r="J26" s="43">
        <f t="shared" si="6"/>
        <v>7</v>
      </c>
      <c r="K26" s="58">
        <f t="shared" si="6"/>
        <v>7</v>
      </c>
      <c r="L26" s="58">
        <f t="shared" si="6"/>
        <v>7</v>
      </c>
      <c r="M26" s="58">
        <f t="shared" si="6"/>
        <v>7</v>
      </c>
      <c r="N26" s="58">
        <f t="shared" si="6"/>
        <v>7</v>
      </c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</row>
    <row r="27" spans="2:34" ht="15.75">
      <c r="B27" s="113"/>
      <c r="C27" s="40" t="str">
        <f t="shared" si="4"/>
        <v>19.5'</v>
      </c>
      <c r="D27" s="41" t="str">
        <f t="shared" si="5"/>
        <v>234"</v>
      </c>
      <c r="E27" s="42">
        <f t="shared" si="7"/>
        <v>234</v>
      </c>
      <c r="F27" s="43">
        <f t="shared" si="6"/>
        <v>7</v>
      </c>
      <c r="G27" s="43">
        <f t="shared" si="6"/>
        <v>7</v>
      </c>
      <c r="H27" s="43">
        <f t="shared" si="6"/>
        <v>7</v>
      </c>
      <c r="I27" s="43">
        <f t="shared" si="6"/>
        <v>7</v>
      </c>
      <c r="J27" s="43">
        <f t="shared" si="6"/>
        <v>7</v>
      </c>
      <c r="K27" s="58">
        <f t="shared" si="6"/>
        <v>7</v>
      </c>
      <c r="L27" s="58">
        <f t="shared" si="6"/>
        <v>7</v>
      </c>
      <c r="M27" s="58">
        <f t="shared" si="6"/>
        <v>7</v>
      </c>
      <c r="N27" s="58">
        <f t="shared" si="6"/>
        <v>7</v>
      </c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</row>
    <row r="28" spans="2:34" ht="15.75">
      <c r="B28" s="113"/>
      <c r="C28" s="40" t="str">
        <f t="shared" si="4"/>
        <v>21.0'</v>
      </c>
      <c r="D28" s="41" t="str">
        <f t="shared" si="5"/>
        <v>252"</v>
      </c>
      <c r="E28" s="42">
        <f t="shared" si="7"/>
        <v>252</v>
      </c>
      <c r="F28" s="43">
        <f t="shared" si="6"/>
        <v>8</v>
      </c>
      <c r="G28" s="43">
        <f t="shared" si="6"/>
        <v>8</v>
      </c>
      <c r="H28" s="43">
        <f t="shared" si="6"/>
        <v>8</v>
      </c>
      <c r="I28" s="43">
        <f t="shared" si="6"/>
        <v>8</v>
      </c>
      <c r="J28" s="43">
        <f t="shared" si="6"/>
        <v>8</v>
      </c>
      <c r="K28" s="58">
        <f t="shared" si="6"/>
        <v>8</v>
      </c>
      <c r="L28" s="58">
        <f t="shared" si="6"/>
        <v>8</v>
      </c>
      <c r="M28" s="58">
        <f t="shared" si="6"/>
        <v>8</v>
      </c>
      <c r="N28" s="58">
        <f t="shared" si="6"/>
        <v>8</v>
      </c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</row>
    <row r="29" spans="2:34" ht="15.75">
      <c r="B29" s="113"/>
      <c r="C29" s="40" t="str">
        <f t="shared" si="4"/>
        <v>22.5'</v>
      </c>
      <c r="D29" s="41" t="str">
        <f t="shared" si="5"/>
        <v>270"</v>
      </c>
      <c r="E29" s="42">
        <f t="shared" si="7"/>
        <v>270</v>
      </c>
      <c r="F29" s="43">
        <f t="shared" si="6"/>
        <v>8</v>
      </c>
      <c r="G29" s="43">
        <f t="shared" si="6"/>
        <v>8</v>
      </c>
      <c r="H29" s="43">
        <f t="shared" si="6"/>
        <v>8</v>
      </c>
      <c r="I29" s="43">
        <f t="shared" si="6"/>
        <v>8</v>
      </c>
      <c r="J29" s="43">
        <f t="shared" si="6"/>
        <v>8</v>
      </c>
      <c r="K29" s="58">
        <f t="shared" si="6"/>
        <v>8</v>
      </c>
      <c r="L29" s="58">
        <f t="shared" si="6"/>
        <v>8</v>
      </c>
      <c r="M29" s="58">
        <f t="shared" si="6"/>
        <v>8</v>
      </c>
      <c r="N29" s="58">
        <f t="shared" si="6"/>
        <v>8</v>
      </c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</row>
    <row r="30" spans="2:34" ht="15.75">
      <c r="B30" s="114"/>
      <c r="C30" s="44" t="str">
        <f t="shared" si="4"/>
        <v>24.0'</v>
      </c>
      <c r="D30" s="45" t="str">
        <f t="shared" si="5"/>
        <v>288"</v>
      </c>
      <c r="E30" s="46">
        <f t="shared" si="7"/>
        <v>288</v>
      </c>
      <c r="F30" s="47">
        <f t="shared" si="6"/>
        <v>9</v>
      </c>
      <c r="G30" s="47">
        <f t="shared" si="6"/>
        <v>9</v>
      </c>
      <c r="H30" s="47">
        <f t="shared" si="6"/>
        <v>9</v>
      </c>
      <c r="I30" s="47">
        <f t="shared" si="6"/>
        <v>9</v>
      </c>
      <c r="J30" s="47">
        <f t="shared" si="6"/>
        <v>9</v>
      </c>
      <c r="K30" s="59">
        <f t="shared" si="6"/>
        <v>9</v>
      </c>
      <c r="L30" s="59">
        <f t="shared" si="6"/>
        <v>9</v>
      </c>
      <c r="M30" s="59">
        <f t="shared" si="6"/>
        <v>9</v>
      </c>
      <c r="N30" s="59">
        <f t="shared" si="6"/>
        <v>9</v>
      </c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</row>
    <row r="33" spans="2:14" ht="20.25">
      <c r="B33" s="26" t="s">
        <v>27</v>
      </c>
    </row>
    <row r="34" spans="2:14" ht="15">
      <c r="F34" s="23" t="s">
        <v>20</v>
      </c>
      <c r="G34" s="23"/>
      <c r="H34" s="23"/>
      <c r="I34" s="23"/>
      <c r="J34" s="23"/>
      <c r="K34" s="23"/>
      <c r="L34" s="23"/>
      <c r="M34" s="23"/>
      <c r="N34" s="23"/>
    </row>
    <row r="35" spans="2:14" ht="15.75">
      <c r="C35" s="24" t="s">
        <v>21</v>
      </c>
      <c r="D35" s="24" t="s">
        <v>22</v>
      </c>
      <c r="F35" s="25" t="str">
        <f t="shared" ref="F35:N35" si="8">F$16</f>
        <v>74"</v>
      </c>
      <c r="G35" s="25" t="str">
        <f t="shared" si="8"/>
        <v>80"</v>
      </c>
      <c r="H35" s="25" t="str">
        <f t="shared" si="8"/>
        <v>86"</v>
      </c>
      <c r="I35" s="25" t="str">
        <f t="shared" si="8"/>
        <v>92"</v>
      </c>
      <c r="J35" s="25" t="str">
        <f t="shared" si="8"/>
        <v>98"</v>
      </c>
      <c r="K35" s="25" t="str">
        <f t="shared" si="8"/>
        <v>104"</v>
      </c>
      <c r="L35" s="25" t="str">
        <f t="shared" si="8"/>
        <v>110"</v>
      </c>
      <c r="M35" s="25" t="str">
        <f t="shared" si="8"/>
        <v>116"</v>
      </c>
      <c r="N35" s="25" t="str">
        <f t="shared" si="8"/>
        <v>122"</v>
      </c>
    </row>
    <row r="36" spans="2:14" ht="15.75">
      <c r="B36" s="113" t="s">
        <v>23</v>
      </c>
      <c r="C36" s="36" t="str">
        <f t="shared" ref="C36:E48" si="9">C18</f>
        <v>6.0'</v>
      </c>
      <c r="D36" s="37" t="str">
        <f t="shared" si="9"/>
        <v>72"</v>
      </c>
      <c r="E36" s="48">
        <f t="shared" si="9"/>
        <v>72</v>
      </c>
      <c r="F36" s="49">
        <f t="shared" ref="F36:N48" si="10">ROUNDUP($E36/12,0)*F$13</f>
        <v>15.375</v>
      </c>
      <c r="G36" s="49">
        <f t="shared" si="10"/>
        <v>15.375</v>
      </c>
      <c r="H36" s="49">
        <f t="shared" si="10"/>
        <v>15.375</v>
      </c>
      <c r="I36" s="49">
        <f t="shared" si="10"/>
        <v>19.68</v>
      </c>
      <c r="J36" s="49">
        <f t="shared" si="10"/>
        <v>19.68</v>
      </c>
      <c r="K36" s="49">
        <f t="shared" si="10"/>
        <v>25.214999999999996</v>
      </c>
      <c r="L36" s="49">
        <f t="shared" si="10"/>
        <v>25.214999999999996</v>
      </c>
      <c r="M36" s="49">
        <f t="shared" si="10"/>
        <v>25.214999999999996</v>
      </c>
      <c r="N36" s="49">
        <f t="shared" si="10"/>
        <v>25.214999999999996</v>
      </c>
    </row>
    <row r="37" spans="2:14" ht="15.75">
      <c r="B37" s="113"/>
      <c r="C37" s="40" t="str">
        <f t="shared" si="9"/>
        <v>7.5'</v>
      </c>
      <c r="D37" s="41" t="str">
        <f t="shared" si="9"/>
        <v>90"</v>
      </c>
      <c r="E37" s="42">
        <f t="shared" si="9"/>
        <v>90</v>
      </c>
      <c r="F37" s="50">
        <f t="shared" si="10"/>
        <v>20.5</v>
      </c>
      <c r="G37" s="50">
        <f t="shared" si="10"/>
        <v>20.5</v>
      </c>
      <c r="H37" s="50">
        <f t="shared" si="10"/>
        <v>20.5</v>
      </c>
      <c r="I37" s="50">
        <f t="shared" si="10"/>
        <v>26.24</v>
      </c>
      <c r="J37" s="50">
        <f t="shared" si="10"/>
        <v>26.24</v>
      </c>
      <c r="K37" s="50">
        <f t="shared" si="10"/>
        <v>33.619999999999997</v>
      </c>
      <c r="L37" s="50">
        <f t="shared" si="10"/>
        <v>33.619999999999997</v>
      </c>
      <c r="M37" s="50">
        <f t="shared" si="10"/>
        <v>33.619999999999997</v>
      </c>
      <c r="N37" s="50">
        <f t="shared" si="10"/>
        <v>33.619999999999997</v>
      </c>
    </row>
    <row r="38" spans="2:14" ht="15.75">
      <c r="B38" s="113"/>
      <c r="C38" s="40" t="str">
        <f t="shared" si="9"/>
        <v>9.0'</v>
      </c>
      <c r="D38" s="41" t="str">
        <f t="shared" si="9"/>
        <v>108"</v>
      </c>
      <c r="E38" s="42">
        <f t="shared" si="9"/>
        <v>108</v>
      </c>
      <c r="F38" s="50">
        <f t="shared" si="10"/>
        <v>23.0625</v>
      </c>
      <c r="G38" s="50">
        <f t="shared" si="10"/>
        <v>23.0625</v>
      </c>
      <c r="H38" s="50">
        <f t="shared" si="10"/>
        <v>23.0625</v>
      </c>
      <c r="I38" s="50">
        <f t="shared" si="10"/>
        <v>29.52</v>
      </c>
      <c r="J38" s="50">
        <f t="shared" si="10"/>
        <v>29.52</v>
      </c>
      <c r="K38" s="50">
        <f t="shared" si="10"/>
        <v>37.822499999999998</v>
      </c>
      <c r="L38" s="50">
        <f t="shared" si="10"/>
        <v>37.822499999999998</v>
      </c>
      <c r="M38" s="50">
        <f t="shared" si="10"/>
        <v>37.822499999999998</v>
      </c>
      <c r="N38" s="50">
        <f t="shared" si="10"/>
        <v>37.822499999999998</v>
      </c>
    </row>
    <row r="39" spans="2:14" ht="15.75">
      <c r="B39" s="113"/>
      <c r="C39" s="40" t="str">
        <f t="shared" si="9"/>
        <v>10.5'</v>
      </c>
      <c r="D39" s="41" t="str">
        <f t="shared" si="9"/>
        <v>126"</v>
      </c>
      <c r="E39" s="42">
        <f t="shared" si="9"/>
        <v>126</v>
      </c>
      <c r="F39" s="50">
        <f t="shared" si="10"/>
        <v>28.1875</v>
      </c>
      <c r="G39" s="50">
        <f t="shared" si="10"/>
        <v>28.1875</v>
      </c>
      <c r="H39" s="50">
        <f t="shared" si="10"/>
        <v>28.1875</v>
      </c>
      <c r="I39" s="50">
        <f t="shared" si="10"/>
        <v>36.08</v>
      </c>
      <c r="J39" s="50">
        <f t="shared" si="10"/>
        <v>36.08</v>
      </c>
      <c r="K39" s="50">
        <f t="shared" si="10"/>
        <v>46.227499999999999</v>
      </c>
      <c r="L39" s="50">
        <f t="shared" si="10"/>
        <v>46.227499999999999</v>
      </c>
      <c r="M39" s="50">
        <f t="shared" si="10"/>
        <v>46.227499999999999</v>
      </c>
      <c r="N39" s="50">
        <f t="shared" si="10"/>
        <v>46.227499999999999</v>
      </c>
    </row>
    <row r="40" spans="2:14" ht="15.75">
      <c r="B40" s="113"/>
      <c r="C40" s="40" t="str">
        <f t="shared" si="9"/>
        <v>12.0'</v>
      </c>
      <c r="D40" s="41" t="str">
        <f t="shared" si="9"/>
        <v>144"</v>
      </c>
      <c r="E40" s="42">
        <f t="shared" si="9"/>
        <v>144</v>
      </c>
      <c r="F40" s="50">
        <f t="shared" si="10"/>
        <v>30.75</v>
      </c>
      <c r="G40" s="50">
        <f t="shared" si="10"/>
        <v>30.75</v>
      </c>
      <c r="H40" s="50">
        <f t="shared" si="10"/>
        <v>30.75</v>
      </c>
      <c r="I40" s="50">
        <f t="shared" si="10"/>
        <v>39.36</v>
      </c>
      <c r="J40" s="50">
        <f t="shared" si="10"/>
        <v>39.36</v>
      </c>
      <c r="K40" s="50">
        <f t="shared" si="10"/>
        <v>50.429999999999993</v>
      </c>
      <c r="L40" s="50">
        <f t="shared" si="10"/>
        <v>50.429999999999993</v>
      </c>
      <c r="M40" s="50">
        <f t="shared" si="10"/>
        <v>50.429999999999993</v>
      </c>
      <c r="N40" s="50">
        <f t="shared" si="10"/>
        <v>50.429999999999993</v>
      </c>
    </row>
    <row r="41" spans="2:14" ht="15.75">
      <c r="B41" s="113"/>
      <c r="C41" s="40" t="str">
        <f t="shared" si="9"/>
        <v>13.5'</v>
      </c>
      <c r="D41" s="41" t="str">
        <f t="shared" si="9"/>
        <v>162"</v>
      </c>
      <c r="E41" s="42">
        <f t="shared" si="9"/>
        <v>162</v>
      </c>
      <c r="F41" s="50">
        <f t="shared" si="10"/>
        <v>35.875</v>
      </c>
      <c r="G41" s="50">
        <f t="shared" si="10"/>
        <v>35.875</v>
      </c>
      <c r="H41" s="50">
        <f t="shared" si="10"/>
        <v>35.875</v>
      </c>
      <c r="I41" s="50">
        <f t="shared" si="10"/>
        <v>45.919999999999995</v>
      </c>
      <c r="J41" s="50">
        <f t="shared" si="10"/>
        <v>45.919999999999995</v>
      </c>
      <c r="K41" s="50">
        <f t="shared" si="10"/>
        <v>58.834999999999994</v>
      </c>
      <c r="L41" s="50">
        <f t="shared" si="10"/>
        <v>58.834999999999994</v>
      </c>
      <c r="M41" s="50">
        <f t="shared" si="10"/>
        <v>58.834999999999994</v>
      </c>
      <c r="N41" s="50">
        <f t="shared" si="10"/>
        <v>58.834999999999994</v>
      </c>
    </row>
    <row r="42" spans="2:14" ht="15.75">
      <c r="B42" s="113"/>
      <c r="C42" s="40" t="str">
        <f t="shared" si="9"/>
        <v>15.0'</v>
      </c>
      <c r="D42" s="41" t="str">
        <f t="shared" si="9"/>
        <v>180"</v>
      </c>
      <c r="E42" s="42">
        <f t="shared" si="9"/>
        <v>180</v>
      </c>
      <c r="F42" s="50">
        <f t="shared" si="10"/>
        <v>38.4375</v>
      </c>
      <c r="G42" s="50">
        <f t="shared" si="10"/>
        <v>38.4375</v>
      </c>
      <c r="H42" s="50">
        <f t="shared" si="10"/>
        <v>38.4375</v>
      </c>
      <c r="I42" s="50">
        <f t="shared" si="10"/>
        <v>49.199999999999996</v>
      </c>
      <c r="J42" s="50">
        <f t="shared" si="10"/>
        <v>49.199999999999996</v>
      </c>
      <c r="K42" s="50">
        <f t="shared" si="10"/>
        <v>63.037499999999994</v>
      </c>
      <c r="L42" s="50">
        <f t="shared" si="10"/>
        <v>63.037499999999994</v>
      </c>
      <c r="M42" s="50">
        <f t="shared" si="10"/>
        <v>63.037499999999994</v>
      </c>
      <c r="N42" s="50">
        <f t="shared" si="10"/>
        <v>63.037499999999994</v>
      </c>
    </row>
    <row r="43" spans="2:14" ht="15.75">
      <c r="B43" s="113"/>
      <c r="C43" s="40" t="str">
        <f t="shared" si="9"/>
        <v>16.5'</v>
      </c>
      <c r="D43" s="41" t="str">
        <f t="shared" si="9"/>
        <v>198"</v>
      </c>
      <c r="E43" s="42">
        <f t="shared" si="9"/>
        <v>198</v>
      </c>
      <c r="F43" s="50">
        <f t="shared" si="10"/>
        <v>43.5625</v>
      </c>
      <c r="G43" s="50">
        <f t="shared" si="10"/>
        <v>43.5625</v>
      </c>
      <c r="H43" s="50">
        <f t="shared" si="10"/>
        <v>43.5625</v>
      </c>
      <c r="I43" s="50">
        <f t="shared" si="10"/>
        <v>55.76</v>
      </c>
      <c r="J43" s="50">
        <f t="shared" si="10"/>
        <v>55.76</v>
      </c>
      <c r="K43" s="50">
        <f t="shared" si="10"/>
        <v>71.442499999999995</v>
      </c>
      <c r="L43" s="50">
        <f t="shared" si="10"/>
        <v>71.442499999999995</v>
      </c>
      <c r="M43" s="50">
        <f t="shared" si="10"/>
        <v>71.442499999999995</v>
      </c>
      <c r="N43" s="50">
        <f t="shared" si="10"/>
        <v>71.442499999999995</v>
      </c>
    </row>
    <row r="44" spans="2:14" ht="15.75">
      <c r="B44" s="113"/>
      <c r="C44" s="40" t="str">
        <f t="shared" si="9"/>
        <v>18.0'</v>
      </c>
      <c r="D44" s="41" t="str">
        <f t="shared" si="9"/>
        <v>216"</v>
      </c>
      <c r="E44" s="42">
        <f t="shared" si="9"/>
        <v>216</v>
      </c>
      <c r="F44" s="50">
        <f t="shared" si="10"/>
        <v>46.125</v>
      </c>
      <c r="G44" s="50">
        <f t="shared" si="10"/>
        <v>46.125</v>
      </c>
      <c r="H44" s="50">
        <f t="shared" si="10"/>
        <v>46.125</v>
      </c>
      <c r="I44" s="50">
        <f t="shared" si="10"/>
        <v>59.04</v>
      </c>
      <c r="J44" s="50">
        <f t="shared" si="10"/>
        <v>59.04</v>
      </c>
      <c r="K44" s="50">
        <f t="shared" si="10"/>
        <v>75.644999999999996</v>
      </c>
      <c r="L44" s="50">
        <f t="shared" si="10"/>
        <v>75.644999999999996</v>
      </c>
      <c r="M44" s="50">
        <f t="shared" si="10"/>
        <v>75.644999999999996</v>
      </c>
      <c r="N44" s="50">
        <f t="shared" si="10"/>
        <v>75.644999999999996</v>
      </c>
    </row>
    <row r="45" spans="2:14" ht="15.75">
      <c r="B45" s="113"/>
      <c r="C45" s="40" t="str">
        <f t="shared" si="9"/>
        <v>19.5'</v>
      </c>
      <c r="D45" s="41" t="str">
        <f t="shared" si="9"/>
        <v>234"</v>
      </c>
      <c r="E45" s="42">
        <f t="shared" si="9"/>
        <v>234</v>
      </c>
      <c r="F45" s="50">
        <f t="shared" si="10"/>
        <v>51.25</v>
      </c>
      <c r="G45" s="50">
        <f t="shared" si="10"/>
        <v>51.25</v>
      </c>
      <c r="H45" s="50">
        <f t="shared" si="10"/>
        <v>51.25</v>
      </c>
      <c r="I45" s="50">
        <f t="shared" si="10"/>
        <v>65.599999999999994</v>
      </c>
      <c r="J45" s="50">
        <f t="shared" si="10"/>
        <v>65.599999999999994</v>
      </c>
      <c r="K45" s="50">
        <f t="shared" si="10"/>
        <v>84.05</v>
      </c>
      <c r="L45" s="50">
        <f t="shared" si="10"/>
        <v>84.05</v>
      </c>
      <c r="M45" s="50">
        <f t="shared" si="10"/>
        <v>84.05</v>
      </c>
      <c r="N45" s="50">
        <f t="shared" si="10"/>
        <v>84.05</v>
      </c>
    </row>
    <row r="46" spans="2:14" ht="15.75">
      <c r="B46" s="113"/>
      <c r="C46" s="40" t="str">
        <f t="shared" si="9"/>
        <v>21.0'</v>
      </c>
      <c r="D46" s="41" t="str">
        <f t="shared" si="9"/>
        <v>252"</v>
      </c>
      <c r="E46" s="42">
        <f t="shared" si="9"/>
        <v>252</v>
      </c>
      <c r="F46" s="50">
        <f t="shared" si="10"/>
        <v>53.8125</v>
      </c>
      <c r="G46" s="50">
        <f t="shared" si="10"/>
        <v>53.8125</v>
      </c>
      <c r="H46" s="50">
        <f t="shared" si="10"/>
        <v>53.8125</v>
      </c>
      <c r="I46" s="50">
        <f t="shared" si="10"/>
        <v>68.88</v>
      </c>
      <c r="J46" s="50">
        <f t="shared" si="10"/>
        <v>68.88</v>
      </c>
      <c r="K46" s="50">
        <f t="shared" si="10"/>
        <v>88.252499999999998</v>
      </c>
      <c r="L46" s="50">
        <f t="shared" si="10"/>
        <v>88.252499999999998</v>
      </c>
      <c r="M46" s="50">
        <f t="shared" si="10"/>
        <v>88.252499999999998</v>
      </c>
      <c r="N46" s="50">
        <f t="shared" si="10"/>
        <v>88.252499999999998</v>
      </c>
    </row>
    <row r="47" spans="2:14" ht="15.75">
      <c r="B47" s="113"/>
      <c r="C47" s="40" t="str">
        <f t="shared" si="9"/>
        <v>22.5'</v>
      </c>
      <c r="D47" s="41" t="str">
        <f t="shared" si="9"/>
        <v>270"</v>
      </c>
      <c r="E47" s="42">
        <f t="shared" si="9"/>
        <v>270</v>
      </c>
      <c r="F47" s="50">
        <f t="shared" si="10"/>
        <v>58.9375</v>
      </c>
      <c r="G47" s="50">
        <f t="shared" si="10"/>
        <v>58.9375</v>
      </c>
      <c r="H47" s="50">
        <f t="shared" si="10"/>
        <v>58.9375</v>
      </c>
      <c r="I47" s="50">
        <f t="shared" si="10"/>
        <v>75.44</v>
      </c>
      <c r="J47" s="50">
        <f t="shared" si="10"/>
        <v>75.44</v>
      </c>
      <c r="K47" s="50">
        <f t="shared" si="10"/>
        <v>96.657499999999999</v>
      </c>
      <c r="L47" s="50">
        <f t="shared" si="10"/>
        <v>96.657499999999999</v>
      </c>
      <c r="M47" s="50">
        <f t="shared" si="10"/>
        <v>96.657499999999999</v>
      </c>
      <c r="N47" s="50">
        <f t="shared" si="10"/>
        <v>96.657499999999999</v>
      </c>
    </row>
    <row r="48" spans="2:14" ht="15.75">
      <c r="B48" s="114"/>
      <c r="C48" s="44" t="str">
        <f t="shared" si="9"/>
        <v>24.0'</v>
      </c>
      <c r="D48" s="45" t="str">
        <f t="shared" si="9"/>
        <v>288"</v>
      </c>
      <c r="E48" s="46">
        <f t="shared" si="9"/>
        <v>288</v>
      </c>
      <c r="F48" s="51">
        <f t="shared" si="10"/>
        <v>61.5</v>
      </c>
      <c r="G48" s="51">
        <f t="shared" si="10"/>
        <v>61.5</v>
      </c>
      <c r="H48" s="51">
        <f t="shared" si="10"/>
        <v>61.5</v>
      </c>
      <c r="I48" s="51">
        <f t="shared" si="10"/>
        <v>78.72</v>
      </c>
      <c r="J48" s="51">
        <f t="shared" si="10"/>
        <v>78.72</v>
      </c>
      <c r="K48" s="51">
        <f t="shared" si="10"/>
        <v>100.85999999999999</v>
      </c>
      <c r="L48" s="51">
        <f t="shared" si="10"/>
        <v>100.85999999999999</v>
      </c>
      <c r="M48" s="51">
        <f t="shared" si="10"/>
        <v>100.85999999999999</v>
      </c>
      <c r="N48" s="51">
        <f t="shared" si="10"/>
        <v>100.85999999999999</v>
      </c>
    </row>
    <row r="51" spans="2:14" ht="20.25">
      <c r="B51" s="26" t="s">
        <v>26</v>
      </c>
    </row>
    <row r="52" spans="2:14" ht="15">
      <c r="F52" s="23" t="s">
        <v>20</v>
      </c>
      <c r="G52" s="23"/>
      <c r="H52" s="23"/>
      <c r="I52" s="23"/>
      <c r="J52" s="23"/>
      <c r="K52" s="23"/>
      <c r="L52" s="23"/>
      <c r="M52" s="23"/>
      <c r="N52" s="23"/>
    </row>
    <row r="53" spans="2:14" ht="15.75">
      <c r="C53" s="24" t="s">
        <v>21</v>
      </c>
      <c r="D53" s="24" t="s">
        <v>22</v>
      </c>
      <c r="F53" s="25" t="str">
        <f t="shared" ref="F53:N53" si="11">F$16</f>
        <v>74"</v>
      </c>
      <c r="G53" s="25" t="str">
        <f t="shared" si="11"/>
        <v>80"</v>
      </c>
      <c r="H53" s="25" t="str">
        <f t="shared" si="11"/>
        <v>86"</v>
      </c>
      <c r="I53" s="25" t="str">
        <f t="shared" si="11"/>
        <v>92"</v>
      </c>
      <c r="J53" s="25" t="str">
        <f t="shared" si="11"/>
        <v>98"</v>
      </c>
      <c r="K53" s="25" t="str">
        <f t="shared" si="11"/>
        <v>104"</v>
      </c>
      <c r="L53" s="25" t="str">
        <f t="shared" si="11"/>
        <v>110"</v>
      </c>
      <c r="M53" s="25" t="str">
        <f t="shared" si="11"/>
        <v>116"</v>
      </c>
      <c r="N53" s="25" t="str">
        <f t="shared" si="11"/>
        <v>122"</v>
      </c>
    </row>
    <row r="54" spans="2:14" ht="15.75">
      <c r="B54" s="113" t="s">
        <v>23</v>
      </c>
      <c r="C54" s="36" t="str">
        <f t="shared" ref="C54:E66" si="12">C36</f>
        <v>6.0'</v>
      </c>
      <c r="D54" s="37" t="str">
        <f t="shared" si="12"/>
        <v>72"</v>
      </c>
      <c r="E54" s="48">
        <f t="shared" si="12"/>
        <v>72</v>
      </c>
      <c r="F54" s="49">
        <f t="shared" ref="F54:N54" si="13">$H$7*F18</f>
        <v>103.92307692307691</v>
      </c>
      <c r="G54" s="49">
        <f t="shared" si="13"/>
        <v>103.92307692307691</v>
      </c>
      <c r="H54" s="49">
        <f t="shared" si="13"/>
        <v>103.92307692307691</v>
      </c>
      <c r="I54" s="49">
        <f t="shared" si="13"/>
        <v>103.92307692307691</v>
      </c>
      <c r="J54" s="49">
        <f t="shared" si="13"/>
        <v>103.92307692307691</v>
      </c>
      <c r="K54" s="49">
        <f t="shared" si="13"/>
        <v>103.92307692307691</v>
      </c>
      <c r="L54" s="49">
        <f t="shared" si="13"/>
        <v>103.92307692307691</v>
      </c>
      <c r="M54" s="49">
        <f t="shared" si="13"/>
        <v>103.92307692307691</v>
      </c>
      <c r="N54" s="49">
        <f t="shared" si="13"/>
        <v>103.92307692307691</v>
      </c>
    </row>
    <row r="55" spans="2:14" ht="15.75">
      <c r="B55" s="113"/>
      <c r="C55" s="40" t="str">
        <f t="shared" si="12"/>
        <v>7.5'</v>
      </c>
      <c r="D55" s="41" t="str">
        <f t="shared" si="12"/>
        <v>90"</v>
      </c>
      <c r="E55" s="42">
        <f t="shared" si="12"/>
        <v>90</v>
      </c>
      <c r="F55" s="50">
        <f t="shared" ref="F55:N55" si="14">$H$7*F19</f>
        <v>103.92307692307691</v>
      </c>
      <c r="G55" s="50">
        <f t="shared" si="14"/>
        <v>103.92307692307691</v>
      </c>
      <c r="H55" s="50">
        <f t="shared" si="14"/>
        <v>103.92307692307691</v>
      </c>
      <c r="I55" s="50">
        <f t="shared" si="14"/>
        <v>103.92307692307691</v>
      </c>
      <c r="J55" s="50">
        <f t="shared" si="14"/>
        <v>103.92307692307691</v>
      </c>
      <c r="K55" s="50">
        <f t="shared" si="14"/>
        <v>103.92307692307691</v>
      </c>
      <c r="L55" s="50">
        <f t="shared" si="14"/>
        <v>103.92307692307691</v>
      </c>
      <c r="M55" s="50">
        <f t="shared" si="14"/>
        <v>103.92307692307691</v>
      </c>
      <c r="N55" s="50">
        <f t="shared" si="14"/>
        <v>103.92307692307691</v>
      </c>
    </row>
    <row r="56" spans="2:14" ht="15.75">
      <c r="B56" s="113"/>
      <c r="C56" s="40" t="str">
        <f t="shared" si="12"/>
        <v>9.0'</v>
      </c>
      <c r="D56" s="41" t="str">
        <f t="shared" si="12"/>
        <v>108"</v>
      </c>
      <c r="E56" s="42">
        <f t="shared" si="12"/>
        <v>108</v>
      </c>
      <c r="F56" s="50">
        <f t="shared" ref="F56:N56" si="15">$H$7*F20</f>
        <v>138.56410256410254</v>
      </c>
      <c r="G56" s="50">
        <f t="shared" si="15"/>
        <v>138.56410256410254</v>
      </c>
      <c r="H56" s="50">
        <f t="shared" si="15"/>
        <v>138.56410256410254</v>
      </c>
      <c r="I56" s="50">
        <f t="shared" si="15"/>
        <v>138.56410256410254</v>
      </c>
      <c r="J56" s="50">
        <f t="shared" si="15"/>
        <v>138.56410256410254</v>
      </c>
      <c r="K56" s="50">
        <f t="shared" si="15"/>
        <v>138.56410256410254</v>
      </c>
      <c r="L56" s="50">
        <f t="shared" si="15"/>
        <v>138.56410256410254</v>
      </c>
      <c r="M56" s="50">
        <f t="shared" si="15"/>
        <v>138.56410256410254</v>
      </c>
      <c r="N56" s="50">
        <f t="shared" si="15"/>
        <v>138.56410256410254</v>
      </c>
    </row>
    <row r="57" spans="2:14" ht="15.75">
      <c r="B57" s="113"/>
      <c r="C57" s="40" t="str">
        <f t="shared" si="12"/>
        <v>10.5'</v>
      </c>
      <c r="D57" s="41" t="str">
        <f t="shared" si="12"/>
        <v>126"</v>
      </c>
      <c r="E57" s="42">
        <f t="shared" si="12"/>
        <v>126</v>
      </c>
      <c r="F57" s="50">
        <f t="shared" ref="F57:N57" si="16">$H$7*F21</f>
        <v>138.56410256410254</v>
      </c>
      <c r="G57" s="50">
        <f t="shared" si="16"/>
        <v>138.56410256410254</v>
      </c>
      <c r="H57" s="50">
        <f t="shared" si="16"/>
        <v>138.56410256410254</v>
      </c>
      <c r="I57" s="50">
        <f t="shared" si="16"/>
        <v>138.56410256410254</v>
      </c>
      <c r="J57" s="50">
        <f t="shared" si="16"/>
        <v>138.56410256410254</v>
      </c>
      <c r="K57" s="50">
        <f t="shared" si="16"/>
        <v>138.56410256410254</v>
      </c>
      <c r="L57" s="50">
        <f t="shared" si="16"/>
        <v>138.56410256410254</v>
      </c>
      <c r="M57" s="50">
        <f t="shared" si="16"/>
        <v>138.56410256410254</v>
      </c>
      <c r="N57" s="50">
        <f t="shared" si="16"/>
        <v>138.56410256410254</v>
      </c>
    </row>
    <row r="58" spans="2:14" ht="15.75">
      <c r="B58" s="113"/>
      <c r="C58" s="40" t="str">
        <f t="shared" si="12"/>
        <v>12.0'</v>
      </c>
      <c r="D58" s="41" t="str">
        <f t="shared" si="12"/>
        <v>144"</v>
      </c>
      <c r="E58" s="42">
        <f t="shared" si="12"/>
        <v>144</v>
      </c>
      <c r="F58" s="50">
        <f t="shared" ref="F58:N58" si="17">$H$7*F22</f>
        <v>173.20512820512818</v>
      </c>
      <c r="G58" s="50">
        <f t="shared" si="17"/>
        <v>173.20512820512818</v>
      </c>
      <c r="H58" s="50">
        <f t="shared" si="17"/>
        <v>173.20512820512818</v>
      </c>
      <c r="I58" s="50">
        <f t="shared" si="17"/>
        <v>173.20512820512818</v>
      </c>
      <c r="J58" s="50">
        <f t="shared" si="17"/>
        <v>173.20512820512818</v>
      </c>
      <c r="K58" s="50">
        <f t="shared" si="17"/>
        <v>173.20512820512818</v>
      </c>
      <c r="L58" s="50">
        <f t="shared" si="17"/>
        <v>173.20512820512818</v>
      </c>
      <c r="M58" s="50">
        <f t="shared" si="17"/>
        <v>173.20512820512818</v>
      </c>
      <c r="N58" s="50">
        <f t="shared" si="17"/>
        <v>173.20512820512818</v>
      </c>
    </row>
    <row r="59" spans="2:14" ht="15.75">
      <c r="B59" s="113"/>
      <c r="C59" s="40" t="str">
        <f t="shared" si="12"/>
        <v>13.5'</v>
      </c>
      <c r="D59" s="41" t="str">
        <f t="shared" si="12"/>
        <v>162"</v>
      </c>
      <c r="E59" s="42">
        <f t="shared" si="12"/>
        <v>162</v>
      </c>
      <c r="F59" s="50">
        <f t="shared" ref="F59:N59" si="18">$H$7*F23</f>
        <v>173.20512820512818</v>
      </c>
      <c r="G59" s="50">
        <f t="shared" si="18"/>
        <v>173.20512820512818</v>
      </c>
      <c r="H59" s="50">
        <f t="shared" si="18"/>
        <v>173.20512820512818</v>
      </c>
      <c r="I59" s="50">
        <f t="shared" si="18"/>
        <v>173.20512820512818</v>
      </c>
      <c r="J59" s="50">
        <f t="shared" si="18"/>
        <v>173.20512820512818</v>
      </c>
      <c r="K59" s="50">
        <f t="shared" si="18"/>
        <v>173.20512820512818</v>
      </c>
      <c r="L59" s="50">
        <f t="shared" si="18"/>
        <v>173.20512820512818</v>
      </c>
      <c r="M59" s="50">
        <f t="shared" si="18"/>
        <v>173.20512820512818</v>
      </c>
      <c r="N59" s="50">
        <f t="shared" si="18"/>
        <v>173.20512820512818</v>
      </c>
    </row>
    <row r="60" spans="2:14" ht="15.75">
      <c r="B60" s="113"/>
      <c r="C60" s="40" t="str">
        <f t="shared" si="12"/>
        <v>15.0'</v>
      </c>
      <c r="D60" s="41" t="str">
        <f t="shared" si="12"/>
        <v>180"</v>
      </c>
      <c r="E60" s="42">
        <f t="shared" si="12"/>
        <v>180</v>
      </c>
      <c r="F60" s="50">
        <f t="shared" ref="F60:N60" si="19">$H$7*F24</f>
        <v>207.84615384615381</v>
      </c>
      <c r="G60" s="50">
        <f t="shared" si="19"/>
        <v>207.84615384615381</v>
      </c>
      <c r="H60" s="50">
        <f t="shared" si="19"/>
        <v>207.84615384615381</v>
      </c>
      <c r="I60" s="50">
        <f t="shared" si="19"/>
        <v>207.84615384615381</v>
      </c>
      <c r="J60" s="50">
        <f t="shared" si="19"/>
        <v>207.84615384615381</v>
      </c>
      <c r="K60" s="50">
        <f t="shared" si="19"/>
        <v>207.84615384615381</v>
      </c>
      <c r="L60" s="50">
        <f t="shared" si="19"/>
        <v>207.84615384615381</v>
      </c>
      <c r="M60" s="50">
        <f t="shared" si="19"/>
        <v>207.84615384615381</v>
      </c>
      <c r="N60" s="50">
        <f t="shared" si="19"/>
        <v>207.84615384615381</v>
      </c>
    </row>
    <row r="61" spans="2:14" ht="15.75">
      <c r="B61" s="113"/>
      <c r="C61" s="40" t="str">
        <f t="shared" si="12"/>
        <v>16.5'</v>
      </c>
      <c r="D61" s="41" t="str">
        <f t="shared" si="12"/>
        <v>198"</v>
      </c>
      <c r="E61" s="42">
        <f t="shared" si="12"/>
        <v>198</v>
      </c>
      <c r="F61" s="50">
        <f t="shared" ref="F61:N61" si="20">$H$7*F25</f>
        <v>207.84615384615381</v>
      </c>
      <c r="G61" s="50">
        <f t="shared" si="20"/>
        <v>207.84615384615381</v>
      </c>
      <c r="H61" s="50">
        <f t="shared" si="20"/>
        <v>207.84615384615381</v>
      </c>
      <c r="I61" s="50">
        <f t="shared" si="20"/>
        <v>207.84615384615381</v>
      </c>
      <c r="J61" s="50">
        <f t="shared" si="20"/>
        <v>207.84615384615381</v>
      </c>
      <c r="K61" s="50">
        <f t="shared" si="20"/>
        <v>207.84615384615381</v>
      </c>
      <c r="L61" s="50">
        <f t="shared" si="20"/>
        <v>207.84615384615381</v>
      </c>
      <c r="M61" s="50">
        <f t="shared" si="20"/>
        <v>207.84615384615381</v>
      </c>
      <c r="N61" s="50">
        <f t="shared" si="20"/>
        <v>207.84615384615381</v>
      </c>
    </row>
    <row r="62" spans="2:14" ht="15.75">
      <c r="B62" s="113"/>
      <c r="C62" s="40" t="str">
        <f t="shared" si="12"/>
        <v>18.0'</v>
      </c>
      <c r="D62" s="41" t="str">
        <f t="shared" si="12"/>
        <v>216"</v>
      </c>
      <c r="E62" s="42">
        <f t="shared" si="12"/>
        <v>216</v>
      </c>
      <c r="F62" s="50">
        <f t="shared" ref="F62:N62" si="21">$H$7*F26</f>
        <v>242.48717948717945</v>
      </c>
      <c r="G62" s="50">
        <f t="shared" si="21"/>
        <v>242.48717948717945</v>
      </c>
      <c r="H62" s="50">
        <f t="shared" si="21"/>
        <v>242.48717948717945</v>
      </c>
      <c r="I62" s="50">
        <f t="shared" si="21"/>
        <v>242.48717948717945</v>
      </c>
      <c r="J62" s="50">
        <f t="shared" si="21"/>
        <v>242.48717948717945</v>
      </c>
      <c r="K62" s="50">
        <f t="shared" si="21"/>
        <v>242.48717948717945</v>
      </c>
      <c r="L62" s="50">
        <f t="shared" si="21"/>
        <v>242.48717948717945</v>
      </c>
      <c r="M62" s="50">
        <f t="shared" si="21"/>
        <v>242.48717948717945</v>
      </c>
      <c r="N62" s="50">
        <f t="shared" si="21"/>
        <v>242.48717948717945</v>
      </c>
    </row>
    <row r="63" spans="2:14" ht="15.75">
      <c r="B63" s="113"/>
      <c r="C63" s="40" t="str">
        <f t="shared" si="12"/>
        <v>19.5'</v>
      </c>
      <c r="D63" s="41" t="str">
        <f t="shared" si="12"/>
        <v>234"</v>
      </c>
      <c r="E63" s="42">
        <f t="shared" si="12"/>
        <v>234</v>
      </c>
      <c r="F63" s="50">
        <f t="shared" ref="F63:N63" si="22">$H$7*F27</f>
        <v>242.48717948717945</v>
      </c>
      <c r="G63" s="50">
        <f t="shared" si="22"/>
        <v>242.48717948717945</v>
      </c>
      <c r="H63" s="50">
        <f t="shared" si="22"/>
        <v>242.48717948717945</v>
      </c>
      <c r="I63" s="50">
        <f t="shared" si="22"/>
        <v>242.48717948717945</v>
      </c>
      <c r="J63" s="50">
        <f t="shared" si="22"/>
        <v>242.48717948717945</v>
      </c>
      <c r="K63" s="50">
        <f t="shared" si="22"/>
        <v>242.48717948717945</v>
      </c>
      <c r="L63" s="50">
        <f t="shared" si="22"/>
        <v>242.48717948717945</v>
      </c>
      <c r="M63" s="50">
        <f t="shared" si="22"/>
        <v>242.48717948717945</v>
      </c>
      <c r="N63" s="50">
        <f t="shared" si="22"/>
        <v>242.48717948717945</v>
      </c>
    </row>
    <row r="64" spans="2:14" ht="15.75">
      <c r="B64" s="113"/>
      <c r="C64" s="40" t="str">
        <f t="shared" si="12"/>
        <v>21.0'</v>
      </c>
      <c r="D64" s="41" t="str">
        <f t="shared" si="12"/>
        <v>252"</v>
      </c>
      <c r="E64" s="42">
        <f t="shared" si="12"/>
        <v>252</v>
      </c>
      <c r="F64" s="50">
        <f t="shared" ref="F64:N64" si="23">$H$7*F28</f>
        <v>277.12820512820508</v>
      </c>
      <c r="G64" s="50">
        <f t="shared" si="23"/>
        <v>277.12820512820508</v>
      </c>
      <c r="H64" s="50">
        <f t="shared" si="23"/>
        <v>277.12820512820508</v>
      </c>
      <c r="I64" s="50">
        <f t="shared" si="23"/>
        <v>277.12820512820508</v>
      </c>
      <c r="J64" s="50">
        <f t="shared" si="23"/>
        <v>277.12820512820508</v>
      </c>
      <c r="K64" s="50">
        <f t="shared" si="23"/>
        <v>277.12820512820508</v>
      </c>
      <c r="L64" s="50">
        <f t="shared" si="23"/>
        <v>277.12820512820508</v>
      </c>
      <c r="M64" s="50">
        <f t="shared" si="23"/>
        <v>277.12820512820508</v>
      </c>
      <c r="N64" s="50">
        <f t="shared" si="23"/>
        <v>277.12820512820508</v>
      </c>
    </row>
    <row r="65" spans="2:14" ht="15.75">
      <c r="B65" s="113"/>
      <c r="C65" s="40" t="str">
        <f t="shared" si="12"/>
        <v>22.5'</v>
      </c>
      <c r="D65" s="41" t="str">
        <f t="shared" si="12"/>
        <v>270"</v>
      </c>
      <c r="E65" s="42">
        <f t="shared" si="12"/>
        <v>270</v>
      </c>
      <c r="F65" s="50">
        <f t="shared" ref="F65:N65" si="24">$H$7*F29</f>
        <v>277.12820512820508</v>
      </c>
      <c r="G65" s="50">
        <f t="shared" si="24"/>
        <v>277.12820512820508</v>
      </c>
      <c r="H65" s="50">
        <f t="shared" si="24"/>
        <v>277.12820512820508</v>
      </c>
      <c r="I65" s="50">
        <f t="shared" si="24"/>
        <v>277.12820512820508</v>
      </c>
      <c r="J65" s="50">
        <f t="shared" si="24"/>
        <v>277.12820512820508</v>
      </c>
      <c r="K65" s="50">
        <f t="shared" si="24"/>
        <v>277.12820512820508</v>
      </c>
      <c r="L65" s="50">
        <f t="shared" si="24"/>
        <v>277.12820512820508</v>
      </c>
      <c r="M65" s="50">
        <f t="shared" si="24"/>
        <v>277.12820512820508</v>
      </c>
      <c r="N65" s="50">
        <f t="shared" si="24"/>
        <v>277.12820512820508</v>
      </c>
    </row>
    <row r="66" spans="2:14" ht="15.75">
      <c r="B66" s="114"/>
      <c r="C66" s="44" t="str">
        <f t="shared" si="12"/>
        <v>24.0'</v>
      </c>
      <c r="D66" s="45" t="str">
        <f t="shared" si="12"/>
        <v>288"</v>
      </c>
      <c r="E66" s="46">
        <f t="shared" si="12"/>
        <v>288</v>
      </c>
      <c r="F66" s="51">
        <f t="shared" ref="F66:N66" si="25">$H$7*F30</f>
        <v>311.76923076923072</v>
      </c>
      <c r="G66" s="51">
        <f t="shared" si="25"/>
        <v>311.76923076923072</v>
      </c>
      <c r="H66" s="51">
        <f t="shared" si="25"/>
        <v>311.76923076923072</v>
      </c>
      <c r="I66" s="51">
        <f t="shared" si="25"/>
        <v>311.76923076923072</v>
      </c>
      <c r="J66" s="51">
        <f t="shared" si="25"/>
        <v>311.76923076923072</v>
      </c>
      <c r="K66" s="51">
        <f t="shared" si="25"/>
        <v>311.76923076923072</v>
      </c>
      <c r="L66" s="51">
        <f t="shared" si="25"/>
        <v>311.76923076923072</v>
      </c>
      <c r="M66" s="51">
        <f t="shared" si="25"/>
        <v>311.76923076923072</v>
      </c>
      <c r="N66" s="51">
        <f t="shared" si="25"/>
        <v>311.76923076923072</v>
      </c>
    </row>
    <row r="69" spans="2:14" ht="20.25">
      <c r="B69" s="26" t="s">
        <v>42</v>
      </c>
    </row>
    <row r="70" spans="2:14" ht="15">
      <c r="F70" s="23" t="s">
        <v>20</v>
      </c>
      <c r="G70" s="23"/>
      <c r="H70" s="23"/>
      <c r="I70" s="23"/>
      <c r="J70" s="23"/>
      <c r="K70" s="23"/>
      <c r="L70" s="23"/>
      <c r="M70" s="23"/>
      <c r="N70" s="23"/>
    </row>
    <row r="71" spans="2:14" ht="15.75">
      <c r="C71" s="24" t="s">
        <v>21</v>
      </c>
      <c r="D71" s="24" t="s">
        <v>22</v>
      </c>
      <c r="F71" s="25" t="str">
        <f t="shared" ref="F71:N71" si="26">F$16</f>
        <v>74"</v>
      </c>
      <c r="G71" s="25" t="str">
        <f t="shared" si="26"/>
        <v>80"</v>
      </c>
      <c r="H71" s="25" t="str">
        <f t="shared" si="26"/>
        <v>86"</v>
      </c>
      <c r="I71" s="25" t="str">
        <f t="shared" si="26"/>
        <v>92"</v>
      </c>
      <c r="J71" s="25" t="str">
        <f t="shared" si="26"/>
        <v>98"</v>
      </c>
      <c r="K71" s="25" t="str">
        <f t="shared" si="26"/>
        <v>104"</v>
      </c>
      <c r="L71" s="25" t="str">
        <f t="shared" si="26"/>
        <v>110"</v>
      </c>
      <c r="M71" s="25" t="str">
        <f t="shared" si="26"/>
        <v>116"</v>
      </c>
      <c r="N71" s="25" t="str">
        <f t="shared" si="26"/>
        <v>122"</v>
      </c>
    </row>
    <row r="72" spans="2:14" ht="15.75">
      <c r="B72" s="113" t="s">
        <v>23</v>
      </c>
      <c r="C72" s="36" t="str">
        <f t="shared" ref="C72:E84" si="27">C54</f>
        <v>6.0'</v>
      </c>
      <c r="D72" s="37" t="str">
        <f t="shared" si="27"/>
        <v>72"</v>
      </c>
      <c r="E72" s="48">
        <f t="shared" si="27"/>
        <v>72</v>
      </c>
      <c r="F72" s="49">
        <f t="shared" ref="F72:N72" si="28">ROUND(F36+F54,2)</f>
        <v>119.3</v>
      </c>
      <c r="G72" s="49">
        <f t="shared" si="28"/>
        <v>119.3</v>
      </c>
      <c r="H72" s="49">
        <f t="shared" si="28"/>
        <v>119.3</v>
      </c>
      <c r="I72" s="49">
        <f t="shared" si="28"/>
        <v>123.6</v>
      </c>
      <c r="J72" s="49">
        <f t="shared" si="28"/>
        <v>123.6</v>
      </c>
      <c r="K72" s="49">
        <f t="shared" si="28"/>
        <v>129.13999999999999</v>
      </c>
      <c r="L72" s="49">
        <f t="shared" si="28"/>
        <v>129.13999999999999</v>
      </c>
      <c r="M72" s="49">
        <f t="shared" si="28"/>
        <v>129.13999999999999</v>
      </c>
      <c r="N72" s="49">
        <f t="shared" si="28"/>
        <v>129.13999999999999</v>
      </c>
    </row>
    <row r="73" spans="2:14" ht="15.75">
      <c r="B73" s="113"/>
      <c r="C73" s="40" t="str">
        <f t="shared" si="27"/>
        <v>7.5'</v>
      </c>
      <c r="D73" s="41" t="str">
        <f t="shared" si="27"/>
        <v>90"</v>
      </c>
      <c r="E73" s="42">
        <f t="shared" si="27"/>
        <v>90</v>
      </c>
      <c r="F73" s="50">
        <f t="shared" ref="F73:N73" si="29">ROUND(F37+F55,2)</f>
        <v>124.42</v>
      </c>
      <c r="G73" s="50">
        <f t="shared" si="29"/>
        <v>124.42</v>
      </c>
      <c r="H73" s="50">
        <f t="shared" si="29"/>
        <v>124.42</v>
      </c>
      <c r="I73" s="50">
        <f t="shared" si="29"/>
        <v>130.16</v>
      </c>
      <c r="J73" s="50">
        <f t="shared" si="29"/>
        <v>130.16</v>
      </c>
      <c r="K73" s="50">
        <f t="shared" si="29"/>
        <v>137.54</v>
      </c>
      <c r="L73" s="50">
        <f t="shared" si="29"/>
        <v>137.54</v>
      </c>
      <c r="M73" s="50">
        <f t="shared" si="29"/>
        <v>137.54</v>
      </c>
      <c r="N73" s="50">
        <f t="shared" si="29"/>
        <v>137.54</v>
      </c>
    </row>
    <row r="74" spans="2:14" ht="15.75">
      <c r="B74" s="113"/>
      <c r="C74" s="40" t="str">
        <f t="shared" si="27"/>
        <v>9.0'</v>
      </c>
      <c r="D74" s="41" t="str">
        <f t="shared" si="27"/>
        <v>108"</v>
      </c>
      <c r="E74" s="42">
        <f t="shared" si="27"/>
        <v>108</v>
      </c>
      <c r="F74" s="50">
        <f t="shared" ref="F74:N74" si="30">ROUND(F38+F56,2)</f>
        <v>161.63</v>
      </c>
      <c r="G74" s="50">
        <f t="shared" si="30"/>
        <v>161.63</v>
      </c>
      <c r="H74" s="50">
        <f t="shared" si="30"/>
        <v>161.63</v>
      </c>
      <c r="I74" s="50">
        <f t="shared" si="30"/>
        <v>168.08</v>
      </c>
      <c r="J74" s="50">
        <f t="shared" si="30"/>
        <v>168.08</v>
      </c>
      <c r="K74" s="50">
        <f t="shared" si="30"/>
        <v>176.39</v>
      </c>
      <c r="L74" s="50">
        <f t="shared" si="30"/>
        <v>176.39</v>
      </c>
      <c r="M74" s="50">
        <f t="shared" si="30"/>
        <v>176.39</v>
      </c>
      <c r="N74" s="50">
        <f t="shared" si="30"/>
        <v>176.39</v>
      </c>
    </row>
    <row r="75" spans="2:14" ht="15.75">
      <c r="B75" s="113"/>
      <c r="C75" s="40" t="str">
        <f t="shared" si="27"/>
        <v>10.5'</v>
      </c>
      <c r="D75" s="41" t="str">
        <f t="shared" si="27"/>
        <v>126"</v>
      </c>
      <c r="E75" s="42">
        <f t="shared" si="27"/>
        <v>126</v>
      </c>
      <c r="F75" s="50">
        <f t="shared" ref="F75:N75" si="31">ROUND(F39+F57,2)</f>
        <v>166.75</v>
      </c>
      <c r="G75" s="50">
        <f t="shared" si="31"/>
        <v>166.75</v>
      </c>
      <c r="H75" s="50">
        <f t="shared" si="31"/>
        <v>166.75</v>
      </c>
      <c r="I75" s="50">
        <f t="shared" si="31"/>
        <v>174.64</v>
      </c>
      <c r="J75" s="50">
        <f t="shared" si="31"/>
        <v>174.64</v>
      </c>
      <c r="K75" s="50">
        <f t="shared" si="31"/>
        <v>184.79</v>
      </c>
      <c r="L75" s="50">
        <f t="shared" si="31"/>
        <v>184.79</v>
      </c>
      <c r="M75" s="50">
        <f t="shared" si="31"/>
        <v>184.79</v>
      </c>
      <c r="N75" s="50">
        <f t="shared" si="31"/>
        <v>184.79</v>
      </c>
    </row>
    <row r="76" spans="2:14" ht="15.75">
      <c r="B76" s="113"/>
      <c r="C76" s="40" t="str">
        <f t="shared" si="27"/>
        <v>12.0'</v>
      </c>
      <c r="D76" s="41" t="str">
        <f t="shared" si="27"/>
        <v>144"</v>
      </c>
      <c r="E76" s="42">
        <f t="shared" si="27"/>
        <v>144</v>
      </c>
      <c r="F76" s="50">
        <f t="shared" ref="F76:N76" si="32">ROUND(F40+F58,2)</f>
        <v>203.96</v>
      </c>
      <c r="G76" s="50">
        <f t="shared" si="32"/>
        <v>203.96</v>
      </c>
      <c r="H76" s="50">
        <f t="shared" si="32"/>
        <v>203.96</v>
      </c>
      <c r="I76" s="50">
        <f t="shared" si="32"/>
        <v>212.57</v>
      </c>
      <c r="J76" s="50">
        <f t="shared" si="32"/>
        <v>212.57</v>
      </c>
      <c r="K76" s="50">
        <f t="shared" si="32"/>
        <v>223.64</v>
      </c>
      <c r="L76" s="50">
        <f t="shared" si="32"/>
        <v>223.64</v>
      </c>
      <c r="M76" s="50">
        <f t="shared" si="32"/>
        <v>223.64</v>
      </c>
      <c r="N76" s="50">
        <f t="shared" si="32"/>
        <v>223.64</v>
      </c>
    </row>
    <row r="77" spans="2:14" ht="15.75">
      <c r="B77" s="113"/>
      <c r="C77" s="40" t="str">
        <f t="shared" si="27"/>
        <v>13.5'</v>
      </c>
      <c r="D77" s="41" t="str">
        <f t="shared" si="27"/>
        <v>162"</v>
      </c>
      <c r="E77" s="42">
        <f t="shared" si="27"/>
        <v>162</v>
      </c>
      <c r="F77" s="50">
        <f t="shared" ref="F77:N77" si="33">ROUND(F41+F59,2)</f>
        <v>209.08</v>
      </c>
      <c r="G77" s="50">
        <f t="shared" si="33"/>
        <v>209.08</v>
      </c>
      <c r="H77" s="50">
        <f t="shared" si="33"/>
        <v>209.08</v>
      </c>
      <c r="I77" s="50">
        <f t="shared" si="33"/>
        <v>219.13</v>
      </c>
      <c r="J77" s="50">
        <f t="shared" si="33"/>
        <v>219.13</v>
      </c>
      <c r="K77" s="50">
        <f t="shared" si="33"/>
        <v>232.04</v>
      </c>
      <c r="L77" s="50">
        <f t="shared" si="33"/>
        <v>232.04</v>
      </c>
      <c r="M77" s="50">
        <f t="shared" si="33"/>
        <v>232.04</v>
      </c>
      <c r="N77" s="50">
        <f t="shared" si="33"/>
        <v>232.04</v>
      </c>
    </row>
    <row r="78" spans="2:14" ht="15.75">
      <c r="B78" s="113"/>
      <c r="C78" s="40" t="str">
        <f t="shared" si="27"/>
        <v>15.0'</v>
      </c>
      <c r="D78" s="41" t="str">
        <f t="shared" si="27"/>
        <v>180"</v>
      </c>
      <c r="E78" s="42">
        <f t="shared" si="27"/>
        <v>180</v>
      </c>
      <c r="F78" s="50">
        <f t="shared" ref="F78:N78" si="34">ROUND(F42+F60,2)</f>
        <v>246.28</v>
      </c>
      <c r="G78" s="50">
        <f t="shared" si="34"/>
        <v>246.28</v>
      </c>
      <c r="H78" s="50">
        <f t="shared" si="34"/>
        <v>246.28</v>
      </c>
      <c r="I78" s="50">
        <f t="shared" si="34"/>
        <v>257.05</v>
      </c>
      <c r="J78" s="50">
        <f t="shared" si="34"/>
        <v>257.05</v>
      </c>
      <c r="K78" s="50">
        <f t="shared" si="34"/>
        <v>270.88</v>
      </c>
      <c r="L78" s="50">
        <f t="shared" si="34"/>
        <v>270.88</v>
      </c>
      <c r="M78" s="50">
        <f t="shared" si="34"/>
        <v>270.88</v>
      </c>
      <c r="N78" s="50">
        <f t="shared" si="34"/>
        <v>270.88</v>
      </c>
    </row>
    <row r="79" spans="2:14" ht="15.75">
      <c r="B79" s="113"/>
      <c r="C79" s="40" t="str">
        <f t="shared" si="27"/>
        <v>16.5'</v>
      </c>
      <c r="D79" s="41" t="str">
        <f t="shared" si="27"/>
        <v>198"</v>
      </c>
      <c r="E79" s="42">
        <f t="shared" si="27"/>
        <v>198</v>
      </c>
      <c r="F79" s="50">
        <f t="shared" ref="F79:N79" si="35">ROUND(F43+F61,2)</f>
        <v>251.41</v>
      </c>
      <c r="G79" s="50">
        <f t="shared" si="35"/>
        <v>251.41</v>
      </c>
      <c r="H79" s="50">
        <f t="shared" si="35"/>
        <v>251.41</v>
      </c>
      <c r="I79" s="50">
        <f t="shared" si="35"/>
        <v>263.61</v>
      </c>
      <c r="J79" s="50">
        <f t="shared" si="35"/>
        <v>263.61</v>
      </c>
      <c r="K79" s="50">
        <f t="shared" si="35"/>
        <v>279.29000000000002</v>
      </c>
      <c r="L79" s="50">
        <f t="shared" si="35"/>
        <v>279.29000000000002</v>
      </c>
      <c r="M79" s="50">
        <f t="shared" si="35"/>
        <v>279.29000000000002</v>
      </c>
      <c r="N79" s="50">
        <f t="shared" si="35"/>
        <v>279.29000000000002</v>
      </c>
    </row>
    <row r="80" spans="2:14" ht="15.75">
      <c r="B80" s="113"/>
      <c r="C80" s="40" t="str">
        <f t="shared" si="27"/>
        <v>18.0'</v>
      </c>
      <c r="D80" s="41" t="str">
        <f t="shared" si="27"/>
        <v>216"</v>
      </c>
      <c r="E80" s="42">
        <f t="shared" si="27"/>
        <v>216</v>
      </c>
      <c r="F80" s="50">
        <f t="shared" ref="F80:N80" si="36">ROUND(F44+F62,2)</f>
        <v>288.61</v>
      </c>
      <c r="G80" s="50">
        <f t="shared" si="36"/>
        <v>288.61</v>
      </c>
      <c r="H80" s="50">
        <f t="shared" si="36"/>
        <v>288.61</v>
      </c>
      <c r="I80" s="50">
        <f t="shared" si="36"/>
        <v>301.52999999999997</v>
      </c>
      <c r="J80" s="50">
        <f t="shared" si="36"/>
        <v>301.52999999999997</v>
      </c>
      <c r="K80" s="50">
        <f t="shared" si="36"/>
        <v>318.13</v>
      </c>
      <c r="L80" s="50">
        <f t="shared" si="36"/>
        <v>318.13</v>
      </c>
      <c r="M80" s="50">
        <f t="shared" si="36"/>
        <v>318.13</v>
      </c>
      <c r="N80" s="50">
        <f t="shared" si="36"/>
        <v>318.13</v>
      </c>
    </row>
    <row r="81" spans="2:14" ht="15.75">
      <c r="B81" s="113"/>
      <c r="C81" s="40" t="str">
        <f t="shared" si="27"/>
        <v>19.5'</v>
      </c>
      <c r="D81" s="41" t="str">
        <f t="shared" si="27"/>
        <v>234"</v>
      </c>
      <c r="E81" s="42">
        <f t="shared" si="27"/>
        <v>234</v>
      </c>
      <c r="F81" s="50">
        <f t="shared" ref="F81:N81" si="37">ROUND(F45+F63,2)</f>
        <v>293.74</v>
      </c>
      <c r="G81" s="50">
        <f t="shared" si="37"/>
        <v>293.74</v>
      </c>
      <c r="H81" s="50">
        <f t="shared" si="37"/>
        <v>293.74</v>
      </c>
      <c r="I81" s="50">
        <f t="shared" si="37"/>
        <v>308.08999999999997</v>
      </c>
      <c r="J81" s="50">
        <f t="shared" si="37"/>
        <v>308.08999999999997</v>
      </c>
      <c r="K81" s="50">
        <f t="shared" si="37"/>
        <v>326.54000000000002</v>
      </c>
      <c r="L81" s="50">
        <f t="shared" si="37"/>
        <v>326.54000000000002</v>
      </c>
      <c r="M81" s="50">
        <f t="shared" si="37"/>
        <v>326.54000000000002</v>
      </c>
      <c r="N81" s="50">
        <f t="shared" si="37"/>
        <v>326.54000000000002</v>
      </c>
    </row>
    <row r="82" spans="2:14" ht="15.75">
      <c r="B82" s="113"/>
      <c r="C82" s="40" t="str">
        <f t="shared" si="27"/>
        <v>21.0'</v>
      </c>
      <c r="D82" s="41" t="str">
        <f t="shared" si="27"/>
        <v>252"</v>
      </c>
      <c r="E82" s="42">
        <f t="shared" si="27"/>
        <v>252</v>
      </c>
      <c r="F82" s="50">
        <f t="shared" ref="F82:N82" si="38">ROUND(F46+F64,2)</f>
        <v>330.94</v>
      </c>
      <c r="G82" s="50">
        <f t="shared" si="38"/>
        <v>330.94</v>
      </c>
      <c r="H82" s="50">
        <f t="shared" si="38"/>
        <v>330.94</v>
      </c>
      <c r="I82" s="50">
        <f t="shared" si="38"/>
        <v>346.01</v>
      </c>
      <c r="J82" s="50">
        <f t="shared" si="38"/>
        <v>346.01</v>
      </c>
      <c r="K82" s="50">
        <f t="shared" si="38"/>
        <v>365.38</v>
      </c>
      <c r="L82" s="50">
        <f t="shared" si="38"/>
        <v>365.38</v>
      </c>
      <c r="M82" s="50">
        <f t="shared" si="38"/>
        <v>365.38</v>
      </c>
      <c r="N82" s="50">
        <f t="shared" si="38"/>
        <v>365.38</v>
      </c>
    </row>
    <row r="83" spans="2:14" ht="15.75">
      <c r="B83" s="113"/>
      <c r="C83" s="40" t="str">
        <f t="shared" si="27"/>
        <v>22.5'</v>
      </c>
      <c r="D83" s="41" t="str">
        <f t="shared" si="27"/>
        <v>270"</v>
      </c>
      <c r="E83" s="42">
        <f t="shared" si="27"/>
        <v>270</v>
      </c>
      <c r="F83" s="50">
        <f t="shared" ref="F83:N83" si="39">ROUND(F47+F65,2)</f>
        <v>336.07</v>
      </c>
      <c r="G83" s="50">
        <f t="shared" si="39"/>
        <v>336.07</v>
      </c>
      <c r="H83" s="50">
        <f t="shared" si="39"/>
        <v>336.07</v>
      </c>
      <c r="I83" s="50">
        <f t="shared" si="39"/>
        <v>352.57</v>
      </c>
      <c r="J83" s="50">
        <f t="shared" si="39"/>
        <v>352.57</v>
      </c>
      <c r="K83" s="50">
        <f t="shared" si="39"/>
        <v>373.79</v>
      </c>
      <c r="L83" s="50">
        <f t="shared" si="39"/>
        <v>373.79</v>
      </c>
      <c r="M83" s="50">
        <f t="shared" si="39"/>
        <v>373.79</v>
      </c>
      <c r="N83" s="50">
        <f t="shared" si="39"/>
        <v>373.79</v>
      </c>
    </row>
    <row r="84" spans="2:14" ht="15.75">
      <c r="B84" s="114"/>
      <c r="C84" s="44" t="str">
        <f t="shared" si="27"/>
        <v>24.0'</v>
      </c>
      <c r="D84" s="45" t="str">
        <f t="shared" si="27"/>
        <v>288"</v>
      </c>
      <c r="E84" s="46">
        <f t="shared" si="27"/>
        <v>288</v>
      </c>
      <c r="F84" s="51">
        <f t="shared" ref="F84:N84" si="40">ROUND(F48+F66,2)</f>
        <v>373.27</v>
      </c>
      <c r="G84" s="51">
        <f t="shared" si="40"/>
        <v>373.27</v>
      </c>
      <c r="H84" s="51">
        <f t="shared" si="40"/>
        <v>373.27</v>
      </c>
      <c r="I84" s="51">
        <f t="shared" si="40"/>
        <v>390.49</v>
      </c>
      <c r="J84" s="51">
        <f t="shared" si="40"/>
        <v>390.49</v>
      </c>
      <c r="K84" s="51">
        <f t="shared" si="40"/>
        <v>412.63</v>
      </c>
      <c r="L84" s="51">
        <f t="shared" si="40"/>
        <v>412.63</v>
      </c>
      <c r="M84" s="51">
        <f t="shared" si="40"/>
        <v>412.63</v>
      </c>
      <c r="N84" s="51">
        <f t="shared" si="40"/>
        <v>412.63</v>
      </c>
    </row>
    <row r="87" spans="2:14" ht="20.25">
      <c r="B87" s="26" t="s">
        <v>43</v>
      </c>
    </row>
    <row r="88" spans="2:14" ht="15">
      <c r="F88" s="23" t="s">
        <v>20</v>
      </c>
      <c r="G88" s="23"/>
      <c r="H88" s="23"/>
      <c r="I88" s="23"/>
      <c r="J88" s="23"/>
      <c r="K88" s="23"/>
      <c r="L88" s="23"/>
      <c r="M88" s="23"/>
      <c r="N88" s="23"/>
    </row>
    <row r="89" spans="2:14" ht="15.75">
      <c r="C89" s="24" t="s">
        <v>21</v>
      </c>
      <c r="D89" s="24" t="s">
        <v>22</v>
      </c>
      <c r="F89" s="25" t="str">
        <f t="shared" ref="F89:N89" si="41">F$16</f>
        <v>74"</v>
      </c>
      <c r="G89" s="25" t="str">
        <f t="shared" si="41"/>
        <v>80"</v>
      </c>
      <c r="H89" s="25" t="str">
        <f t="shared" si="41"/>
        <v>86"</v>
      </c>
      <c r="I89" s="25" t="str">
        <f t="shared" si="41"/>
        <v>92"</v>
      </c>
      <c r="J89" s="25" t="str">
        <f t="shared" si="41"/>
        <v>98"</v>
      </c>
      <c r="K89" s="25" t="str">
        <f t="shared" si="41"/>
        <v>104"</v>
      </c>
      <c r="L89" s="25" t="str">
        <f t="shared" si="41"/>
        <v>110"</v>
      </c>
      <c r="M89" s="25" t="str">
        <f t="shared" si="41"/>
        <v>116"</v>
      </c>
      <c r="N89" s="25" t="str">
        <f t="shared" si="41"/>
        <v>122"</v>
      </c>
    </row>
    <row r="90" spans="2:14" ht="15.75">
      <c r="B90" s="113" t="s">
        <v>23</v>
      </c>
      <c r="C90" s="36" t="str">
        <f t="shared" ref="C90:E102" si="42">C72</f>
        <v>6.0'</v>
      </c>
      <c r="D90" s="37" t="str">
        <f t="shared" si="42"/>
        <v>72"</v>
      </c>
      <c r="E90" s="48">
        <f t="shared" si="42"/>
        <v>72</v>
      </c>
      <c r="F90" s="49">
        <f t="shared" ref="F90:N90" si="43">ROUND(F72/(1-$H$8),2)</f>
        <v>238.6</v>
      </c>
      <c r="G90" s="49">
        <f t="shared" si="43"/>
        <v>238.6</v>
      </c>
      <c r="H90" s="49">
        <f t="shared" si="43"/>
        <v>238.6</v>
      </c>
      <c r="I90" s="49">
        <f t="shared" si="43"/>
        <v>247.2</v>
      </c>
      <c r="J90" s="49">
        <f t="shared" si="43"/>
        <v>247.2</v>
      </c>
      <c r="K90" s="49">
        <f t="shared" si="43"/>
        <v>258.27999999999997</v>
      </c>
      <c r="L90" s="49">
        <f t="shared" si="43"/>
        <v>258.27999999999997</v>
      </c>
      <c r="M90" s="49">
        <f t="shared" si="43"/>
        <v>258.27999999999997</v>
      </c>
      <c r="N90" s="49">
        <f t="shared" si="43"/>
        <v>258.27999999999997</v>
      </c>
    </row>
    <row r="91" spans="2:14" ht="15.75">
      <c r="B91" s="113"/>
      <c r="C91" s="40" t="str">
        <f t="shared" si="42"/>
        <v>7.5'</v>
      </c>
      <c r="D91" s="41" t="str">
        <f t="shared" si="42"/>
        <v>90"</v>
      </c>
      <c r="E91" s="42">
        <f t="shared" si="42"/>
        <v>90</v>
      </c>
      <c r="F91" s="50">
        <f t="shared" ref="F91:N91" si="44">ROUND(F73/(1-$H$8),2)</f>
        <v>248.84</v>
      </c>
      <c r="G91" s="50">
        <f t="shared" si="44"/>
        <v>248.84</v>
      </c>
      <c r="H91" s="50">
        <f t="shared" si="44"/>
        <v>248.84</v>
      </c>
      <c r="I91" s="50">
        <f t="shared" si="44"/>
        <v>260.32</v>
      </c>
      <c r="J91" s="50">
        <f t="shared" si="44"/>
        <v>260.32</v>
      </c>
      <c r="K91" s="50">
        <f t="shared" si="44"/>
        <v>275.08</v>
      </c>
      <c r="L91" s="50">
        <f t="shared" si="44"/>
        <v>275.08</v>
      </c>
      <c r="M91" s="50">
        <f t="shared" si="44"/>
        <v>275.08</v>
      </c>
      <c r="N91" s="50">
        <f t="shared" si="44"/>
        <v>275.08</v>
      </c>
    </row>
    <row r="92" spans="2:14" ht="15.75">
      <c r="B92" s="113"/>
      <c r="C92" s="40" t="str">
        <f t="shared" si="42"/>
        <v>9.0'</v>
      </c>
      <c r="D92" s="41" t="str">
        <f t="shared" si="42"/>
        <v>108"</v>
      </c>
      <c r="E92" s="42">
        <f t="shared" si="42"/>
        <v>108</v>
      </c>
      <c r="F92" s="50">
        <f t="shared" ref="F92:N92" si="45">ROUND(F74/(1-$H$8),2)</f>
        <v>323.26</v>
      </c>
      <c r="G92" s="50">
        <f t="shared" si="45"/>
        <v>323.26</v>
      </c>
      <c r="H92" s="50">
        <f t="shared" si="45"/>
        <v>323.26</v>
      </c>
      <c r="I92" s="50">
        <f t="shared" si="45"/>
        <v>336.16</v>
      </c>
      <c r="J92" s="50">
        <f t="shared" si="45"/>
        <v>336.16</v>
      </c>
      <c r="K92" s="50">
        <f t="shared" si="45"/>
        <v>352.78</v>
      </c>
      <c r="L92" s="50">
        <f t="shared" si="45"/>
        <v>352.78</v>
      </c>
      <c r="M92" s="50">
        <f t="shared" si="45"/>
        <v>352.78</v>
      </c>
      <c r="N92" s="50">
        <f t="shared" si="45"/>
        <v>352.78</v>
      </c>
    </row>
    <row r="93" spans="2:14" ht="15.75">
      <c r="B93" s="113"/>
      <c r="C93" s="40" t="str">
        <f t="shared" si="42"/>
        <v>10.5'</v>
      </c>
      <c r="D93" s="41" t="str">
        <f t="shared" si="42"/>
        <v>126"</v>
      </c>
      <c r="E93" s="42">
        <f t="shared" si="42"/>
        <v>126</v>
      </c>
      <c r="F93" s="50">
        <f t="shared" ref="F93:N93" si="46">ROUND(F75/(1-$H$8),2)</f>
        <v>333.5</v>
      </c>
      <c r="G93" s="50">
        <f t="shared" si="46"/>
        <v>333.5</v>
      </c>
      <c r="H93" s="50">
        <f t="shared" si="46"/>
        <v>333.5</v>
      </c>
      <c r="I93" s="50">
        <f t="shared" si="46"/>
        <v>349.28</v>
      </c>
      <c r="J93" s="50">
        <f t="shared" si="46"/>
        <v>349.28</v>
      </c>
      <c r="K93" s="50">
        <f t="shared" si="46"/>
        <v>369.58</v>
      </c>
      <c r="L93" s="50">
        <f t="shared" si="46"/>
        <v>369.58</v>
      </c>
      <c r="M93" s="50">
        <f t="shared" si="46"/>
        <v>369.58</v>
      </c>
      <c r="N93" s="50">
        <f t="shared" si="46"/>
        <v>369.58</v>
      </c>
    </row>
    <row r="94" spans="2:14" ht="15.75">
      <c r="B94" s="113"/>
      <c r="C94" s="40" t="str">
        <f t="shared" si="42"/>
        <v>12.0'</v>
      </c>
      <c r="D94" s="41" t="str">
        <f t="shared" si="42"/>
        <v>144"</v>
      </c>
      <c r="E94" s="42">
        <f t="shared" si="42"/>
        <v>144</v>
      </c>
      <c r="F94" s="50">
        <f t="shared" ref="F94:N94" si="47">ROUND(F76/(1-$H$8),2)</f>
        <v>407.92</v>
      </c>
      <c r="G94" s="50">
        <f t="shared" si="47"/>
        <v>407.92</v>
      </c>
      <c r="H94" s="50">
        <f t="shared" si="47"/>
        <v>407.92</v>
      </c>
      <c r="I94" s="50">
        <f t="shared" si="47"/>
        <v>425.14</v>
      </c>
      <c r="J94" s="50">
        <f t="shared" si="47"/>
        <v>425.14</v>
      </c>
      <c r="K94" s="50">
        <f t="shared" si="47"/>
        <v>447.28</v>
      </c>
      <c r="L94" s="50">
        <f t="shared" si="47"/>
        <v>447.28</v>
      </c>
      <c r="M94" s="50">
        <f t="shared" si="47"/>
        <v>447.28</v>
      </c>
      <c r="N94" s="50">
        <f t="shared" si="47"/>
        <v>447.28</v>
      </c>
    </row>
    <row r="95" spans="2:14" ht="15.75">
      <c r="B95" s="113"/>
      <c r="C95" s="40" t="str">
        <f t="shared" si="42"/>
        <v>13.5'</v>
      </c>
      <c r="D95" s="41" t="str">
        <f t="shared" si="42"/>
        <v>162"</v>
      </c>
      <c r="E95" s="42">
        <f t="shared" si="42"/>
        <v>162</v>
      </c>
      <c r="F95" s="50">
        <f t="shared" ref="F95:N95" si="48">ROUND(F77/(1-$H$8),2)</f>
        <v>418.16</v>
      </c>
      <c r="G95" s="50">
        <f t="shared" si="48"/>
        <v>418.16</v>
      </c>
      <c r="H95" s="50">
        <f t="shared" si="48"/>
        <v>418.16</v>
      </c>
      <c r="I95" s="50">
        <f t="shared" si="48"/>
        <v>438.26</v>
      </c>
      <c r="J95" s="50">
        <f t="shared" si="48"/>
        <v>438.26</v>
      </c>
      <c r="K95" s="50">
        <f t="shared" si="48"/>
        <v>464.08</v>
      </c>
      <c r="L95" s="50">
        <f t="shared" si="48"/>
        <v>464.08</v>
      </c>
      <c r="M95" s="50">
        <f t="shared" si="48"/>
        <v>464.08</v>
      </c>
      <c r="N95" s="50">
        <f t="shared" si="48"/>
        <v>464.08</v>
      </c>
    </row>
    <row r="96" spans="2:14" ht="15.75">
      <c r="B96" s="113"/>
      <c r="C96" s="40" t="str">
        <f t="shared" si="42"/>
        <v>15.0'</v>
      </c>
      <c r="D96" s="41" t="str">
        <f t="shared" si="42"/>
        <v>180"</v>
      </c>
      <c r="E96" s="42">
        <f t="shared" si="42"/>
        <v>180</v>
      </c>
      <c r="F96" s="50">
        <f t="shared" ref="F96:N96" si="49">ROUND(F78/(1-$H$8),2)</f>
        <v>492.56</v>
      </c>
      <c r="G96" s="50">
        <f t="shared" si="49"/>
        <v>492.56</v>
      </c>
      <c r="H96" s="50">
        <f t="shared" si="49"/>
        <v>492.56</v>
      </c>
      <c r="I96" s="50">
        <f t="shared" si="49"/>
        <v>514.1</v>
      </c>
      <c r="J96" s="50">
        <f t="shared" si="49"/>
        <v>514.1</v>
      </c>
      <c r="K96" s="50">
        <f t="shared" si="49"/>
        <v>541.76</v>
      </c>
      <c r="L96" s="50">
        <f t="shared" si="49"/>
        <v>541.76</v>
      </c>
      <c r="M96" s="50">
        <f t="shared" si="49"/>
        <v>541.76</v>
      </c>
      <c r="N96" s="50">
        <f t="shared" si="49"/>
        <v>541.76</v>
      </c>
    </row>
    <row r="97" spans="2:14" ht="15.75">
      <c r="B97" s="113"/>
      <c r="C97" s="40" t="str">
        <f t="shared" si="42"/>
        <v>16.5'</v>
      </c>
      <c r="D97" s="41" t="str">
        <f t="shared" si="42"/>
        <v>198"</v>
      </c>
      <c r="E97" s="42">
        <f t="shared" si="42"/>
        <v>198</v>
      </c>
      <c r="F97" s="50">
        <f t="shared" ref="F97:N97" si="50">ROUND(F79/(1-$H$8),2)</f>
        <v>502.82</v>
      </c>
      <c r="G97" s="50">
        <f t="shared" si="50"/>
        <v>502.82</v>
      </c>
      <c r="H97" s="50">
        <f t="shared" si="50"/>
        <v>502.82</v>
      </c>
      <c r="I97" s="50">
        <f t="shared" si="50"/>
        <v>527.22</v>
      </c>
      <c r="J97" s="50">
        <f t="shared" si="50"/>
        <v>527.22</v>
      </c>
      <c r="K97" s="50">
        <f t="shared" si="50"/>
        <v>558.58000000000004</v>
      </c>
      <c r="L97" s="50">
        <f t="shared" si="50"/>
        <v>558.58000000000004</v>
      </c>
      <c r="M97" s="50">
        <f t="shared" si="50"/>
        <v>558.58000000000004</v>
      </c>
      <c r="N97" s="50">
        <f t="shared" si="50"/>
        <v>558.58000000000004</v>
      </c>
    </row>
    <row r="98" spans="2:14" ht="15.75">
      <c r="B98" s="113"/>
      <c r="C98" s="40" t="str">
        <f t="shared" si="42"/>
        <v>18.0'</v>
      </c>
      <c r="D98" s="41" t="str">
        <f t="shared" si="42"/>
        <v>216"</v>
      </c>
      <c r="E98" s="42">
        <f t="shared" si="42"/>
        <v>216</v>
      </c>
      <c r="F98" s="50">
        <f t="shared" ref="F98:N98" si="51">ROUND(F80/(1-$H$8),2)</f>
        <v>577.22</v>
      </c>
      <c r="G98" s="50">
        <f t="shared" si="51"/>
        <v>577.22</v>
      </c>
      <c r="H98" s="50">
        <f t="shared" si="51"/>
        <v>577.22</v>
      </c>
      <c r="I98" s="50">
        <f t="shared" si="51"/>
        <v>603.05999999999995</v>
      </c>
      <c r="J98" s="50">
        <f t="shared" si="51"/>
        <v>603.05999999999995</v>
      </c>
      <c r="K98" s="50">
        <f t="shared" si="51"/>
        <v>636.26</v>
      </c>
      <c r="L98" s="50">
        <f t="shared" si="51"/>
        <v>636.26</v>
      </c>
      <c r="M98" s="50">
        <f t="shared" si="51"/>
        <v>636.26</v>
      </c>
      <c r="N98" s="50">
        <f t="shared" si="51"/>
        <v>636.26</v>
      </c>
    </row>
    <row r="99" spans="2:14" ht="15.75">
      <c r="B99" s="113"/>
      <c r="C99" s="40" t="str">
        <f t="shared" si="42"/>
        <v>19.5'</v>
      </c>
      <c r="D99" s="41" t="str">
        <f t="shared" si="42"/>
        <v>234"</v>
      </c>
      <c r="E99" s="42">
        <f t="shared" si="42"/>
        <v>234</v>
      </c>
      <c r="F99" s="50">
        <f t="shared" ref="F99:N99" si="52">ROUND(F81/(1-$H$8),2)</f>
        <v>587.48</v>
      </c>
      <c r="G99" s="50">
        <f t="shared" si="52"/>
        <v>587.48</v>
      </c>
      <c r="H99" s="50">
        <f t="shared" si="52"/>
        <v>587.48</v>
      </c>
      <c r="I99" s="50">
        <f t="shared" si="52"/>
        <v>616.17999999999995</v>
      </c>
      <c r="J99" s="50">
        <f t="shared" si="52"/>
        <v>616.17999999999995</v>
      </c>
      <c r="K99" s="50">
        <f t="shared" si="52"/>
        <v>653.08000000000004</v>
      </c>
      <c r="L99" s="50">
        <f t="shared" si="52"/>
        <v>653.08000000000004</v>
      </c>
      <c r="M99" s="50">
        <f t="shared" si="52"/>
        <v>653.08000000000004</v>
      </c>
      <c r="N99" s="50">
        <f t="shared" si="52"/>
        <v>653.08000000000004</v>
      </c>
    </row>
    <row r="100" spans="2:14" ht="15.75">
      <c r="B100" s="113"/>
      <c r="C100" s="40" t="str">
        <f t="shared" si="42"/>
        <v>21.0'</v>
      </c>
      <c r="D100" s="41" t="str">
        <f t="shared" si="42"/>
        <v>252"</v>
      </c>
      <c r="E100" s="42">
        <f t="shared" si="42"/>
        <v>252</v>
      </c>
      <c r="F100" s="50">
        <f t="shared" ref="F100:N100" si="53">ROUND(F82/(1-$H$8),2)</f>
        <v>661.88</v>
      </c>
      <c r="G100" s="50">
        <f t="shared" si="53"/>
        <v>661.88</v>
      </c>
      <c r="H100" s="50">
        <f t="shared" si="53"/>
        <v>661.88</v>
      </c>
      <c r="I100" s="50">
        <f t="shared" si="53"/>
        <v>692.02</v>
      </c>
      <c r="J100" s="50">
        <f t="shared" si="53"/>
        <v>692.02</v>
      </c>
      <c r="K100" s="50">
        <f t="shared" si="53"/>
        <v>730.76</v>
      </c>
      <c r="L100" s="50">
        <f t="shared" si="53"/>
        <v>730.76</v>
      </c>
      <c r="M100" s="50">
        <f t="shared" si="53"/>
        <v>730.76</v>
      </c>
      <c r="N100" s="50">
        <f t="shared" si="53"/>
        <v>730.76</v>
      </c>
    </row>
    <row r="101" spans="2:14" ht="15.75">
      <c r="B101" s="113"/>
      <c r="C101" s="40" t="str">
        <f t="shared" si="42"/>
        <v>22.5'</v>
      </c>
      <c r="D101" s="41" t="str">
        <f t="shared" si="42"/>
        <v>270"</v>
      </c>
      <c r="E101" s="42">
        <f t="shared" si="42"/>
        <v>270</v>
      </c>
      <c r="F101" s="50">
        <f t="shared" ref="F101:N101" si="54">ROUND(F83/(1-$H$8),2)</f>
        <v>672.14</v>
      </c>
      <c r="G101" s="50">
        <f t="shared" si="54"/>
        <v>672.14</v>
      </c>
      <c r="H101" s="50">
        <f t="shared" si="54"/>
        <v>672.14</v>
      </c>
      <c r="I101" s="50">
        <f t="shared" si="54"/>
        <v>705.14</v>
      </c>
      <c r="J101" s="50">
        <f t="shared" si="54"/>
        <v>705.14</v>
      </c>
      <c r="K101" s="50">
        <f t="shared" si="54"/>
        <v>747.58</v>
      </c>
      <c r="L101" s="50">
        <f t="shared" si="54"/>
        <v>747.58</v>
      </c>
      <c r="M101" s="50">
        <f t="shared" si="54"/>
        <v>747.58</v>
      </c>
      <c r="N101" s="50">
        <f t="shared" si="54"/>
        <v>747.58</v>
      </c>
    </row>
    <row r="102" spans="2:14" ht="15.75">
      <c r="B102" s="114"/>
      <c r="C102" s="44" t="str">
        <f t="shared" si="42"/>
        <v>24.0'</v>
      </c>
      <c r="D102" s="45" t="str">
        <f t="shared" si="42"/>
        <v>288"</v>
      </c>
      <c r="E102" s="46">
        <f t="shared" si="42"/>
        <v>288</v>
      </c>
      <c r="F102" s="51">
        <f t="shared" ref="F102:N102" si="55">ROUND(F84/(1-$H$8),2)</f>
        <v>746.54</v>
      </c>
      <c r="G102" s="51">
        <f t="shared" si="55"/>
        <v>746.54</v>
      </c>
      <c r="H102" s="51">
        <f t="shared" si="55"/>
        <v>746.54</v>
      </c>
      <c r="I102" s="51">
        <f t="shared" si="55"/>
        <v>780.98</v>
      </c>
      <c r="J102" s="51">
        <f t="shared" si="55"/>
        <v>780.98</v>
      </c>
      <c r="K102" s="51">
        <f t="shared" si="55"/>
        <v>825.26</v>
      </c>
      <c r="L102" s="51">
        <f t="shared" si="55"/>
        <v>825.26</v>
      </c>
      <c r="M102" s="51">
        <f t="shared" si="55"/>
        <v>825.26</v>
      </c>
      <c r="N102" s="51">
        <f t="shared" si="55"/>
        <v>825.26</v>
      </c>
    </row>
    <row r="160" spans="6:6" ht="15">
      <c r="F160" s="30"/>
    </row>
    <row r="164" spans="3:11">
      <c r="F164" s="33" t="s">
        <v>28</v>
      </c>
      <c r="G164" s="33"/>
      <c r="H164" s="33" t="s">
        <v>31</v>
      </c>
      <c r="I164" s="33"/>
      <c r="J164" s="33" t="s">
        <v>32</v>
      </c>
      <c r="K164" s="33"/>
    </row>
    <row r="165" spans="3:11">
      <c r="C165" t="s">
        <v>29</v>
      </c>
      <c r="F165" s="31" t="e">
        <f>#REF!</f>
        <v>#REF!</v>
      </c>
      <c r="H165" s="31" t="e">
        <f>#REF!</f>
        <v>#REF!</v>
      </c>
      <c r="J165" s="31" t="e">
        <f>#REF!</f>
        <v>#REF!</v>
      </c>
    </row>
    <row r="167" spans="3:11">
      <c r="C167" t="s">
        <v>30</v>
      </c>
      <c r="F167" s="34">
        <v>78.069999999999993</v>
      </c>
      <c r="G167" s="86" t="e">
        <f t="shared" ref="G167:G174" si="56">F$165/F167-1</f>
        <v>#REF!</v>
      </c>
      <c r="H167" s="34">
        <v>108.59</v>
      </c>
      <c r="I167" s="86" t="e">
        <f t="shared" ref="I167:I174" si="57">H$165/H167-1</f>
        <v>#REF!</v>
      </c>
      <c r="J167" s="34">
        <v>161.83000000000001</v>
      </c>
      <c r="K167" s="86" t="e">
        <f t="shared" ref="K167:K174" si="58">J$165/J167-1</f>
        <v>#REF!</v>
      </c>
    </row>
    <row r="168" spans="3:11">
      <c r="C168" t="s">
        <v>33</v>
      </c>
      <c r="F168" s="34">
        <v>78.069999999999993</v>
      </c>
      <c r="G168" s="86" t="e">
        <f t="shared" si="56"/>
        <v>#REF!</v>
      </c>
      <c r="H168" s="34">
        <v>108.59</v>
      </c>
      <c r="I168" s="86" t="e">
        <f t="shared" si="57"/>
        <v>#REF!</v>
      </c>
      <c r="J168" s="34">
        <v>161.83000000000001</v>
      </c>
      <c r="K168" s="86" t="e">
        <f t="shared" si="58"/>
        <v>#REF!</v>
      </c>
    </row>
    <row r="169" spans="3:11">
      <c r="C169" t="s">
        <v>34</v>
      </c>
      <c r="F169" s="34">
        <v>83.62</v>
      </c>
      <c r="G169" s="86" t="e">
        <f t="shared" si="56"/>
        <v>#REF!</v>
      </c>
      <c r="H169" s="34">
        <v>115.98</v>
      </c>
      <c r="I169" s="86" t="e">
        <f t="shared" si="57"/>
        <v>#REF!</v>
      </c>
      <c r="J169" s="34">
        <v>173.53</v>
      </c>
      <c r="K169" s="86" t="e">
        <f t="shared" si="58"/>
        <v>#REF!</v>
      </c>
    </row>
    <row r="170" spans="3:11">
      <c r="C170" t="s">
        <v>35</v>
      </c>
      <c r="F170" s="34"/>
      <c r="G170" s="86" t="e">
        <f t="shared" si="56"/>
        <v>#REF!</v>
      </c>
      <c r="H170" s="34"/>
      <c r="I170" s="86" t="e">
        <f t="shared" si="57"/>
        <v>#REF!</v>
      </c>
      <c r="J170" s="34"/>
      <c r="K170" s="86" t="e">
        <f t="shared" si="58"/>
        <v>#REF!</v>
      </c>
    </row>
    <row r="171" spans="3:11">
      <c r="C171" t="s">
        <v>36</v>
      </c>
      <c r="F171" s="34"/>
      <c r="G171" s="86" t="e">
        <f t="shared" si="56"/>
        <v>#REF!</v>
      </c>
      <c r="H171" s="34"/>
      <c r="I171" s="86" t="e">
        <f t="shared" si="57"/>
        <v>#REF!</v>
      </c>
      <c r="J171" s="34"/>
      <c r="K171" s="86" t="e">
        <f t="shared" si="58"/>
        <v>#REF!</v>
      </c>
    </row>
    <row r="172" spans="3:11">
      <c r="C172" t="s">
        <v>37</v>
      </c>
      <c r="F172" s="34"/>
      <c r="G172" s="86" t="e">
        <f t="shared" si="56"/>
        <v>#REF!</v>
      </c>
      <c r="H172" s="34"/>
      <c r="I172" s="86" t="e">
        <f t="shared" si="57"/>
        <v>#REF!</v>
      </c>
      <c r="J172" s="34"/>
      <c r="K172" s="86" t="e">
        <f t="shared" si="58"/>
        <v>#REF!</v>
      </c>
    </row>
    <row r="173" spans="3:11">
      <c r="C173" t="s">
        <v>38</v>
      </c>
      <c r="F173" s="34"/>
      <c r="G173" s="86" t="e">
        <f t="shared" si="56"/>
        <v>#REF!</v>
      </c>
      <c r="H173" s="34"/>
      <c r="I173" s="86" t="e">
        <f t="shared" si="57"/>
        <v>#REF!</v>
      </c>
      <c r="J173" s="34"/>
      <c r="K173" s="86" t="e">
        <f t="shared" si="58"/>
        <v>#REF!</v>
      </c>
    </row>
    <row r="174" spans="3:11">
      <c r="C174" t="s">
        <v>39</v>
      </c>
      <c r="F174" s="34"/>
      <c r="G174" s="86" t="e">
        <f t="shared" si="56"/>
        <v>#REF!</v>
      </c>
      <c r="H174" s="34"/>
      <c r="I174" s="86" t="e">
        <f t="shared" si="57"/>
        <v>#REF!</v>
      </c>
      <c r="J174" s="34"/>
      <c r="K174" s="86" t="e">
        <f t="shared" si="58"/>
        <v>#REF!</v>
      </c>
    </row>
  </sheetData>
  <mergeCells count="5">
    <mergeCell ref="B54:B66"/>
    <mergeCell ref="B72:B84"/>
    <mergeCell ref="B90:B102"/>
    <mergeCell ref="B18:B30"/>
    <mergeCell ref="B36:B48"/>
  </mergeCells>
  <phoneticPr fontId="2" type="noConversion"/>
  <pageMargins left="0.25" right="0.25" top="0.75" bottom="0.75" header="0.5" footer="0.5"/>
  <pageSetup scale="89" fitToHeight="2" orientation="portrait" horizontalDpi="200" verticalDpi="200" r:id="rId1"/>
  <headerFooter alignWithMargins="0">
    <oddHeader>&amp;R&amp;A</oddHeader>
  </headerFooter>
  <rowBreaks count="1" manualBreakCount="1">
    <brk id="104" min="2" max="12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174"/>
  <sheetViews>
    <sheetView showGridLines="0" topLeftCell="A86" workbookViewId="0">
      <selection activeCell="B87" sqref="B87:N102"/>
    </sheetView>
  </sheetViews>
  <sheetFormatPr defaultRowHeight="12.75" outlineLevelRow="1" outlineLevelCol="1"/>
  <cols>
    <col min="2" max="2" width="4.7109375" customWidth="1"/>
    <col min="3" max="3" width="6.85546875" customWidth="1"/>
    <col min="5" max="5" width="9.5703125" customWidth="1" outlineLevel="1"/>
    <col min="6" max="14" width="9.5703125" customWidth="1"/>
    <col min="16" max="23" width="9" bestFit="1" customWidth="1"/>
  </cols>
  <sheetData>
    <row r="1" spans="1:14" ht="20.25">
      <c r="B1" s="26"/>
    </row>
    <row r="2" spans="1:14" ht="20.25">
      <c r="B2" s="26"/>
    </row>
    <row r="3" spans="1:14" ht="20.25">
      <c r="B3" s="26" t="s">
        <v>130</v>
      </c>
    </row>
    <row r="4" spans="1:14" ht="15.75">
      <c r="B4" s="52" t="s">
        <v>46</v>
      </c>
      <c r="H4" s="60">
        <v>72</v>
      </c>
      <c r="I4" s="86"/>
    </row>
    <row r="5" spans="1:14" ht="15.75">
      <c r="B5" s="52" t="s">
        <v>48</v>
      </c>
      <c r="F5" s="62">
        <v>20</v>
      </c>
      <c r="G5" s="62">
        <v>21</v>
      </c>
      <c r="H5" s="62">
        <v>34</v>
      </c>
      <c r="I5" s="86"/>
    </row>
    <row r="6" spans="1:14" ht="15.75">
      <c r="B6" s="52"/>
      <c r="F6" s="88">
        <f>'Master Assumptions'!E3</f>
        <v>2.5625</v>
      </c>
      <c r="G6" s="88">
        <f>'Master Assumptions'!F3</f>
        <v>3.28</v>
      </c>
      <c r="H6" s="88">
        <f>'Master Assumptions'!G3</f>
        <v>4.2024999999999997</v>
      </c>
      <c r="I6" s="86"/>
    </row>
    <row r="7" spans="1:14" ht="15.75">
      <c r="B7" s="52" t="s">
        <v>129</v>
      </c>
      <c r="H7" s="108">
        <f>'Fabric Specs'!L16</f>
        <v>34.641025641025635</v>
      </c>
      <c r="I7" s="86"/>
    </row>
    <row r="8" spans="1:14" ht="15.75">
      <c r="B8" s="52" t="s">
        <v>41</v>
      </c>
      <c r="H8" s="106">
        <f>'Master Assumptions'!G1</f>
        <v>0.5</v>
      </c>
    </row>
    <row r="9" spans="1:14" ht="15.75">
      <c r="B9" s="52"/>
      <c r="C9" s="87"/>
      <c r="D9" s="87"/>
      <c r="E9" s="87"/>
      <c r="F9" s="87"/>
      <c r="G9" s="29"/>
    </row>
    <row r="10" spans="1:14" ht="15.75">
      <c r="B10" s="52"/>
      <c r="C10" s="87"/>
      <c r="D10" s="87"/>
      <c r="E10" s="87"/>
      <c r="F10" s="23" t="s">
        <v>45</v>
      </c>
      <c r="G10" s="23"/>
      <c r="H10" s="23"/>
      <c r="I10" s="23"/>
      <c r="J10" s="23"/>
      <c r="K10" s="23"/>
      <c r="L10" s="23"/>
      <c r="M10" s="23"/>
      <c r="N10" s="23"/>
    </row>
    <row r="11" spans="1:14" ht="20.25">
      <c r="B11" s="26"/>
      <c r="F11" s="61">
        <f t="shared" ref="F11:N11" si="0">IF(F17&gt;($H$4-3+20),F17-$H$4+3,20)</f>
        <v>20</v>
      </c>
      <c r="G11" s="61">
        <f t="shared" si="0"/>
        <v>20</v>
      </c>
      <c r="H11" s="61">
        <f t="shared" si="0"/>
        <v>20</v>
      </c>
      <c r="I11" s="61">
        <f t="shared" si="0"/>
        <v>23</v>
      </c>
      <c r="J11" s="61">
        <f t="shared" si="0"/>
        <v>29</v>
      </c>
      <c r="K11" s="61">
        <f t="shared" si="0"/>
        <v>35</v>
      </c>
      <c r="L11" s="61">
        <f t="shared" si="0"/>
        <v>41</v>
      </c>
      <c r="M11" s="61">
        <f t="shared" si="0"/>
        <v>47</v>
      </c>
      <c r="N11" s="61">
        <f t="shared" si="0"/>
        <v>53</v>
      </c>
    </row>
    <row r="12" spans="1:14" ht="15.75">
      <c r="B12" s="52"/>
      <c r="C12" s="87"/>
      <c r="D12" s="87"/>
      <c r="E12" s="87"/>
      <c r="F12" s="23" t="s">
        <v>47</v>
      </c>
      <c r="G12" s="23"/>
      <c r="H12" s="23"/>
      <c r="I12" s="23"/>
      <c r="J12" s="23"/>
      <c r="K12" s="23"/>
      <c r="L12" s="23"/>
      <c r="M12" s="23"/>
      <c r="N12" s="23"/>
    </row>
    <row r="13" spans="1:14" ht="20.25">
      <c r="B13" s="26"/>
      <c r="F13" s="88">
        <f t="shared" ref="F13:N13" si="1">HLOOKUP(F11,$F$5:$H$6,2)</f>
        <v>2.5625</v>
      </c>
      <c r="G13" s="88">
        <f t="shared" si="1"/>
        <v>2.5625</v>
      </c>
      <c r="H13" s="88">
        <f t="shared" si="1"/>
        <v>2.5625</v>
      </c>
      <c r="I13" s="88">
        <f t="shared" si="1"/>
        <v>3.28</v>
      </c>
      <c r="J13" s="88">
        <f t="shared" si="1"/>
        <v>3.28</v>
      </c>
      <c r="K13" s="88">
        <f t="shared" si="1"/>
        <v>4.2024999999999997</v>
      </c>
      <c r="L13" s="88">
        <f t="shared" si="1"/>
        <v>4.2024999999999997</v>
      </c>
      <c r="M13" s="88">
        <f t="shared" si="1"/>
        <v>4.2024999999999997</v>
      </c>
      <c r="N13" s="88">
        <f t="shared" si="1"/>
        <v>4.2024999999999997</v>
      </c>
    </row>
    <row r="14" spans="1:14" ht="20.25">
      <c r="B14" s="26" t="s">
        <v>24</v>
      </c>
    </row>
    <row r="15" spans="1:14" ht="15">
      <c r="A15" s="28"/>
      <c r="F15" s="23" t="s">
        <v>20</v>
      </c>
      <c r="G15" s="23"/>
      <c r="H15" s="23"/>
      <c r="I15" s="23"/>
      <c r="J15" s="23"/>
      <c r="K15" s="23"/>
      <c r="L15" s="23"/>
      <c r="M15" s="23"/>
      <c r="N15" s="23"/>
    </row>
    <row r="16" spans="1:14" ht="15.75">
      <c r="A16" s="28"/>
      <c r="C16" s="24" t="s">
        <v>21</v>
      </c>
      <c r="D16" s="24" t="s">
        <v>22</v>
      </c>
      <c r="F16" s="25" t="str">
        <f t="shared" ref="F16:N16" si="2">F17&amp;""""</f>
        <v>74"</v>
      </c>
      <c r="G16" s="25" t="str">
        <f t="shared" si="2"/>
        <v>80"</v>
      </c>
      <c r="H16" s="25" t="str">
        <f t="shared" si="2"/>
        <v>86"</v>
      </c>
      <c r="I16" s="25" t="str">
        <f t="shared" si="2"/>
        <v>92"</v>
      </c>
      <c r="J16" s="25" t="str">
        <f t="shared" si="2"/>
        <v>98"</v>
      </c>
      <c r="K16" s="25" t="str">
        <f t="shared" si="2"/>
        <v>104"</v>
      </c>
      <c r="L16" s="25" t="str">
        <f t="shared" si="2"/>
        <v>110"</v>
      </c>
      <c r="M16" s="25" t="str">
        <f t="shared" si="2"/>
        <v>116"</v>
      </c>
      <c r="N16" s="25" t="str">
        <f t="shared" si="2"/>
        <v>122"</v>
      </c>
    </row>
    <row r="17" spans="2:34" ht="15" outlineLevel="1">
      <c r="E17" s="22"/>
      <c r="F17" s="35">
        <v>74</v>
      </c>
      <c r="G17" s="35">
        <f t="shared" ref="G17:N17" si="3">F17+6</f>
        <v>80</v>
      </c>
      <c r="H17" s="35">
        <f t="shared" si="3"/>
        <v>86</v>
      </c>
      <c r="I17" s="35">
        <f t="shared" si="3"/>
        <v>92</v>
      </c>
      <c r="J17" s="35">
        <f t="shared" si="3"/>
        <v>98</v>
      </c>
      <c r="K17" s="35">
        <f t="shared" si="3"/>
        <v>104</v>
      </c>
      <c r="L17" s="35">
        <f t="shared" si="3"/>
        <v>110</v>
      </c>
      <c r="M17" s="35">
        <f t="shared" si="3"/>
        <v>116</v>
      </c>
      <c r="N17" s="35">
        <f t="shared" si="3"/>
        <v>122</v>
      </c>
    </row>
    <row r="18" spans="2:34" ht="15.75">
      <c r="B18" s="113" t="s">
        <v>23</v>
      </c>
      <c r="C18" s="36" t="str">
        <f t="shared" ref="C18:C30" si="4">TEXT(E18/12,"0.0")&amp;"'"</f>
        <v>6.0'</v>
      </c>
      <c r="D18" s="37" t="str">
        <f t="shared" ref="D18:D30" si="5">E18&amp;""""</f>
        <v>72"</v>
      </c>
      <c r="E18" s="38">
        <v>72</v>
      </c>
      <c r="F18" s="39">
        <f t="shared" ref="F18:N30" si="6">ROUNDUP($E18*1.05/36,0)</f>
        <v>3</v>
      </c>
      <c r="G18" s="39">
        <f t="shared" si="6"/>
        <v>3</v>
      </c>
      <c r="H18" s="39">
        <f t="shared" si="6"/>
        <v>3</v>
      </c>
      <c r="I18" s="39">
        <f t="shared" si="6"/>
        <v>3</v>
      </c>
      <c r="J18" s="39">
        <f t="shared" si="6"/>
        <v>3</v>
      </c>
      <c r="K18" s="57">
        <f t="shared" si="6"/>
        <v>3</v>
      </c>
      <c r="L18" s="57">
        <f t="shared" si="6"/>
        <v>3</v>
      </c>
      <c r="M18" s="57">
        <f t="shared" si="6"/>
        <v>3</v>
      </c>
      <c r="N18" s="57">
        <f t="shared" si="6"/>
        <v>3</v>
      </c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</row>
    <row r="19" spans="2:34" ht="15.75">
      <c r="B19" s="113"/>
      <c r="C19" s="40" t="str">
        <f t="shared" si="4"/>
        <v>7.5'</v>
      </c>
      <c r="D19" s="41" t="str">
        <f t="shared" si="5"/>
        <v>90"</v>
      </c>
      <c r="E19" s="42">
        <f t="shared" ref="E19:E30" si="7">E18+18</f>
        <v>90</v>
      </c>
      <c r="F19" s="43">
        <f t="shared" si="6"/>
        <v>3</v>
      </c>
      <c r="G19" s="43">
        <f t="shared" si="6"/>
        <v>3</v>
      </c>
      <c r="H19" s="43">
        <f t="shared" si="6"/>
        <v>3</v>
      </c>
      <c r="I19" s="43">
        <f t="shared" si="6"/>
        <v>3</v>
      </c>
      <c r="J19" s="43">
        <f t="shared" si="6"/>
        <v>3</v>
      </c>
      <c r="K19" s="58">
        <f t="shared" si="6"/>
        <v>3</v>
      </c>
      <c r="L19" s="58">
        <f t="shared" si="6"/>
        <v>3</v>
      </c>
      <c r="M19" s="58">
        <f t="shared" si="6"/>
        <v>3</v>
      </c>
      <c r="N19" s="58">
        <f t="shared" si="6"/>
        <v>3</v>
      </c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</row>
    <row r="20" spans="2:34" ht="15.75">
      <c r="B20" s="113"/>
      <c r="C20" s="40" t="str">
        <f t="shared" si="4"/>
        <v>9.0'</v>
      </c>
      <c r="D20" s="41" t="str">
        <f t="shared" si="5"/>
        <v>108"</v>
      </c>
      <c r="E20" s="42">
        <f t="shared" si="7"/>
        <v>108</v>
      </c>
      <c r="F20" s="43">
        <f t="shared" si="6"/>
        <v>4</v>
      </c>
      <c r="G20" s="43">
        <f t="shared" si="6"/>
        <v>4</v>
      </c>
      <c r="H20" s="43">
        <f t="shared" si="6"/>
        <v>4</v>
      </c>
      <c r="I20" s="43">
        <f t="shared" si="6"/>
        <v>4</v>
      </c>
      <c r="J20" s="43">
        <f t="shared" si="6"/>
        <v>4</v>
      </c>
      <c r="K20" s="58">
        <f t="shared" si="6"/>
        <v>4</v>
      </c>
      <c r="L20" s="58">
        <f t="shared" si="6"/>
        <v>4</v>
      </c>
      <c r="M20" s="58">
        <f t="shared" si="6"/>
        <v>4</v>
      </c>
      <c r="N20" s="58">
        <f t="shared" si="6"/>
        <v>4</v>
      </c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</row>
    <row r="21" spans="2:34" ht="15.75">
      <c r="B21" s="113"/>
      <c r="C21" s="40" t="str">
        <f t="shared" si="4"/>
        <v>10.5'</v>
      </c>
      <c r="D21" s="41" t="str">
        <f t="shared" si="5"/>
        <v>126"</v>
      </c>
      <c r="E21" s="42">
        <f t="shared" si="7"/>
        <v>126</v>
      </c>
      <c r="F21" s="43">
        <f t="shared" si="6"/>
        <v>4</v>
      </c>
      <c r="G21" s="43">
        <f t="shared" si="6"/>
        <v>4</v>
      </c>
      <c r="H21" s="43">
        <f t="shared" si="6"/>
        <v>4</v>
      </c>
      <c r="I21" s="43">
        <f t="shared" si="6"/>
        <v>4</v>
      </c>
      <c r="J21" s="43">
        <f t="shared" si="6"/>
        <v>4</v>
      </c>
      <c r="K21" s="58">
        <f t="shared" si="6"/>
        <v>4</v>
      </c>
      <c r="L21" s="58">
        <f t="shared" si="6"/>
        <v>4</v>
      </c>
      <c r="M21" s="58">
        <f t="shared" si="6"/>
        <v>4</v>
      </c>
      <c r="N21" s="58">
        <f t="shared" si="6"/>
        <v>4</v>
      </c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</row>
    <row r="22" spans="2:34" ht="15.75">
      <c r="B22" s="113"/>
      <c r="C22" s="40" t="str">
        <f t="shared" si="4"/>
        <v>12.0'</v>
      </c>
      <c r="D22" s="41" t="str">
        <f t="shared" si="5"/>
        <v>144"</v>
      </c>
      <c r="E22" s="42">
        <f t="shared" si="7"/>
        <v>144</v>
      </c>
      <c r="F22" s="43">
        <f t="shared" si="6"/>
        <v>5</v>
      </c>
      <c r="G22" s="43">
        <f t="shared" si="6"/>
        <v>5</v>
      </c>
      <c r="H22" s="43">
        <f t="shared" si="6"/>
        <v>5</v>
      </c>
      <c r="I22" s="43">
        <f t="shared" si="6"/>
        <v>5</v>
      </c>
      <c r="J22" s="43">
        <f t="shared" si="6"/>
        <v>5</v>
      </c>
      <c r="K22" s="58">
        <f t="shared" si="6"/>
        <v>5</v>
      </c>
      <c r="L22" s="58">
        <f t="shared" si="6"/>
        <v>5</v>
      </c>
      <c r="M22" s="58">
        <f t="shared" si="6"/>
        <v>5</v>
      </c>
      <c r="N22" s="58">
        <f t="shared" si="6"/>
        <v>5</v>
      </c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</row>
    <row r="23" spans="2:34" ht="15.75">
      <c r="B23" s="113"/>
      <c r="C23" s="40" t="str">
        <f t="shared" si="4"/>
        <v>13.5'</v>
      </c>
      <c r="D23" s="41" t="str">
        <f t="shared" si="5"/>
        <v>162"</v>
      </c>
      <c r="E23" s="42">
        <f t="shared" si="7"/>
        <v>162</v>
      </c>
      <c r="F23" s="43">
        <f t="shared" si="6"/>
        <v>5</v>
      </c>
      <c r="G23" s="43">
        <f t="shared" si="6"/>
        <v>5</v>
      </c>
      <c r="H23" s="43">
        <f t="shared" si="6"/>
        <v>5</v>
      </c>
      <c r="I23" s="43">
        <f t="shared" si="6"/>
        <v>5</v>
      </c>
      <c r="J23" s="43">
        <f t="shared" si="6"/>
        <v>5</v>
      </c>
      <c r="K23" s="58">
        <f t="shared" si="6"/>
        <v>5</v>
      </c>
      <c r="L23" s="58">
        <f t="shared" si="6"/>
        <v>5</v>
      </c>
      <c r="M23" s="58">
        <f t="shared" si="6"/>
        <v>5</v>
      </c>
      <c r="N23" s="58">
        <f t="shared" si="6"/>
        <v>5</v>
      </c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</row>
    <row r="24" spans="2:34" ht="15.75">
      <c r="B24" s="113"/>
      <c r="C24" s="40" t="str">
        <f t="shared" si="4"/>
        <v>15.0'</v>
      </c>
      <c r="D24" s="41" t="str">
        <f t="shared" si="5"/>
        <v>180"</v>
      </c>
      <c r="E24" s="42">
        <f t="shared" si="7"/>
        <v>180</v>
      </c>
      <c r="F24" s="43">
        <f t="shared" si="6"/>
        <v>6</v>
      </c>
      <c r="G24" s="43">
        <f t="shared" si="6"/>
        <v>6</v>
      </c>
      <c r="H24" s="43">
        <f t="shared" si="6"/>
        <v>6</v>
      </c>
      <c r="I24" s="43">
        <f t="shared" si="6"/>
        <v>6</v>
      </c>
      <c r="J24" s="43">
        <f t="shared" si="6"/>
        <v>6</v>
      </c>
      <c r="K24" s="58">
        <f t="shared" si="6"/>
        <v>6</v>
      </c>
      <c r="L24" s="58">
        <f t="shared" si="6"/>
        <v>6</v>
      </c>
      <c r="M24" s="58">
        <f t="shared" si="6"/>
        <v>6</v>
      </c>
      <c r="N24" s="58">
        <f t="shared" si="6"/>
        <v>6</v>
      </c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</row>
    <row r="25" spans="2:34" ht="15.75">
      <c r="B25" s="113"/>
      <c r="C25" s="40" t="str">
        <f t="shared" si="4"/>
        <v>16.5'</v>
      </c>
      <c r="D25" s="41" t="str">
        <f t="shared" si="5"/>
        <v>198"</v>
      </c>
      <c r="E25" s="42">
        <f t="shared" si="7"/>
        <v>198</v>
      </c>
      <c r="F25" s="43">
        <f t="shared" si="6"/>
        <v>6</v>
      </c>
      <c r="G25" s="43">
        <f t="shared" si="6"/>
        <v>6</v>
      </c>
      <c r="H25" s="43">
        <f t="shared" si="6"/>
        <v>6</v>
      </c>
      <c r="I25" s="43">
        <f t="shared" si="6"/>
        <v>6</v>
      </c>
      <c r="J25" s="43">
        <f t="shared" si="6"/>
        <v>6</v>
      </c>
      <c r="K25" s="58">
        <f t="shared" si="6"/>
        <v>6</v>
      </c>
      <c r="L25" s="58">
        <f t="shared" si="6"/>
        <v>6</v>
      </c>
      <c r="M25" s="58">
        <f t="shared" si="6"/>
        <v>6</v>
      </c>
      <c r="N25" s="58">
        <f t="shared" si="6"/>
        <v>6</v>
      </c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</row>
    <row r="26" spans="2:34" ht="15.75">
      <c r="B26" s="113"/>
      <c r="C26" s="40" t="str">
        <f t="shared" si="4"/>
        <v>18.0'</v>
      </c>
      <c r="D26" s="41" t="str">
        <f t="shared" si="5"/>
        <v>216"</v>
      </c>
      <c r="E26" s="42">
        <f t="shared" si="7"/>
        <v>216</v>
      </c>
      <c r="F26" s="43">
        <f t="shared" si="6"/>
        <v>7</v>
      </c>
      <c r="G26" s="43">
        <f t="shared" si="6"/>
        <v>7</v>
      </c>
      <c r="H26" s="43">
        <f t="shared" si="6"/>
        <v>7</v>
      </c>
      <c r="I26" s="43">
        <f t="shared" si="6"/>
        <v>7</v>
      </c>
      <c r="J26" s="43">
        <f t="shared" si="6"/>
        <v>7</v>
      </c>
      <c r="K26" s="58">
        <f t="shared" si="6"/>
        <v>7</v>
      </c>
      <c r="L26" s="58">
        <f t="shared" si="6"/>
        <v>7</v>
      </c>
      <c r="M26" s="58">
        <f t="shared" si="6"/>
        <v>7</v>
      </c>
      <c r="N26" s="58">
        <f t="shared" si="6"/>
        <v>7</v>
      </c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</row>
    <row r="27" spans="2:34" ht="15.75">
      <c r="B27" s="113"/>
      <c r="C27" s="40" t="str">
        <f t="shared" si="4"/>
        <v>19.5'</v>
      </c>
      <c r="D27" s="41" t="str">
        <f t="shared" si="5"/>
        <v>234"</v>
      </c>
      <c r="E27" s="42">
        <f t="shared" si="7"/>
        <v>234</v>
      </c>
      <c r="F27" s="43">
        <f t="shared" si="6"/>
        <v>7</v>
      </c>
      <c r="G27" s="43">
        <f t="shared" si="6"/>
        <v>7</v>
      </c>
      <c r="H27" s="43">
        <f t="shared" si="6"/>
        <v>7</v>
      </c>
      <c r="I27" s="43">
        <f t="shared" si="6"/>
        <v>7</v>
      </c>
      <c r="J27" s="43">
        <f t="shared" si="6"/>
        <v>7</v>
      </c>
      <c r="K27" s="58">
        <f t="shared" si="6"/>
        <v>7</v>
      </c>
      <c r="L27" s="58">
        <f t="shared" si="6"/>
        <v>7</v>
      </c>
      <c r="M27" s="58">
        <f t="shared" si="6"/>
        <v>7</v>
      </c>
      <c r="N27" s="58">
        <f t="shared" si="6"/>
        <v>7</v>
      </c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</row>
    <row r="28" spans="2:34" ht="15.75">
      <c r="B28" s="113"/>
      <c r="C28" s="40" t="str">
        <f t="shared" si="4"/>
        <v>21.0'</v>
      </c>
      <c r="D28" s="41" t="str">
        <f t="shared" si="5"/>
        <v>252"</v>
      </c>
      <c r="E28" s="42">
        <f t="shared" si="7"/>
        <v>252</v>
      </c>
      <c r="F28" s="43">
        <f t="shared" si="6"/>
        <v>8</v>
      </c>
      <c r="G28" s="43">
        <f t="shared" si="6"/>
        <v>8</v>
      </c>
      <c r="H28" s="43">
        <f t="shared" si="6"/>
        <v>8</v>
      </c>
      <c r="I28" s="43">
        <f t="shared" si="6"/>
        <v>8</v>
      </c>
      <c r="J28" s="43">
        <f t="shared" si="6"/>
        <v>8</v>
      </c>
      <c r="K28" s="58">
        <f t="shared" si="6"/>
        <v>8</v>
      </c>
      <c r="L28" s="58">
        <f t="shared" si="6"/>
        <v>8</v>
      </c>
      <c r="M28" s="58">
        <f t="shared" si="6"/>
        <v>8</v>
      </c>
      <c r="N28" s="58">
        <f t="shared" si="6"/>
        <v>8</v>
      </c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</row>
    <row r="29" spans="2:34" ht="15.75">
      <c r="B29" s="113"/>
      <c r="C29" s="40" t="str">
        <f t="shared" si="4"/>
        <v>22.5'</v>
      </c>
      <c r="D29" s="41" t="str">
        <f t="shared" si="5"/>
        <v>270"</v>
      </c>
      <c r="E29" s="42">
        <f t="shared" si="7"/>
        <v>270</v>
      </c>
      <c r="F29" s="43">
        <f t="shared" si="6"/>
        <v>8</v>
      </c>
      <c r="G29" s="43">
        <f t="shared" si="6"/>
        <v>8</v>
      </c>
      <c r="H29" s="43">
        <f t="shared" si="6"/>
        <v>8</v>
      </c>
      <c r="I29" s="43">
        <f t="shared" si="6"/>
        <v>8</v>
      </c>
      <c r="J29" s="43">
        <f t="shared" si="6"/>
        <v>8</v>
      </c>
      <c r="K29" s="58">
        <f t="shared" si="6"/>
        <v>8</v>
      </c>
      <c r="L29" s="58">
        <f t="shared" si="6"/>
        <v>8</v>
      </c>
      <c r="M29" s="58">
        <f t="shared" si="6"/>
        <v>8</v>
      </c>
      <c r="N29" s="58">
        <f t="shared" si="6"/>
        <v>8</v>
      </c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</row>
    <row r="30" spans="2:34" ht="15.75">
      <c r="B30" s="114"/>
      <c r="C30" s="44" t="str">
        <f t="shared" si="4"/>
        <v>24.0'</v>
      </c>
      <c r="D30" s="45" t="str">
        <f t="shared" si="5"/>
        <v>288"</v>
      </c>
      <c r="E30" s="46">
        <f t="shared" si="7"/>
        <v>288</v>
      </c>
      <c r="F30" s="47">
        <f t="shared" si="6"/>
        <v>9</v>
      </c>
      <c r="G30" s="47">
        <f t="shared" si="6"/>
        <v>9</v>
      </c>
      <c r="H30" s="47">
        <f t="shared" si="6"/>
        <v>9</v>
      </c>
      <c r="I30" s="47">
        <f t="shared" si="6"/>
        <v>9</v>
      </c>
      <c r="J30" s="47">
        <f t="shared" si="6"/>
        <v>9</v>
      </c>
      <c r="K30" s="59">
        <f t="shared" si="6"/>
        <v>9</v>
      </c>
      <c r="L30" s="59">
        <f t="shared" si="6"/>
        <v>9</v>
      </c>
      <c r="M30" s="59">
        <f t="shared" si="6"/>
        <v>9</v>
      </c>
      <c r="N30" s="59">
        <f t="shared" si="6"/>
        <v>9</v>
      </c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</row>
    <row r="33" spans="2:14" ht="20.25">
      <c r="B33" s="26" t="s">
        <v>27</v>
      </c>
    </row>
    <row r="34" spans="2:14" ht="15">
      <c r="F34" s="23" t="s">
        <v>20</v>
      </c>
      <c r="G34" s="23"/>
      <c r="H34" s="23"/>
      <c r="I34" s="23"/>
      <c r="J34" s="23"/>
      <c r="K34" s="23"/>
      <c r="L34" s="23"/>
      <c r="M34" s="23"/>
      <c r="N34" s="23"/>
    </row>
    <row r="35" spans="2:14" ht="15.75">
      <c r="C35" s="24" t="s">
        <v>21</v>
      </c>
      <c r="D35" s="24" t="s">
        <v>22</v>
      </c>
      <c r="F35" s="25" t="str">
        <f t="shared" ref="F35:N35" si="8">F$16</f>
        <v>74"</v>
      </c>
      <c r="G35" s="25" t="str">
        <f t="shared" si="8"/>
        <v>80"</v>
      </c>
      <c r="H35" s="25" t="str">
        <f t="shared" si="8"/>
        <v>86"</v>
      </c>
      <c r="I35" s="25" t="str">
        <f t="shared" si="8"/>
        <v>92"</v>
      </c>
      <c r="J35" s="25" t="str">
        <f t="shared" si="8"/>
        <v>98"</v>
      </c>
      <c r="K35" s="25" t="str">
        <f t="shared" si="8"/>
        <v>104"</v>
      </c>
      <c r="L35" s="25" t="str">
        <f t="shared" si="8"/>
        <v>110"</v>
      </c>
      <c r="M35" s="25" t="str">
        <f t="shared" si="8"/>
        <v>116"</v>
      </c>
      <c r="N35" s="25" t="str">
        <f t="shared" si="8"/>
        <v>122"</v>
      </c>
    </row>
    <row r="36" spans="2:14" ht="15.75">
      <c r="B36" s="113" t="s">
        <v>23</v>
      </c>
      <c r="C36" s="36" t="str">
        <f t="shared" ref="C36:E48" si="9">C18</f>
        <v>6.0'</v>
      </c>
      <c r="D36" s="37" t="str">
        <f t="shared" si="9"/>
        <v>72"</v>
      </c>
      <c r="E36" s="48">
        <f t="shared" si="9"/>
        <v>72</v>
      </c>
      <c r="F36" s="49">
        <f t="shared" ref="F36:N48" si="10">ROUNDUP($E36/12,0)*F$13</f>
        <v>15.375</v>
      </c>
      <c r="G36" s="49">
        <f t="shared" si="10"/>
        <v>15.375</v>
      </c>
      <c r="H36" s="49">
        <f t="shared" si="10"/>
        <v>15.375</v>
      </c>
      <c r="I36" s="49">
        <f t="shared" si="10"/>
        <v>19.68</v>
      </c>
      <c r="J36" s="49">
        <f t="shared" si="10"/>
        <v>19.68</v>
      </c>
      <c r="K36" s="49">
        <f t="shared" si="10"/>
        <v>25.214999999999996</v>
      </c>
      <c r="L36" s="49">
        <f t="shared" si="10"/>
        <v>25.214999999999996</v>
      </c>
      <c r="M36" s="49">
        <f t="shared" si="10"/>
        <v>25.214999999999996</v>
      </c>
      <c r="N36" s="49">
        <f t="shared" si="10"/>
        <v>25.214999999999996</v>
      </c>
    </row>
    <row r="37" spans="2:14" ht="15.75">
      <c r="B37" s="113"/>
      <c r="C37" s="40" t="str">
        <f t="shared" si="9"/>
        <v>7.5'</v>
      </c>
      <c r="D37" s="41" t="str">
        <f t="shared" si="9"/>
        <v>90"</v>
      </c>
      <c r="E37" s="42">
        <f t="shared" si="9"/>
        <v>90</v>
      </c>
      <c r="F37" s="50">
        <f t="shared" si="10"/>
        <v>20.5</v>
      </c>
      <c r="G37" s="50">
        <f t="shared" si="10"/>
        <v>20.5</v>
      </c>
      <c r="H37" s="50">
        <f t="shared" si="10"/>
        <v>20.5</v>
      </c>
      <c r="I37" s="50">
        <f t="shared" si="10"/>
        <v>26.24</v>
      </c>
      <c r="J37" s="50">
        <f t="shared" si="10"/>
        <v>26.24</v>
      </c>
      <c r="K37" s="50">
        <f t="shared" si="10"/>
        <v>33.619999999999997</v>
      </c>
      <c r="L37" s="50">
        <f t="shared" si="10"/>
        <v>33.619999999999997</v>
      </c>
      <c r="M37" s="50">
        <f t="shared" si="10"/>
        <v>33.619999999999997</v>
      </c>
      <c r="N37" s="50">
        <f t="shared" si="10"/>
        <v>33.619999999999997</v>
      </c>
    </row>
    <row r="38" spans="2:14" ht="15.75">
      <c r="B38" s="113"/>
      <c r="C38" s="40" t="str">
        <f t="shared" si="9"/>
        <v>9.0'</v>
      </c>
      <c r="D38" s="41" t="str">
        <f t="shared" si="9"/>
        <v>108"</v>
      </c>
      <c r="E38" s="42">
        <f t="shared" si="9"/>
        <v>108</v>
      </c>
      <c r="F38" s="50">
        <f t="shared" si="10"/>
        <v>23.0625</v>
      </c>
      <c r="G38" s="50">
        <f t="shared" si="10"/>
        <v>23.0625</v>
      </c>
      <c r="H38" s="50">
        <f t="shared" si="10"/>
        <v>23.0625</v>
      </c>
      <c r="I38" s="50">
        <f t="shared" si="10"/>
        <v>29.52</v>
      </c>
      <c r="J38" s="50">
        <f t="shared" si="10"/>
        <v>29.52</v>
      </c>
      <c r="K38" s="50">
        <f t="shared" si="10"/>
        <v>37.822499999999998</v>
      </c>
      <c r="L38" s="50">
        <f t="shared" si="10"/>
        <v>37.822499999999998</v>
      </c>
      <c r="M38" s="50">
        <f t="shared" si="10"/>
        <v>37.822499999999998</v>
      </c>
      <c r="N38" s="50">
        <f t="shared" si="10"/>
        <v>37.822499999999998</v>
      </c>
    </row>
    <row r="39" spans="2:14" ht="15.75">
      <c r="B39" s="113"/>
      <c r="C39" s="40" t="str">
        <f t="shared" si="9"/>
        <v>10.5'</v>
      </c>
      <c r="D39" s="41" t="str">
        <f t="shared" si="9"/>
        <v>126"</v>
      </c>
      <c r="E39" s="42">
        <f t="shared" si="9"/>
        <v>126</v>
      </c>
      <c r="F39" s="50">
        <f t="shared" si="10"/>
        <v>28.1875</v>
      </c>
      <c r="G39" s="50">
        <f t="shared" si="10"/>
        <v>28.1875</v>
      </c>
      <c r="H39" s="50">
        <f t="shared" si="10"/>
        <v>28.1875</v>
      </c>
      <c r="I39" s="50">
        <f t="shared" si="10"/>
        <v>36.08</v>
      </c>
      <c r="J39" s="50">
        <f t="shared" si="10"/>
        <v>36.08</v>
      </c>
      <c r="K39" s="50">
        <f t="shared" si="10"/>
        <v>46.227499999999999</v>
      </c>
      <c r="L39" s="50">
        <f t="shared" si="10"/>
        <v>46.227499999999999</v>
      </c>
      <c r="M39" s="50">
        <f t="shared" si="10"/>
        <v>46.227499999999999</v>
      </c>
      <c r="N39" s="50">
        <f t="shared" si="10"/>
        <v>46.227499999999999</v>
      </c>
    </row>
    <row r="40" spans="2:14" ht="15.75">
      <c r="B40" s="113"/>
      <c r="C40" s="40" t="str">
        <f t="shared" si="9"/>
        <v>12.0'</v>
      </c>
      <c r="D40" s="41" t="str">
        <f t="shared" si="9"/>
        <v>144"</v>
      </c>
      <c r="E40" s="42">
        <f t="shared" si="9"/>
        <v>144</v>
      </c>
      <c r="F40" s="50">
        <f t="shared" si="10"/>
        <v>30.75</v>
      </c>
      <c r="G40" s="50">
        <f t="shared" si="10"/>
        <v>30.75</v>
      </c>
      <c r="H40" s="50">
        <f t="shared" si="10"/>
        <v>30.75</v>
      </c>
      <c r="I40" s="50">
        <f t="shared" si="10"/>
        <v>39.36</v>
      </c>
      <c r="J40" s="50">
        <f t="shared" si="10"/>
        <v>39.36</v>
      </c>
      <c r="K40" s="50">
        <f t="shared" si="10"/>
        <v>50.429999999999993</v>
      </c>
      <c r="L40" s="50">
        <f t="shared" si="10"/>
        <v>50.429999999999993</v>
      </c>
      <c r="M40" s="50">
        <f t="shared" si="10"/>
        <v>50.429999999999993</v>
      </c>
      <c r="N40" s="50">
        <f t="shared" si="10"/>
        <v>50.429999999999993</v>
      </c>
    </row>
    <row r="41" spans="2:14" ht="15.75">
      <c r="B41" s="113"/>
      <c r="C41" s="40" t="str">
        <f t="shared" si="9"/>
        <v>13.5'</v>
      </c>
      <c r="D41" s="41" t="str">
        <f t="shared" si="9"/>
        <v>162"</v>
      </c>
      <c r="E41" s="42">
        <f t="shared" si="9"/>
        <v>162</v>
      </c>
      <c r="F41" s="50">
        <f t="shared" si="10"/>
        <v>35.875</v>
      </c>
      <c r="G41" s="50">
        <f t="shared" si="10"/>
        <v>35.875</v>
      </c>
      <c r="H41" s="50">
        <f t="shared" si="10"/>
        <v>35.875</v>
      </c>
      <c r="I41" s="50">
        <f t="shared" si="10"/>
        <v>45.919999999999995</v>
      </c>
      <c r="J41" s="50">
        <f t="shared" si="10"/>
        <v>45.919999999999995</v>
      </c>
      <c r="K41" s="50">
        <f t="shared" si="10"/>
        <v>58.834999999999994</v>
      </c>
      <c r="L41" s="50">
        <f t="shared" si="10"/>
        <v>58.834999999999994</v>
      </c>
      <c r="M41" s="50">
        <f t="shared" si="10"/>
        <v>58.834999999999994</v>
      </c>
      <c r="N41" s="50">
        <f t="shared" si="10"/>
        <v>58.834999999999994</v>
      </c>
    </row>
    <row r="42" spans="2:14" ht="15.75">
      <c r="B42" s="113"/>
      <c r="C42" s="40" t="str">
        <f t="shared" si="9"/>
        <v>15.0'</v>
      </c>
      <c r="D42" s="41" t="str">
        <f t="shared" si="9"/>
        <v>180"</v>
      </c>
      <c r="E42" s="42">
        <f t="shared" si="9"/>
        <v>180</v>
      </c>
      <c r="F42" s="50">
        <f t="shared" si="10"/>
        <v>38.4375</v>
      </c>
      <c r="G42" s="50">
        <f t="shared" si="10"/>
        <v>38.4375</v>
      </c>
      <c r="H42" s="50">
        <f t="shared" si="10"/>
        <v>38.4375</v>
      </c>
      <c r="I42" s="50">
        <f t="shared" si="10"/>
        <v>49.199999999999996</v>
      </c>
      <c r="J42" s="50">
        <f t="shared" si="10"/>
        <v>49.199999999999996</v>
      </c>
      <c r="K42" s="50">
        <f t="shared" si="10"/>
        <v>63.037499999999994</v>
      </c>
      <c r="L42" s="50">
        <f t="shared" si="10"/>
        <v>63.037499999999994</v>
      </c>
      <c r="M42" s="50">
        <f t="shared" si="10"/>
        <v>63.037499999999994</v>
      </c>
      <c r="N42" s="50">
        <f t="shared" si="10"/>
        <v>63.037499999999994</v>
      </c>
    </row>
    <row r="43" spans="2:14" ht="15.75">
      <c r="B43" s="113"/>
      <c r="C43" s="40" t="str">
        <f t="shared" si="9"/>
        <v>16.5'</v>
      </c>
      <c r="D43" s="41" t="str">
        <f t="shared" si="9"/>
        <v>198"</v>
      </c>
      <c r="E43" s="42">
        <f t="shared" si="9"/>
        <v>198</v>
      </c>
      <c r="F43" s="50">
        <f t="shared" si="10"/>
        <v>43.5625</v>
      </c>
      <c r="G43" s="50">
        <f t="shared" si="10"/>
        <v>43.5625</v>
      </c>
      <c r="H43" s="50">
        <f t="shared" si="10"/>
        <v>43.5625</v>
      </c>
      <c r="I43" s="50">
        <f t="shared" si="10"/>
        <v>55.76</v>
      </c>
      <c r="J43" s="50">
        <f t="shared" si="10"/>
        <v>55.76</v>
      </c>
      <c r="K43" s="50">
        <f t="shared" si="10"/>
        <v>71.442499999999995</v>
      </c>
      <c r="L43" s="50">
        <f t="shared" si="10"/>
        <v>71.442499999999995</v>
      </c>
      <c r="M43" s="50">
        <f t="shared" si="10"/>
        <v>71.442499999999995</v>
      </c>
      <c r="N43" s="50">
        <f t="shared" si="10"/>
        <v>71.442499999999995</v>
      </c>
    </row>
    <row r="44" spans="2:14" ht="15.75">
      <c r="B44" s="113"/>
      <c r="C44" s="40" t="str">
        <f t="shared" si="9"/>
        <v>18.0'</v>
      </c>
      <c r="D44" s="41" t="str">
        <f t="shared" si="9"/>
        <v>216"</v>
      </c>
      <c r="E44" s="42">
        <f t="shared" si="9"/>
        <v>216</v>
      </c>
      <c r="F44" s="50">
        <f t="shared" si="10"/>
        <v>46.125</v>
      </c>
      <c r="G44" s="50">
        <f t="shared" si="10"/>
        <v>46.125</v>
      </c>
      <c r="H44" s="50">
        <f t="shared" si="10"/>
        <v>46.125</v>
      </c>
      <c r="I44" s="50">
        <f t="shared" si="10"/>
        <v>59.04</v>
      </c>
      <c r="J44" s="50">
        <f t="shared" si="10"/>
        <v>59.04</v>
      </c>
      <c r="K44" s="50">
        <f t="shared" si="10"/>
        <v>75.644999999999996</v>
      </c>
      <c r="L44" s="50">
        <f t="shared" si="10"/>
        <v>75.644999999999996</v>
      </c>
      <c r="M44" s="50">
        <f t="shared" si="10"/>
        <v>75.644999999999996</v>
      </c>
      <c r="N44" s="50">
        <f t="shared" si="10"/>
        <v>75.644999999999996</v>
      </c>
    </row>
    <row r="45" spans="2:14" ht="15.75">
      <c r="B45" s="113"/>
      <c r="C45" s="40" t="str">
        <f t="shared" si="9"/>
        <v>19.5'</v>
      </c>
      <c r="D45" s="41" t="str">
        <f t="shared" si="9"/>
        <v>234"</v>
      </c>
      <c r="E45" s="42">
        <f t="shared" si="9"/>
        <v>234</v>
      </c>
      <c r="F45" s="50">
        <f t="shared" si="10"/>
        <v>51.25</v>
      </c>
      <c r="G45" s="50">
        <f t="shared" si="10"/>
        <v>51.25</v>
      </c>
      <c r="H45" s="50">
        <f t="shared" si="10"/>
        <v>51.25</v>
      </c>
      <c r="I45" s="50">
        <f t="shared" si="10"/>
        <v>65.599999999999994</v>
      </c>
      <c r="J45" s="50">
        <f t="shared" si="10"/>
        <v>65.599999999999994</v>
      </c>
      <c r="K45" s="50">
        <f t="shared" si="10"/>
        <v>84.05</v>
      </c>
      <c r="L45" s="50">
        <f t="shared" si="10"/>
        <v>84.05</v>
      </c>
      <c r="M45" s="50">
        <f t="shared" si="10"/>
        <v>84.05</v>
      </c>
      <c r="N45" s="50">
        <f t="shared" si="10"/>
        <v>84.05</v>
      </c>
    </row>
    <row r="46" spans="2:14" ht="15.75">
      <c r="B46" s="113"/>
      <c r="C46" s="40" t="str">
        <f t="shared" si="9"/>
        <v>21.0'</v>
      </c>
      <c r="D46" s="41" t="str">
        <f t="shared" si="9"/>
        <v>252"</v>
      </c>
      <c r="E46" s="42">
        <f t="shared" si="9"/>
        <v>252</v>
      </c>
      <c r="F46" s="50">
        <f t="shared" si="10"/>
        <v>53.8125</v>
      </c>
      <c r="G46" s="50">
        <f t="shared" si="10"/>
        <v>53.8125</v>
      </c>
      <c r="H46" s="50">
        <f t="shared" si="10"/>
        <v>53.8125</v>
      </c>
      <c r="I46" s="50">
        <f t="shared" si="10"/>
        <v>68.88</v>
      </c>
      <c r="J46" s="50">
        <f t="shared" si="10"/>
        <v>68.88</v>
      </c>
      <c r="K46" s="50">
        <f t="shared" si="10"/>
        <v>88.252499999999998</v>
      </c>
      <c r="L46" s="50">
        <f t="shared" si="10"/>
        <v>88.252499999999998</v>
      </c>
      <c r="M46" s="50">
        <f t="shared" si="10"/>
        <v>88.252499999999998</v>
      </c>
      <c r="N46" s="50">
        <f t="shared" si="10"/>
        <v>88.252499999999998</v>
      </c>
    </row>
    <row r="47" spans="2:14" ht="15.75">
      <c r="B47" s="113"/>
      <c r="C47" s="40" t="str">
        <f t="shared" si="9"/>
        <v>22.5'</v>
      </c>
      <c r="D47" s="41" t="str">
        <f t="shared" si="9"/>
        <v>270"</v>
      </c>
      <c r="E47" s="42">
        <f t="shared" si="9"/>
        <v>270</v>
      </c>
      <c r="F47" s="50">
        <f t="shared" si="10"/>
        <v>58.9375</v>
      </c>
      <c r="G47" s="50">
        <f t="shared" si="10"/>
        <v>58.9375</v>
      </c>
      <c r="H47" s="50">
        <f t="shared" si="10"/>
        <v>58.9375</v>
      </c>
      <c r="I47" s="50">
        <f t="shared" si="10"/>
        <v>75.44</v>
      </c>
      <c r="J47" s="50">
        <f t="shared" si="10"/>
        <v>75.44</v>
      </c>
      <c r="K47" s="50">
        <f t="shared" si="10"/>
        <v>96.657499999999999</v>
      </c>
      <c r="L47" s="50">
        <f t="shared" si="10"/>
        <v>96.657499999999999</v>
      </c>
      <c r="M47" s="50">
        <f t="shared" si="10"/>
        <v>96.657499999999999</v>
      </c>
      <c r="N47" s="50">
        <f t="shared" si="10"/>
        <v>96.657499999999999</v>
      </c>
    </row>
    <row r="48" spans="2:14" ht="15.75">
      <c r="B48" s="114"/>
      <c r="C48" s="44" t="str">
        <f t="shared" si="9"/>
        <v>24.0'</v>
      </c>
      <c r="D48" s="45" t="str">
        <f t="shared" si="9"/>
        <v>288"</v>
      </c>
      <c r="E48" s="46">
        <f t="shared" si="9"/>
        <v>288</v>
      </c>
      <c r="F48" s="51">
        <f t="shared" si="10"/>
        <v>61.5</v>
      </c>
      <c r="G48" s="51">
        <f t="shared" si="10"/>
        <v>61.5</v>
      </c>
      <c r="H48" s="51">
        <f t="shared" si="10"/>
        <v>61.5</v>
      </c>
      <c r="I48" s="51">
        <f t="shared" si="10"/>
        <v>78.72</v>
      </c>
      <c r="J48" s="51">
        <f t="shared" si="10"/>
        <v>78.72</v>
      </c>
      <c r="K48" s="51">
        <f t="shared" si="10"/>
        <v>100.85999999999999</v>
      </c>
      <c r="L48" s="51">
        <f t="shared" si="10"/>
        <v>100.85999999999999</v>
      </c>
      <c r="M48" s="51">
        <f t="shared" si="10"/>
        <v>100.85999999999999</v>
      </c>
      <c r="N48" s="51">
        <f t="shared" si="10"/>
        <v>100.85999999999999</v>
      </c>
    </row>
    <row r="51" spans="2:14" ht="20.25">
      <c r="B51" s="26" t="s">
        <v>26</v>
      </c>
    </row>
    <row r="52" spans="2:14" ht="15">
      <c r="F52" s="23" t="s">
        <v>20</v>
      </c>
      <c r="G52" s="23"/>
      <c r="H52" s="23"/>
      <c r="I52" s="23"/>
      <c r="J52" s="23"/>
      <c r="K52" s="23"/>
      <c r="L52" s="23"/>
      <c r="M52" s="23"/>
      <c r="N52" s="23"/>
    </row>
    <row r="53" spans="2:14" ht="15.75">
      <c r="C53" s="24" t="s">
        <v>21</v>
      </c>
      <c r="D53" s="24" t="s">
        <v>22</v>
      </c>
      <c r="F53" s="25" t="str">
        <f t="shared" ref="F53:N53" si="11">F$16</f>
        <v>74"</v>
      </c>
      <c r="G53" s="25" t="str">
        <f t="shared" si="11"/>
        <v>80"</v>
      </c>
      <c r="H53" s="25" t="str">
        <f t="shared" si="11"/>
        <v>86"</v>
      </c>
      <c r="I53" s="25" t="str">
        <f t="shared" si="11"/>
        <v>92"</v>
      </c>
      <c r="J53" s="25" t="str">
        <f t="shared" si="11"/>
        <v>98"</v>
      </c>
      <c r="K53" s="25" t="str">
        <f t="shared" si="11"/>
        <v>104"</v>
      </c>
      <c r="L53" s="25" t="str">
        <f t="shared" si="11"/>
        <v>110"</v>
      </c>
      <c r="M53" s="25" t="str">
        <f t="shared" si="11"/>
        <v>116"</v>
      </c>
      <c r="N53" s="25" t="str">
        <f t="shared" si="11"/>
        <v>122"</v>
      </c>
    </row>
    <row r="54" spans="2:14" ht="15.75">
      <c r="B54" s="113" t="s">
        <v>23</v>
      </c>
      <c r="C54" s="36" t="str">
        <f t="shared" ref="C54:E66" si="12">C36</f>
        <v>6.0'</v>
      </c>
      <c r="D54" s="37" t="str">
        <f t="shared" si="12"/>
        <v>72"</v>
      </c>
      <c r="E54" s="48">
        <f t="shared" si="12"/>
        <v>72</v>
      </c>
      <c r="F54" s="49">
        <f t="shared" ref="F54:N54" si="13">$H$7*F18</f>
        <v>103.92307692307691</v>
      </c>
      <c r="G54" s="49">
        <f t="shared" si="13"/>
        <v>103.92307692307691</v>
      </c>
      <c r="H54" s="49">
        <f t="shared" si="13"/>
        <v>103.92307692307691</v>
      </c>
      <c r="I54" s="49">
        <f t="shared" si="13"/>
        <v>103.92307692307691</v>
      </c>
      <c r="J54" s="49">
        <f t="shared" si="13"/>
        <v>103.92307692307691</v>
      </c>
      <c r="K54" s="49">
        <f t="shared" si="13"/>
        <v>103.92307692307691</v>
      </c>
      <c r="L54" s="49">
        <f t="shared" si="13"/>
        <v>103.92307692307691</v>
      </c>
      <c r="M54" s="49">
        <f t="shared" si="13"/>
        <v>103.92307692307691</v>
      </c>
      <c r="N54" s="49">
        <f t="shared" si="13"/>
        <v>103.92307692307691</v>
      </c>
    </row>
    <row r="55" spans="2:14" ht="15.75">
      <c r="B55" s="113"/>
      <c r="C55" s="40" t="str">
        <f t="shared" si="12"/>
        <v>7.5'</v>
      </c>
      <c r="D55" s="41" t="str">
        <f t="shared" si="12"/>
        <v>90"</v>
      </c>
      <c r="E55" s="42">
        <f t="shared" si="12"/>
        <v>90</v>
      </c>
      <c r="F55" s="50">
        <f t="shared" ref="F55:N55" si="14">$H$7*F19</f>
        <v>103.92307692307691</v>
      </c>
      <c r="G55" s="50">
        <f t="shared" si="14"/>
        <v>103.92307692307691</v>
      </c>
      <c r="H55" s="50">
        <f t="shared" si="14"/>
        <v>103.92307692307691</v>
      </c>
      <c r="I55" s="50">
        <f t="shared" si="14"/>
        <v>103.92307692307691</v>
      </c>
      <c r="J55" s="50">
        <f t="shared" si="14"/>
        <v>103.92307692307691</v>
      </c>
      <c r="K55" s="50">
        <f t="shared" si="14"/>
        <v>103.92307692307691</v>
      </c>
      <c r="L55" s="50">
        <f t="shared" si="14"/>
        <v>103.92307692307691</v>
      </c>
      <c r="M55" s="50">
        <f t="shared" si="14"/>
        <v>103.92307692307691</v>
      </c>
      <c r="N55" s="50">
        <f t="shared" si="14"/>
        <v>103.92307692307691</v>
      </c>
    </row>
    <row r="56" spans="2:14" ht="15.75">
      <c r="B56" s="113"/>
      <c r="C56" s="40" t="str">
        <f t="shared" si="12"/>
        <v>9.0'</v>
      </c>
      <c r="D56" s="41" t="str">
        <f t="shared" si="12"/>
        <v>108"</v>
      </c>
      <c r="E56" s="42">
        <f t="shared" si="12"/>
        <v>108</v>
      </c>
      <c r="F56" s="50">
        <f t="shared" ref="F56:N56" si="15">$H$7*F20</f>
        <v>138.56410256410254</v>
      </c>
      <c r="G56" s="50">
        <f t="shared" si="15"/>
        <v>138.56410256410254</v>
      </c>
      <c r="H56" s="50">
        <f t="shared" si="15"/>
        <v>138.56410256410254</v>
      </c>
      <c r="I56" s="50">
        <f t="shared" si="15"/>
        <v>138.56410256410254</v>
      </c>
      <c r="J56" s="50">
        <f t="shared" si="15"/>
        <v>138.56410256410254</v>
      </c>
      <c r="K56" s="50">
        <f t="shared" si="15"/>
        <v>138.56410256410254</v>
      </c>
      <c r="L56" s="50">
        <f t="shared" si="15"/>
        <v>138.56410256410254</v>
      </c>
      <c r="M56" s="50">
        <f t="shared" si="15"/>
        <v>138.56410256410254</v>
      </c>
      <c r="N56" s="50">
        <f t="shared" si="15"/>
        <v>138.56410256410254</v>
      </c>
    </row>
    <row r="57" spans="2:14" ht="15.75">
      <c r="B57" s="113"/>
      <c r="C57" s="40" t="str">
        <f t="shared" si="12"/>
        <v>10.5'</v>
      </c>
      <c r="D57" s="41" t="str">
        <f t="shared" si="12"/>
        <v>126"</v>
      </c>
      <c r="E57" s="42">
        <f t="shared" si="12"/>
        <v>126</v>
      </c>
      <c r="F57" s="50">
        <f t="shared" ref="F57:N57" si="16">$H$7*F21</f>
        <v>138.56410256410254</v>
      </c>
      <c r="G57" s="50">
        <f t="shared" si="16"/>
        <v>138.56410256410254</v>
      </c>
      <c r="H57" s="50">
        <f t="shared" si="16"/>
        <v>138.56410256410254</v>
      </c>
      <c r="I57" s="50">
        <f t="shared" si="16"/>
        <v>138.56410256410254</v>
      </c>
      <c r="J57" s="50">
        <f t="shared" si="16"/>
        <v>138.56410256410254</v>
      </c>
      <c r="K57" s="50">
        <f t="shared" si="16"/>
        <v>138.56410256410254</v>
      </c>
      <c r="L57" s="50">
        <f t="shared" si="16"/>
        <v>138.56410256410254</v>
      </c>
      <c r="M57" s="50">
        <f t="shared" si="16"/>
        <v>138.56410256410254</v>
      </c>
      <c r="N57" s="50">
        <f t="shared" si="16"/>
        <v>138.56410256410254</v>
      </c>
    </row>
    <row r="58" spans="2:14" ht="15.75">
      <c r="B58" s="113"/>
      <c r="C58" s="40" t="str">
        <f t="shared" si="12"/>
        <v>12.0'</v>
      </c>
      <c r="D58" s="41" t="str">
        <f t="shared" si="12"/>
        <v>144"</v>
      </c>
      <c r="E58" s="42">
        <f t="shared" si="12"/>
        <v>144</v>
      </c>
      <c r="F58" s="50">
        <f t="shared" ref="F58:N58" si="17">$H$7*F22</f>
        <v>173.20512820512818</v>
      </c>
      <c r="G58" s="50">
        <f t="shared" si="17"/>
        <v>173.20512820512818</v>
      </c>
      <c r="H58" s="50">
        <f t="shared" si="17"/>
        <v>173.20512820512818</v>
      </c>
      <c r="I58" s="50">
        <f t="shared" si="17"/>
        <v>173.20512820512818</v>
      </c>
      <c r="J58" s="50">
        <f t="shared" si="17"/>
        <v>173.20512820512818</v>
      </c>
      <c r="K58" s="50">
        <f t="shared" si="17"/>
        <v>173.20512820512818</v>
      </c>
      <c r="L58" s="50">
        <f t="shared" si="17"/>
        <v>173.20512820512818</v>
      </c>
      <c r="M58" s="50">
        <f t="shared" si="17"/>
        <v>173.20512820512818</v>
      </c>
      <c r="N58" s="50">
        <f t="shared" si="17"/>
        <v>173.20512820512818</v>
      </c>
    </row>
    <row r="59" spans="2:14" ht="15.75">
      <c r="B59" s="113"/>
      <c r="C59" s="40" t="str">
        <f t="shared" si="12"/>
        <v>13.5'</v>
      </c>
      <c r="D59" s="41" t="str">
        <f t="shared" si="12"/>
        <v>162"</v>
      </c>
      <c r="E59" s="42">
        <f t="shared" si="12"/>
        <v>162</v>
      </c>
      <c r="F59" s="50">
        <f t="shared" ref="F59:N59" si="18">$H$7*F23</f>
        <v>173.20512820512818</v>
      </c>
      <c r="G59" s="50">
        <f t="shared" si="18"/>
        <v>173.20512820512818</v>
      </c>
      <c r="H59" s="50">
        <f t="shared" si="18"/>
        <v>173.20512820512818</v>
      </c>
      <c r="I59" s="50">
        <f t="shared" si="18"/>
        <v>173.20512820512818</v>
      </c>
      <c r="J59" s="50">
        <f t="shared" si="18"/>
        <v>173.20512820512818</v>
      </c>
      <c r="K59" s="50">
        <f t="shared" si="18"/>
        <v>173.20512820512818</v>
      </c>
      <c r="L59" s="50">
        <f t="shared" si="18"/>
        <v>173.20512820512818</v>
      </c>
      <c r="M59" s="50">
        <f t="shared" si="18"/>
        <v>173.20512820512818</v>
      </c>
      <c r="N59" s="50">
        <f t="shared" si="18"/>
        <v>173.20512820512818</v>
      </c>
    </row>
    <row r="60" spans="2:14" ht="15.75">
      <c r="B60" s="113"/>
      <c r="C60" s="40" t="str">
        <f t="shared" si="12"/>
        <v>15.0'</v>
      </c>
      <c r="D60" s="41" t="str">
        <f t="shared" si="12"/>
        <v>180"</v>
      </c>
      <c r="E60" s="42">
        <f t="shared" si="12"/>
        <v>180</v>
      </c>
      <c r="F60" s="50">
        <f t="shared" ref="F60:N60" si="19">$H$7*F24</f>
        <v>207.84615384615381</v>
      </c>
      <c r="G60" s="50">
        <f t="shared" si="19"/>
        <v>207.84615384615381</v>
      </c>
      <c r="H60" s="50">
        <f t="shared" si="19"/>
        <v>207.84615384615381</v>
      </c>
      <c r="I60" s="50">
        <f t="shared" si="19"/>
        <v>207.84615384615381</v>
      </c>
      <c r="J60" s="50">
        <f t="shared" si="19"/>
        <v>207.84615384615381</v>
      </c>
      <c r="K60" s="50">
        <f t="shared" si="19"/>
        <v>207.84615384615381</v>
      </c>
      <c r="L60" s="50">
        <f t="shared" si="19"/>
        <v>207.84615384615381</v>
      </c>
      <c r="M60" s="50">
        <f t="shared" si="19"/>
        <v>207.84615384615381</v>
      </c>
      <c r="N60" s="50">
        <f t="shared" si="19"/>
        <v>207.84615384615381</v>
      </c>
    </row>
    <row r="61" spans="2:14" ht="15.75">
      <c r="B61" s="113"/>
      <c r="C61" s="40" t="str">
        <f t="shared" si="12"/>
        <v>16.5'</v>
      </c>
      <c r="D61" s="41" t="str">
        <f t="shared" si="12"/>
        <v>198"</v>
      </c>
      <c r="E61" s="42">
        <f t="shared" si="12"/>
        <v>198</v>
      </c>
      <c r="F61" s="50">
        <f t="shared" ref="F61:N61" si="20">$H$7*F25</f>
        <v>207.84615384615381</v>
      </c>
      <c r="G61" s="50">
        <f t="shared" si="20"/>
        <v>207.84615384615381</v>
      </c>
      <c r="H61" s="50">
        <f t="shared" si="20"/>
        <v>207.84615384615381</v>
      </c>
      <c r="I61" s="50">
        <f t="shared" si="20"/>
        <v>207.84615384615381</v>
      </c>
      <c r="J61" s="50">
        <f t="shared" si="20"/>
        <v>207.84615384615381</v>
      </c>
      <c r="K61" s="50">
        <f t="shared" si="20"/>
        <v>207.84615384615381</v>
      </c>
      <c r="L61" s="50">
        <f t="shared" si="20"/>
        <v>207.84615384615381</v>
      </c>
      <c r="M61" s="50">
        <f t="shared" si="20"/>
        <v>207.84615384615381</v>
      </c>
      <c r="N61" s="50">
        <f t="shared" si="20"/>
        <v>207.84615384615381</v>
      </c>
    </row>
    <row r="62" spans="2:14" ht="15.75">
      <c r="B62" s="113"/>
      <c r="C62" s="40" t="str">
        <f t="shared" si="12"/>
        <v>18.0'</v>
      </c>
      <c r="D62" s="41" t="str">
        <f t="shared" si="12"/>
        <v>216"</v>
      </c>
      <c r="E62" s="42">
        <f t="shared" si="12"/>
        <v>216</v>
      </c>
      <c r="F62" s="50">
        <f t="shared" ref="F62:N62" si="21">$H$7*F26</f>
        <v>242.48717948717945</v>
      </c>
      <c r="G62" s="50">
        <f t="shared" si="21"/>
        <v>242.48717948717945</v>
      </c>
      <c r="H62" s="50">
        <f t="shared" si="21"/>
        <v>242.48717948717945</v>
      </c>
      <c r="I62" s="50">
        <f t="shared" si="21"/>
        <v>242.48717948717945</v>
      </c>
      <c r="J62" s="50">
        <f t="shared" si="21"/>
        <v>242.48717948717945</v>
      </c>
      <c r="K62" s="50">
        <f t="shared" si="21"/>
        <v>242.48717948717945</v>
      </c>
      <c r="L62" s="50">
        <f t="shared" si="21"/>
        <v>242.48717948717945</v>
      </c>
      <c r="M62" s="50">
        <f t="shared" si="21"/>
        <v>242.48717948717945</v>
      </c>
      <c r="N62" s="50">
        <f t="shared" si="21"/>
        <v>242.48717948717945</v>
      </c>
    </row>
    <row r="63" spans="2:14" ht="15.75">
      <c r="B63" s="113"/>
      <c r="C63" s="40" t="str">
        <f t="shared" si="12"/>
        <v>19.5'</v>
      </c>
      <c r="D63" s="41" t="str">
        <f t="shared" si="12"/>
        <v>234"</v>
      </c>
      <c r="E63" s="42">
        <f t="shared" si="12"/>
        <v>234</v>
      </c>
      <c r="F63" s="50">
        <f t="shared" ref="F63:N63" si="22">$H$7*F27</f>
        <v>242.48717948717945</v>
      </c>
      <c r="G63" s="50">
        <f t="shared" si="22"/>
        <v>242.48717948717945</v>
      </c>
      <c r="H63" s="50">
        <f t="shared" si="22"/>
        <v>242.48717948717945</v>
      </c>
      <c r="I63" s="50">
        <f t="shared" si="22"/>
        <v>242.48717948717945</v>
      </c>
      <c r="J63" s="50">
        <f t="shared" si="22"/>
        <v>242.48717948717945</v>
      </c>
      <c r="K63" s="50">
        <f t="shared" si="22"/>
        <v>242.48717948717945</v>
      </c>
      <c r="L63" s="50">
        <f t="shared" si="22"/>
        <v>242.48717948717945</v>
      </c>
      <c r="M63" s="50">
        <f t="shared" si="22"/>
        <v>242.48717948717945</v>
      </c>
      <c r="N63" s="50">
        <f t="shared" si="22"/>
        <v>242.48717948717945</v>
      </c>
    </row>
    <row r="64" spans="2:14" ht="15.75">
      <c r="B64" s="113"/>
      <c r="C64" s="40" t="str">
        <f t="shared" si="12"/>
        <v>21.0'</v>
      </c>
      <c r="D64" s="41" t="str">
        <f t="shared" si="12"/>
        <v>252"</v>
      </c>
      <c r="E64" s="42">
        <f t="shared" si="12"/>
        <v>252</v>
      </c>
      <c r="F64" s="50">
        <f t="shared" ref="F64:N64" si="23">$H$7*F28</f>
        <v>277.12820512820508</v>
      </c>
      <c r="G64" s="50">
        <f t="shared" si="23"/>
        <v>277.12820512820508</v>
      </c>
      <c r="H64" s="50">
        <f t="shared" si="23"/>
        <v>277.12820512820508</v>
      </c>
      <c r="I64" s="50">
        <f t="shared" si="23"/>
        <v>277.12820512820508</v>
      </c>
      <c r="J64" s="50">
        <f t="shared" si="23"/>
        <v>277.12820512820508</v>
      </c>
      <c r="K64" s="50">
        <f t="shared" si="23"/>
        <v>277.12820512820508</v>
      </c>
      <c r="L64" s="50">
        <f t="shared" si="23"/>
        <v>277.12820512820508</v>
      </c>
      <c r="M64" s="50">
        <f t="shared" si="23"/>
        <v>277.12820512820508</v>
      </c>
      <c r="N64" s="50">
        <f t="shared" si="23"/>
        <v>277.12820512820508</v>
      </c>
    </row>
    <row r="65" spans="2:14" ht="15.75">
      <c r="B65" s="113"/>
      <c r="C65" s="40" t="str">
        <f t="shared" si="12"/>
        <v>22.5'</v>
      </c>
      <c r="D65" s="41" t="str">
        <f t="shared" si="12"/>
        <v>270"</v>
      </c>
      <c r="E65" s="42">
        <f t="shared" si="12"/>
        <v>270</v>
      </c>
      <c r="F65" s="50">
        <f t="shared" ref="F65:N65" si="24">$H$7*F29</f>
        <v>277.12820512820508</v>
      </c>
      <c r="G65" s="50">
        <f t="shared" si="24"/>
        <v>277.12820512820508</v>
      </c>
      <c r="H65" s="50">
        <f t="shared" si="24"/>
        <v>277.12820512820508</v>
      </c>
      <c r="I65" s="50">
        <f t="shared" si="24"/>
        <v>277.12820512820508</v>
      </c>
      <c r="J65" s="50">
        <f t="shared" si="24"/>
        <v>277.12820512820508</v>
      </c>
      <c r="K65" s="50">
        <f t="shared" si="24"/>
        <v>277.12820512820508</v>
      </c>
      <c r="L65" s="50">
        <f t="shared" si="24"/>
        <v>277.12820512820508</v>
      </c>
      <c r="M65" s="50">
        <f t="shared" si="24"/>
        <v>277.12820512820508</v>
      </c>
      <c r="N65" s="50">
        <f t="shared" si="24"/>
        <v>277.12820512820508</v>
      </c>
    </row>
    <row r="66" spans="2:14" ht="15.75">
      <c r="B66" s="114"/>
      <c r="C66" s="44" t="str">
        <f t="shared" si="12"/>
        <v>24.0'</v>
      </c>
      <c r="D66" s="45" t="str">
        <f t="shared" si="12"/>
        <v>288"</v>
      </c>
      <c r="E66" s="46">
        <f t="shared" si="12"/>
        <v>288</v>
      </c>
      <c r="F66" s="51">
        <f t="shared" ref="F66:N66" si="25">$H$7*F30</f>
        <v>311.76923076923072</v>
      </c>
      <c r="G66" s="51">
        <f t="shared" si="25"/>
        <v>311.76923076923072</v>
      </c>
      <c r="H66" s="51">
        <f t="shared" si="25"/>
        <v>311.76923076923072</v>
      </c>
      <c r="I66" s="51">
        <f t="shared" si="25"/>
        <v>311.76923076923072</v>
      </c>
      <c r="J66" s="51">
        <f t="shared" si="25"/>
        <v>311.76923076923072</v>
      </c>
      <c r="K66" s="51">
        <f t="shared" si="25"/>
        <v>311.76923076923072</v>
      </c>
      <c r="L66" s="51">
        <f t="shared" si="25"/>
        <v>311.76923076923072</v>
      </c>
      <c r="M66" s="51">
        <f t="shared" si="25"/>
        <v>311.76923076923072</v>
      </c>
      <c r="N66" s="51">
        <f t="shared" si="25"/>
        <v>311.76923076923072</v>
      </c>
    </row>
    <row r="69" spans="2:14" ht="20.25">
      <c r="B69" s="26" t="s">
        <v>42</v>
      </c>
    </row>
    <row r="70" spans="2:14" ht="15">
      <c r="F70" s="23" t="s">
        <v>20</v>
      </c>
      <c r="G70" s="23"/>
      <c r="H70" s="23"/>
      <c r="I70" s="23"/>
      <c r="J70" s="23"/>
      <c r="K70" s="23"/>
      <c r="L70" s="23"/>
      <c r="M70" s="23"/>
      <c r="N70" s="23"/>
    </row>
    <row r="71" spans="2:14" ht="15.75">
      <c r="C71" s="24" t="s">
        <v>21</v>
      </c>
      <c r="D71" s="24" t="s">
        <v>22</v>
      </c>
      <c r="F71" s="25" t="str">
        <f t="shared" ref="F71:N71" si="26">F$16</f>
        <v>74"</v>
      </c>
      <c r="G71" s="25" t="str">
        <f t="shared" si="26"/>
        <v>80"</v>
      </c>
      <c r="H71" s="25" t="str">
        <f t="shared" si="26"/>
        <v>86"</v>
      </c>
      <c r="I71" s="25" t="str">
        <f t="shared" si="26"/>
        <v>92"</v>
      </c>
      <c r="J71" s="25" t="str">
        <f t="shared" si="26"/>
        <v>98"</v>
      </c>
      <c r="K71" s="25" t="str">
        <f t="shared" si="26"/>
        <v>104"</v>
      </c>
      <c r="L71" s="25" t="str">
        <f t="shared" si="26"/>
        <v>110"</v>
      </c>
      <c r="M71" s="25" t="str">
        <f t="shared" si="26"/>
        <v>116"</v>
      </c>
      <c r="N71" s="25" t="str">
        <f t="shared" si="26"/>
        <v>122"</v>
      </c>
    </row>
    <row r="72" spans="2:14" ht="15.75">
      <c r="B72" s="113" t="s">
        <v>23</v>
      </c>
      <c r="C72" s="36" t="str">
        <f t="shared" ref="C72:E84" si="27">C54</f>
        <v>6.0'</v>
      </c>
      <c r="D72" s="37" t="str">
        <f t="shared" si="27"/>
        <v>72"</v>
      </c>
      <c r="E72" s="48">
        <f t="shared" si="27"/>
        <v>72</v>
      </c>
      <c r="F72" s="49">
        <f t="shared" ref="F72:N72" si="28">ROUND(F36+F54,2)</f>
        <v>119.3</v>
      </c>
      <c r="G72" s="49">
        <f t="shared" si="28"/>
        <v>119.3</v>
      </c>
      <c r="H72" s="49">
        <f t="shared" si="28"/>
        <v>119.3</v>
      </c>
      <c r="I72" s="49">
        <f t="shared" si="28"/>
        <v>123.6</v>
      </c>
      <c r="J72" s="49">
        <f t="shared" si="28"/>
        <v>123.6</v>
      </c>
      <c r="K72" s="49">
        <f t="shared" si="28"/>
        <v>129.13999999999999</v>
      </c>
      <c r="L72" s="49">
        <f t="shared" si="28"/>
        <v>129.13999999999999</v>
      </c>
      <c r="M72" s="49">
        <f t="shared" si="28"/>
        <v>129.13999999999999</v>
      </c>
      <c r="N72" s="49">
        <f t="shared" si="28"/>
        <v>129.13999999999999</v>
      </c>
    </row>
    <row r="73" spans="2:14" ht="15.75">
      <c r="B73" s="113"/>
      <c r="C73" s="40" t="str">
        <f t="shared" si="27"/>
        <v>7.5'</v>
      </c>
      <c r="D73" s="41" t="str">
        <f t="shared" si="27"/>
        <v>90"</v>
      </c>
      <c r="E73" s="42">
        <f t="shared" si="27"/>
        <v>90</v>
      </c>
      <c r="F73" s="50">
        <f t="shared" ref="F73:N73" si="29">ROUND(F37+F55,2)</f>
        <v>124.42</v>
      </c>
      <c r="G73" s="50">
        <f t="shared" si="29"/>
        <v>124.42</v>
      </c>
      <c r="H73" s="50">
        <f t="shared" si="29"/>
        <v>124.42</v>
      </c>
      <c r="I73" s="50">
        <f t="shared" si="29"/>
        <v>130.16</v>
      </c>
      <c r="J73" s="50">
        <f t="shared" si="29"/>
        <v>130.16</v>
      </c>
      <c r="K73" s="50">
        <f t="shared" si="29"/>
        <v>137.54</v>
      </c>
      <c r="L73" s="50">
        <f t="shared" si="29"/>
        <v>137.54</v>
      </c>
      <c r="M73" s="50">
        <f t="shared" si="29"/>
        <v>137.54</v>
      </c>
      <c r="N73" s="50">
        <f t="shared" si="29"/>
        <v>137.54</v>
      </c>
    </row>
    <row r="74" spans="2:14" ht="15.75">
      <c r="B74" s="113"/>
      <c r="C74" s="40" t="str">
        <f t="shared" si="27"/>
        <v>9.0'</v>
      </c>
      <c r="D74" s="41" t="str">
        <f t="shared" si="27"/>
        <v>108"</v>
      </c>
      <c r="E74" s="42">
        <f t="shared" si="27"/>
        <v>108</v>
      </c>
      <c r="F74" s="50">
        <f t="shared" ref="F74:N74" si="30">ROUND(F38+F56,2)</f>
        <v>161.63</v>
      </c>
      <c r="G74" s="50">
        <f t="shared" si="30"/>
        <v>161.63</v>
      </c>
      <c r="H74" s="50">
        <f t="shared" si="30"/>
        <v>161.63</v>
      </c>
      <c r="I74" s="50">
        <f t="shared" si="30"/>
        <v>168.08</v>
      </c>
      <c r="J74" s="50">
        <f t="shared" si="30"/>
        <v>168.08</v>
      </c>
      <c r="K74" s="50">
        <f t="shared" si="30"/>
        <v>176.39</v>
      </c>
      <c r="L74" s="50">
        <f t="shared" si="30"/>
        <v>176.39</v>
      </c>
      <c r="M74" s="50">
        <f t="shared" si="30"/>
        <v>176.39</v>
      </c>
      <c r="N74" s="50">
        <f t="shared" si="30"/>
        <v>176.39</v>
      </c>
    </row>
    <row r="75" spans="2:14" ht="15.75">
      <c r="B75" s="113"/>
      <c r="C75" s="40" t="str">
        <f t="shared" si="27"/>
        <v>10.5'</v>
      </c>
      <c r="D75" s="41" t="str">
        <f t="shared" si="27"/>
        <v>126"</v>
      </c>
      <c r="E75" s="42">
        <f t="shared" si="27"/>
        <v>126</v>
      </c>
      <c r="F75" s="50">
        <f t="shared" ref="F75:N75" si="31">ROUND(F39+F57,2)</f>
        <v>166.75</v>
      </c>
      <c r="G75" s="50">
        <f t="shared" si="31"/>
        <v>166.75</v>
      </c>
      <c r="H75" s="50">
        <f t="shared" si="31"/>
        <v>166.75</v>
      </c>
      <c r="I75" s="50">
        <f t="shared" si="31"/>
        <v>174.64</v>
      </c>
      <c r="J75" s="50">
        <f t="shared" si="31"/>
        <v>174.64</v>
      </c>
      <c r="K75" s="50">
        <f t="shared" si="31"/>
        <v>184.79</v>
      </c>
      <c r="L75" s="50">
        <f t="shared" si="31"/>
        <v>184.79</v>
      </c>
      <c r="M75" s="50">
        <f t="shared" si="31"/>
        <v>184.79</v>
      </c>
      <c r="N75" s="50">
        <f t="shared" si="31"/>
        <v>184.79</v>
      </c>
    </row>
    <row r="76" spans="2:14" ht="15.75">
      <c r="B76" s="113"/>
      <c r="C76" s="40" t="str">
        <f t="shared" si="27"/>
        <v>12.0'</v>
      </c>
      <c r="D76" s="41" t="str">
        <f t="shared" si="27"/>
        <v>144"</v>
      </c>
      <c r="E76" s="42">
        <f t="shared" si="27"/>
        <v>144</v>
      </c>
      <c r="F76" s="50">
        <f t="shared" ref="F76:N76" si="32">ROUND(F40+F58,2)</f>
        <v>203.96</v>
      </c>
      <c r="G76" s="50">
        <f t="shared" si="32"/>
        <v>203.96</v>
      </c>
      <c r="H76" s="50">
        <f t="shared" si="32"/>
        <v>203.96</v>
      </c>
      <c r="I76" s="50">
        <f t="shared" si="32"/>
        <v>212.57</v>
      </c>
      <c r="J76" s="50">
        <f t="shared" si="32"/>
        <v>212.57</v>
      </c>
      <c r="K76" s="50">
        <f t="shared" si="32"/>
        <v>223.64</v>
      </c>
      <c r="L76" s="50">
        <f t="shared" si="32"/>
        <v>223.64</v>
      </c>
      <c r="M76" s="50">
        <f t="shared" si="32"/>
        <v>223.64</v>
      </c>
      <c r="N76" s="50">
        <f t="shared" si="32"/>
        <v>223.64</v>
      </c>
    </row>
    <row r="77" spans="2:14" ht="15.75">
      <c r="B77" s="113"/>
      <c r="C77" s="40" t="str">
        <f t="shared" si="27"/>
        <v>13.5'</v>
      </c>
      <c r="D77" s="41" t="str">
        <f t="shared" si="27"/>
        <v>162"</v>
      </c>
      <c r="E77" s="42">
        <f t="shared" si="27"/>
        <v>162</v>
      </c>
      <c r="F77" s="50">
        <f t="shared" ref="F77:N77" si="33">ROUND(F41+F59,2)</f>
        <v>209.08</v>
      </c>
      <c r="G77" s="50">
        <f t="shared" si="33"/>
        <v>209.08</v>
      </c>
      <c r="H77" s="50">
        <f t="shared" si="33"/>
        <v>209.08</v>
      </c>
      <c r="I77" s="50">
        <f t="shared" si="33"/>
        <v>219.13</v>
      </c>
      <c r="J77" s="50">
        <f t="shared" si="33"/>
        <v>219.13</v>
      </c>
      <c r="K77" s="50">
        <f t="shared" si="33"/>
        <v>232.04</v>
      </c>
      <c r="L77" s="50">
        <f t="shared" si="33"/>
        <v>232.04</v>
      </c>
      <c r="M77" s="50">
        <f t="shared" si="33"/>
        <v>232.04</v>
      </c>
      <c r="N77" s="50">
        <f t="shared" si="33"/>
        <v>232.04</v>
      </c>
    </row>
    <row r="78" spans="2:14" ht="15.75">
      <c r="B78" s="113"/>
      <c r="C78" s="40" t="str">
        <f t="shared" si="27"/>
        <v>15.0'</v>
      </c>
      <c r="D78" s="41" t="str">
        <f t="shared" si="27"/>
        <v>180"</v>
      </c>
      <c r="E78" s="42">
        <f t="shared" si="27"/>
        <v>180</v>
      </c>
      <c r="F78" s="50">
        <f t="shared" ref="F78:N78" si="34">ROUND(F42+F60,2)</f>
        <v>246.28</v>
      </c>
      <c r="G78" s="50">
        <f t="shared" si="34"/>
        <v>246.28</v>
      </c>
      <c r="H78" s="50">
        <f t="shared" si="34"/>
        <v>246.28</v>
      </c>
      <c r="I78" s="50">
        <f t="shared" si="34"/>
        <v>257.05</v>
      </c>
      <c r="J78" s="50">
        <f t="shared" si="34"/>
        <v>257.05</v>
      </c>
      <c r="K78" s="50">
        <f t="shared" si="34"/>
        <v>270.88</v>
      </c>
      <c r="L78" s="50">
        <f t="shared" si="34"/>
        <v>270.88</v>
      </c>
      <c r="M78" s="50">
        <f t="shared" si="34"/>
        <v>270.88</v>
      </c>
      <c r="N78" s="50">
        <f t="shared" si="34"/>
        <v>270.88</v>
      </c>
    </row>
    <row r="79" spans="2:14" ht="15.75">
      <c r="B79" s="113"/>
      <c r="C79" s="40" t="str">
        <f t="shared" si="27"/>
        <v>16.5'</v>
      </c>
      <c r="D79" s="41" t="str">
        <f t="shared" si="27"/>
        <v>198"</v>
      </c>
      <c r="E79" s="42">
        <f t="shared" si="27"/>
        <v>198</v>
      </c>
      <c r="F79" s="50">
        <f t="shared" ref="F79:N79" si="35">ROUND(F43+F61,2)</f>
        <v>251.41</v>
      </c>
      <c r="G79" s="50">
        <f t="shared" si="35"/>
        <v>251.41</v>
      </c>
      <c r="H79" s="50">
        <f t="shared" si="35"/>
        <v>251.41</v>
      </c>
      <c r="I79" s="50">
        <f t="shared" si="35"/>
        <v>263.61</v>
      </c>
      <c r="J79" s="50">
        <f t="shared" si="35"/>
        <v>263.61</v>
      </c>
      <c r="K79" s="50">
        <f t="shared" si="35"/>
        <v>279.29000000000002</v>
      </c>
      <c r="L79" s="50">
        <f t="shared" si="35"/>
        <v>279.29000000000002</v>
      </c>
      <c r="M79" s="50">
        <f t="shared" si="35"/>
        <v>279.29000000000002</v>
      </c>
      <c r="N79" s="50">
        <f t="shared" si="35"/>
        <v>279.29000000000002</v>
      </c>
    </row>
    <row r="80" spans="2:14" ht="15.75">
      <c r="B80" s="113"/>
      <c r="C80" s="40" t="str">
        <f t="shared" si="27"/>
        <v>18.0'</v>
      </c>
      <c r="D80" s="41" t="str">
        <f t="shared" si="27"/>
        <v>216"</v>
      </c>
      <c r="E80" s="42">
        <f t="shared" si="27"/>
        <v>216</v>
      </c>
      <c r="F80" s="50">
        <f t="shared" ref="F80:N80" si="36">ROUND(F44+F62,2)</f>
        <v>288.61</v>
      </c>
      <c r="G80" s="50">
        <f t="shared" si="36"/>
        <v>288.61</v>
      </c>
      <c r="H80" s="50">
        <f t="shared" si="36"/>
        <v>288.61</v>
      </c>
      <c r="I80" s="50">
        <f t="shared" si="36"/>
        <v>301.52999999999997</v>
      </c>
      <c r="J80" s="50">
        <f t="shared" si="36"/>
        <v>301.52999999999997</v>
      </c>
      <c r="K80" s="50">
        <f t="shared" si="36"/>
        <v>318.13</v>
      </c>
      <c r="L80" s="50">
        <f t="shared" si="36"/>
        <v>318.13</v>
      </c>
      <c r="M80" s="50">
        <f t="shared" si="36"/>
        <v>318.13</v>
      </c>
      <c r="N80" s="50">
        <f t="shared" si="36"/>
        <v>318.13</v>
      </c>
    </row>
    <row r="81" spans="2:14" ht="15.75">
      <c r="B81" s="113"/>
      <c r="C81" s="40" t="str">
        <f t="shared" si="27"/>
        <v>19.5'</v>
      </c>
      <c r="D81" s="41" t="str">
        <f t="shared" si="27"/>
        <v>234"</v>
      </c>
      <c r="E81" s="42">
        <f t="shared" si="27"/>
        <v>234</v>
      </c>
      <c r="F81" s="50">
        <f t="shared" ref="F81:N81" si="37">ROUND(F45+F63,2)</f>
        <v>293.74</v>
      </c>
      <c r="G81" s="50">
        <f t="shared" si="37"/>
        <v>293.74</v>
      </c>
      <c r="H81" s="50">
        <f t="shared" si="37"/>
        <v>293.74</v>
      </c>
      <c r="I81" s="50">
        <f t="shared" si="37"/>
        <v>308.08999999999997</v>
      </c>
      <c r="J81" s="50">
        <f t="shared" si="37"/>
        <v>308.08999999999997</v>
      </c>
      <c r="K81" s="50">
        <f t="shared" si="37"/>
        <v>326.54000000000002</v>
      </c>
      <c r="L81" s="50">
        <f t="shared" si="37"/>
        <v>326.54000000000002</v>
      </c>
      <c r="M81" s="50">
        <f t="shared" si="37"/>
        <v>326.54000000000002</v>
      </c>
      <c r="N81" s="50">
        <f t="shared" si="37"/>
        <v>326.54000000000002</v>
      </c>
    </row>
    <row r="82" spans="2:14" ht="15.75">
      <c r="B82" s="113"/>
      <c r="C82" s="40" t="str">
        <f t="shared" si="27"/>
        <v>21.0'</v>
      </c>
      <c r="D82" s="41" t="str">
        <f t="shared" si="27"/>
        <v>252"</v>
      </c>
      <c r="E82" s="42">
        <f t="shared" si="27"/>
        <v>252</v>
      </c>
      <c r="F82" s="50">
        <f t="shared" ref="F82:N82" si="38">ROUND(F46+F64,2)</f>
        <v>330.94</v>
      </c>
      <c r="G82" s="50">
        <f t="shared" si="38"/>
        <v>330.94</v>
      </c>
      <c r="H82" s="50">
        <f t="shared" si="38"/>
        <v>330.94</v>
      </c>
      <c r="I82" s="50">
        <f t="shared" si="38"/>
        <v>346.01</v>
      </c>
      <c r="J82" s="50">
        <f t="shared" si="38"/>
        <v>346.01</v>
      </c>
      <c r="K82" s="50">
        <f t="shared" si="38"/>
        <v>365.38</v>
      </c>
      <c r="L82" s="50">
        <f t="shared" si="38"/>
        <v>365.38</v>
      </c>
      <c r="M82" s="50">
        <f t="shared" si="38"/>
        <v>365.38</v>
      </c>
      <c r="N82" s="50">
        <f t="shared" si="38"/>
        <v>365.38</v>
      </c>
    </row>
    <row r="83" spans="2:14" ht="15.75">
      <c r="B83" s="113"/>
      <c r="C83" s="40" t="str">
        <f t="shared" si="27"/>
        <v>22.5'</v>
      </c>
      <c r="D83" s="41" t="str">
        <f t="shared" si="27"/>
        <v>270"</v>
      </c>
      <c r="E83" s="42">
        <f t="shared" si="27"/>
        <v>270</v>
      </c>
      <c r="F83" s="50">
        <f t="shared" ref="F83:N83" si="39">ROUND(F47+F65,2)</f>
        <v>336.07</v>
      </c>
      <c r="G83" s="50">
        <f t="shared" si="39"/>
        <v>336.07</v>
      </c>
      <c r="H83" s="50">
        <f t="shared" si="39"/>
        <v>336.07</v>
      </c>
      <c r="I83" s="50">
        <f t="shared" si="39"/>
        <v>352.57</v>
      </c>
      <c r="J83" s="50">
        <f t="shared" si="39"/>
        <v>352.57</v>
      </c>
      <c r="K83" s="50">
        <f t="shared" si="39"/>
        <v>373.79</v>
      </c>
      <c r="L83" s="50">
        <f t="shared" si="39"/>
        <v>373.79</v>
      </c>
      <c r="M83" s="50">
        <f t="shared" si="39"/>
        <v>373.79</v>
      </c>
      <c r="N83" s="50">
        <f t="shared" si="39"/>
        <v>373.79</v>
      </c>
    </row>
    <row r="84" spans="2:14" ht="15.75">
      <c r="B84" s="114"/>
      <c r="C84" s="44" t="str">
        <f t="shared" si="27"/>
        <v>24.0'</v>
      </c>
      <c r="D84" s="45" t="str">
        <f t="shared" si="27"/>
        <v>288"</v>
      </c>
      <c r="E84" s="46">
        <f t="shared" si="27"/>
        <v>288</v>
      </c>
      <c r="F84" s="51">
        <f t="shared" ref="F84:N84" si="40">ROUND(F48+F66,2)</f>
        <v>373.27</v>
      </c>
      <c r="G84" s="51">
        <f t="shared" si="40"/>
        <v>373.27</v>
      </c>
      <c r="H84" s="51">
        <f t="shared" si="40"/>
        <v>373.27</v>
      </c>
      <c r="I84" s="51">
        <f t="shared" si="40"/>
        <v>390.49</v>
      </c>
      <c r="J84" s="51">
        <f t="shared" si="40"/>
        <v>390.49</v>
      </c>
      <c r="K84" s="51">
        <f t="shared" si="40"/>
        <v>412.63</v>
      </c>
      <c r="L84" s="51">
        <f t="shared" si="40"/>
        <v>412.63</v>
      </c>
      <c r="M84" s="51">
        <f t="shared" si="40"/>
        <v>412.63</v>
      </c>
      <c r="N84" s="51">
        <f t="shared" si="40"/>
        <v>412.63</v>
      </c>
    </row>
    <row r="87" spans="2:14" ht="20.25">
      <c r="B87" s="26" t="s">
        <v>43</v>
      </c>
    </row>
    <row r="88" spans="2:14" ht="15">
      <c r="F88" s="23" t="s">
        <v>20</v>
      </c>
      <c r="G88" s="23"/>
      <c r="H88" s="23"/>
      <c r="I88" s="23"/>
      <c r="J88" s="23"/>
      <c r="K88" s="23"/>
      <c r="L88" s="23"/>
      <c r="M88" s="23"/>
      <c r="N88" s="23"/>
    </row>
    <row r="89" spans="2:14" ht="15.75">
      <c r="C89" s="24" t="s">
        <v>21</v>
      </c>
      <c r="D89" s="24" t="s">
        <v>22</v>
      </c>
      <c r="F89" s="25" t="str">
        <f t="shared" ref="F89:N89" si="41">F$16</f>
        <v>74"</v>
      </c>
      <c r="G89" s="25" t="str">
        <f t="shared" si="41"/>
        <v>80"</v>
      </c>
      <c r="H89" s="25" t="str">
        <f t="shared" si="41"/>
        <v>86"</v>
      </c>
      <c r="I89" s="25" t="str">
        <f t="shared" si="41"/>
        <v>92"</v>
      </c>
      <c r="J89" s="25" t="str">
        <f t="shared" si="41"/>
        <v>98"</v>
      </c>
      <c r="K89" s="25" t="str">
        <f t="shared" si="41"/>
        <v>104"</v>
      </c>
      <c r="L89" s="25" t="str">
        <f t="shared" si="41"/>
        <v>110"</v>
      </c>
      <c r="M89" s="25" t="str">
        <f t="shared" si="41"/>
        <v>116"</v>
      </c>
      <c r="N89" s="25" t="str">
        <f t="shared" si="41"/>
        <v>122"</v>
      </c>
    </row>
    <row r="90" spans="2:14" ht="15.75">
      <c r="B90" s="113" t="s">
        <v>23</v>
      </c>
      <c r="C90" s="36" t="str">
        <f t="shared" ref="C90:E102" si="42">C72</f>
        <v>6.0'</v>
      </c>
      <c r="D90" s="37" t="str">
        <f t="shared" si="42"/>
        <v>72"</v>
      </c>
      <c r="E90" s="48">
        <f t="shared" si="42"/>
        <v>72</v>
      </c>
      <c r="F90" s="49">
        <f t="shared" ref="F90:N90" si="43">ROUND(F72/(1-$H$8),2)</f>
        <v>238.6</v>
      </c>
      <c r="G90" s="49">
        <f t="shared" si="43"/>
        <v>238.6</v>
      </c>
      <c r="H90" s="49">
        <f t="shared" si="43"/>
        <v>238.6</v>
      </c>
      <c r="I90" s="49">
        <f t="shared" si="43"/>
        <v>247.2</v>
      </c>
      <c r="J90" s="49">
        <f t="shared" si="43"/>
        <v>247.2</v>
      </c>
      <c r="K90" s="49">
        <f t="shared" si="43"/>
        <v>258.27999999999997</v>
      </c>
      <c r="L90" s="49">
        <f t="shared" si="43"/>
        <v>258.27999999999997</v>
      </c>
      <c r="M90" s="49">
        <f t="shared" si="43"/>
        <v>258.27999999999997</v>
      </c>
      <c r="N90" s="49">
        <f t="shared" si="43"/>
        <v>258.27999999999997</v>
      </c>
    </row>
    <row r="91" spans="2:14" ht="15.75">
      <c r="B91" s="113"/>
      <c r="C91" s="40" t="str">
        <f t="shared" si="42"/>
        <v>7.5'</v>
      </c>
      <c r="D91" s="41" t="str">
        <f t="shared" si="42"/>
        <v>90"</v>
      </c>
      <c r="E91" s="42">
        <f t="shared" si="42"/>
        <v>90</v>
      </c>
      <c r="F91" s="50">
        <f t="shared" ref="F91:N91" si="44">ROUND(F73/(1-$H$8),2)</f>
        <v>248.84</v>
      </c>
      <c r="G91" s="50">
        <f t="shared" si="44"/>
        <v>248.84</v>
      </c>
      <c r="H91" s="50">
        <f t="shared" si="44"/>
        <v>248.84</v>
      </c>
      <c r="I91" s="50">
        <f t="shared" si="44"/>
        <v>260.32</v>
      </c>
      <c r="J91" s="50">
        <f t="shared" si="44"/>
        <v>260.32</v>
      </c>
      <c r="K91" s="50">
        <f t="shared" si="44"/>
        <v>275.08</v>
      </c>
      <c r="L91" s="50">
        <f t="shared" si="44"/>
        <v>275.08</v>
      </c>
      <c r="M91" s="50">
        <f t="shared" si="44"/>
        <v>275.08</v>
      </c>
      <c r="N91" s="50">
        <f t="shared" si="44"/>
        <v>275.08</v>
      </c>
    </row>
    <row r="92" spans="2:14" ht="15.75">
      <c r="B92" s="113"/>
      <c r="C92" s="40" t="str">
        <f t="shared" si="42"/>
        <v>9.0'</v>
      </c>
      <c r="D92" s="41" t="str">
        <f t="shared" si="42"/>
        <v>108"</v>
      </c>
      <c r="E92" s="42">
        <f t="shared" si="42"/>
        <v>108</v>
      </c>
      <c r="F92" s="50">
        <f t="shared" ref="F92:N92" si="45">ROUND(F74/(1-$H$8),2)</f>
        <v>323.26</v>
      </c>
      <c r="G92" s="50">
        <f t="shared" si="45"/>
        <v>323.26</v>
      </c>
      <c r="H92" s="50">
        <f t="shared" si="45"/>
        <v>323.26</v>
      </c>
      <c r="I92" s="50">
        <f t="shared" si="45"/>
        <v>336.16</v>
      </c>
      <c r="J92" s="50">
        <f t="shared" si="45"/>
        <v>336.16</v>
      </c>
      <c r="K92" s="50">
        <f t="shared" si="45"/>
        <v>352.78</v>
      </c>
      <c r="L92" s="50">
        <f t="shared" si="45"/>
        <v>352.78</v>
      </c>
      <c r="M92" s="50">
        <f t="shared" si="45"/>
        <v>352.78</v>
      </c>
      <c r="N92" s="50">
        <f t="shared" si="45"/>
        <v>352.78</v>
      </c>
    </row>
    <row r="93" spans="2:14" ht="15.75">
      <c r="B93" s="113"/>
      <c r="C93" s="40" t="str">
        <f t="shared" si="42"/>
        <v>10.5'</v>
      </c>
      <c r="D93" s="41" t="str">
        <f t="shared" si="42"/>
        <v>126"</v>
      </c>
      <c r="E93" s="42">
        <f t="shared" si="42"/>
        <v>126</v>
      </c>
      <c r="F93" s="50">
        <f t="shared" ref="F93:N93" si="46">ROUND(F75/(1-$H$8),2)</f>
        <v>333.5</v>
      </c>
      <c r="G93" s="50">
        <f t="shared" si="46"/>
        <v>333.5</v>
      </c>
      <c r="H93" s="50">
        <f t="shared" si="46"/>
        <v>333.5</v>
      </c>
      <c r="I93" s="50">
        <f t="shared" si="46"/>
        <v>349.28</v>
      </c>
      <c r="J93" s="50">
        <f t="shared" si="46"/>
        <v>349.28</v>
      </c>
      <c r="K93" s="50">
        <f t="shared" si="46"/>
        <v>369.58</v>
      </c>
      <c r="L93" s="50">
        <f t="shared" si="46"/>
        <v>369.58</v>
      </c>
      <c r="M93" s="50">
        <f t="shared" si="46"/>
        <v>369.58</v>
      </c>
      <c r="N93" s="50">
        <f t="shared" si="46"/>
        <v>369.58</v>
      </c>
    </row>
    <row r="94" spans="2:14" ht="15.75">
      <c r="B94" s="113"/>
      <c r="C94" s="40" t="str">
        <f t="shared" si="42"/>
        <v>12.0'</v>
      </c>
      <c r="D94" s="41" t="str">
        <f t="shared" si="42"/>
        <v>144"</v>
      </c>
      <c r="E94" s="42">
        <f t="shared" si="42"/>
        <v>144</v>
      </c>
      <c r="F94" s="50">
        <f t="shared" ref="F94:N94" si="47">ROUND(F76/(1-$H$8),2)</f>
        <v>407.92</v>
      </c>
      <c r="G94" s="50">
        <f t="shared" si="47"/>
        <v>407.92</v>
      </c>
      <c r="H94" s="50">
        <f t="shared" si="47"/>
        <v>407.92</v>
      </c>
      <c r="I94" s="50">
        <f t="shared" si="47"/>
        <v>425.14</v>
      </c>
      <c r="J94" s="50">
        <f t="shared" si="47"/>
        <v>425.14</v>
      </c>
      <c r="K94" s="50">
        <f t="shared" si="47"/>
        <v>447.28</v>
      </c>
      <c r="L94" s="50">
        <f t="shared" si="47"/>
        <v>447.28</v>
      </c>
      <c r="M94" s="50">
        <f t="shared" si="47"/>
        <v>447.28</v>
      </c>
      <c r="N94" s="50">
        <f t="shared" si="47"/>
        <v>447.28</v>
      </c>
    </row>
    <row r="95" spans="2:14" ht="15.75">
      <c r="B95" s="113"/>
      <c r="C95" s="40" t="str">
        <f t="shared" si="42"/>
        <v>13.5'</v>
      </c>
      <c r="D95" s="41" t="str">
        <f t="shared" si="42"/>
        <v>162"</v>
      </c>
      <c r="E95" s="42">
        <f t="shared" si="42"/>
        <v>162</v>
      </c>
      <c r="F95" s="50">
        <f t="shared" ref="F95:N95" si="48">ROUND(F77/(1-$H$8),2)</f>
        <v>418.16</v>
      </c>
      <c r="G95" s="50">
        <f t="shared" si="48"/>
        <v>418.16</v>
      </c>
      <c r="H95" s="50">
        <f t="shared" si="48"/>
        <v>418.16</v>
      </c>
      <c r="I95" s="50">
        <f t="shared" si="48"/>
        <v>438.26</v>
      </c>
      <c r="J95" s="50">
        <f t="shared" si="48"/>
        <v>438.26</v>
      </c>
      <c r="K95" s="50">
        <f t="shared" si="48"/>
        <v>464.08</v>
      </c>
      <c r="L95" s="50">
        <f t="shared" si="48"/>
        <v>464.08</v>
      </c>
      <c r="M95" s="50">
        <f t="shared" si="48"/>
        <v>464.08</v>
      </c>
      <c r="N95" s="50">
        <f t="shared" si="48"/>
        <v>464.08</v>
      </c>
    </row>
    <row r="96" spans="2:14" ht="15.75">
      <c r="B96" s="113"/>
      <c r="C96" s="40" t="str">
        <f t="shared" si="42"/>
        <v>15.0'</v>
      </c>
      <c r="D96" s="41" t="str">
        <f t="shared" si="42"/>
        <v>180"</v>
      </c>
      <c r="E96" s="42">
        <f t="shared" si="42"/>
        <v>180</v>
      </c>
      <c r="F96" s="50">
        <f t="shared" ref="F96:N96" si="49">ROUND(F78/(1-$H$8),2)</f>
        <v>492.56</v>
      </c>
      <c r="G96" s="50">
        <f t="shared" si="49"/>
        <v>492.56</v>
      </c>
      <c r="H96" s="50">
        <f t="shared" si="49"/>
        <v>492.56</v>
      </c>
      <c r="I96" s="50">
        <f t="shared" si="49"/>
        <v>514.1</v>
      </c>
      <c r="J96" s="50">
        <f t="shared" si="49"/>
        <v>514.1</v>
      </c>
      <c r="K96" s="50">
        <f t="shared" si="49"/>
        <v>541.76</v>
      </c>
      <c r="L96" s="50">
        <f t="shared" si="49"/>
        <v>541.76</v>
      </c>
      <c r="M96" s="50">
        <f t="shared" si="49"/>
        <v>541.76</v>
      </c>
      <c r="N96" s="50">
        <f t="shared" si="49"/>
        <v>541.76</v>
      </c>
    </row>
    <row r="97" spans="2:14" ht="15.75">
      <c r="B97" s="113"/>
      <c r="C97" s="40" t="str">
        <f t="shared" si="42"/>
        <v>16.5'</v>
      </c>
      <c r="D97" s="41" t="str">
        <f t="shared" si="42"/>
        <v>198"</v>
      </c>
      <c r="E97" s="42">
        <f t="shared" si="42"/>
        <v>198</v>
      </c>
      <c r="F97" s="50">
        <f t="shared" ref="F97:N97" si="50">ROUND(F79/(1-$H$8),2)</f>
        <v>502.82</v>
      </c>
      <c r="G97" s="50">
        <f t="shared" si="50"/>
        <v>502.82</v>
      </c>
      <c r="H97" s="50">
        <f t="shared" si="50"/>
        <v>502.82</v>
      </c>
      <c r="I97" s="50">
        <f t="shared" si="50"/>
        <v>527.22</v>
      </c>
      <c r="J97" s="50">
        <f t="shared" si="50"/>
        <v>527.22</v>
      </c>
      <c r="K97" s="50">
        <f t="shared" si="50"/>
        <v>558.58000000000004</v>
      </c>
      <c r="L97" s="50">
        <f t="shared" si="50"/>
        <v>558.58000000000004</v>
      </c>
      <c r="M97" s="50">
        <f t="shared" si="50"/>
        <v>558.58000000000004</v>
      </c>
      <c r="N97" s="50">
        <f t="shared" si="50"/>
        <v>558.58000000000004</v>
      </c>
    </row>
    <row r="98" spans="2:14" ht="15.75">
      <c r="B98" s="113"/>
      <c r="C98" s="40" t="str">
        <f t="shared" si="42"/>
        <v>18.0'</v>
      </c>
      <c r="D98" s="41" t="str">
        <f t="shared" si="42"/>
        <v>216"</v>
      </c>
      <c r="E98" s="42">
        <f t="shared" si="42"/>
        <v>216</v>
      </c>
      <c r="F98" s="50">
        <f t="shared" ref="F98:N98" si="51">ROUND(F80/(1-$H$8),2)</f>
        <v>577.22</v>
      </c>
      <c r="G98" s="50">
        <f t="shared" si="51"/>
        <v>577.22</v>
      </c>
      <c r="H98" s="50">
        <f t="shared" si="51"/>
        <v>577.22</v>
      </c>
      <c r="I98" s="50">
        <f t="shared" si="51"/>
        <v>603.05999999999995</v>
      </c>
      <c r="J98" s="50">
        <f t="shared" si="51"/>
        <v>603.05999999999995</v>
      </c>
      <c r="K98" s="50">
        <f t="shared" si="51"/>
        <v>636.26</v>
      </c>
      <c r="L98" s="50">
        <f t="shared" si="51"/>
        <v>636.26</v>
      </c>
      <c r="M98" s="50">
        <f t="shared" si="51"/>
        <v>636.26</v>
      </c>
      <c r="N98" s="50">
        <f t="shared" si="51"/>
        <v>636.26</v>
      </c>
    </row>
    <row r="99" spans="2:14" ht="15.75">
      <c r="B99" s="113"/>
      <c r="C99" s="40" t="str">
        <f t="shared" si="42"/>
        <v>19.5'</v>
      </c>
      <c r="D99" s="41" t="str">
        <f t="shared" si="42"/>
        <v>234"</v>
      </c>
      <c r="E99" s="42">
        <f t="shared" si="42"/>
        <v>234</v>
      </c>
      <c r="F99" s="50">
        <f t="shared" ref="F99:N99" si="52">ROUND(F81/(1-$H$8),2)</f>
        <v>587.48</v>
      </c>
      <c r="G99" s="50">
        <f t="shared" si="52"/>
        <v>587.48</v>
      </c>
      <c r="H99" s="50">
        <f t="shared" si="52"/>
        <v>587.48</v>
      </c>
      <c r="I99" s="50">
        <f t="shared" si="52"/>
        <v>616.17999999999995</v>
      </c>
      <c r="J99" s="50">
        <f t="shared" si="52"/>
        <v>616.17999999999995</v>
      </c>
      <c r="K99" s="50">
        <f t="shared" si="52"/>
        <v>653.08000000000004</v>
      </c>
      <c r="L99" s="50">
        <f t="shared" si="52"/>
        <v>653.08000000000004</v>
      </c>
      <c r="M99" s="50">
        <f t="shared" si="52"/>
        <v>653.08000000000004</v>
      </c>
      <c r="N99" s="50">
        <f t="shared" si="52"/>
        <v>653.08000000000004</v>
      </c>
    </row>
    <row r="100" spans="2:14" ht="15.75">
      <c r="B100" s="113"/>
      <c r="C100" s="40" t="str">
        <f t="shared" si="42"/>
        <v>21.0'</v>
      </c>
      <c r="D100" s="41" t="str">
        <f t="shared" si="42"/>
        <v>252"</v>
      </c>
      <c r="E100" s="42">
        <f t="shared" si="42"/>
        <v>252</v>
      </c>
      <c r="F100" s="50">
        <f t="shared" ref="F100:N100" si="53">ROUND(F82/(1-$H$8),2)</f>
        <v>661.88</v>
      </c>
      <c r="G100" s="50">
        <f t="shared" si="53"/>
        <v>661.88</v>
      </c>
      <c r="H100" s="50">
        <f t="shared" si="53"/>
        <v>661.88</v>
      </c>
      <c r="I100" s="50">
        <f t="shared" si="53"/>
        <v>692.02</v>
      </c>
      <c r="J100" s="50">
        <f t="shared" si="53"/>
        <v>692.02</v>
      </c>
      <c r="K100" s="50">
        <f t="shared" si="53"/>
        <v>730.76</v>
      </c>
      <c r="L100" s="50">
        <f t="shared" si="53"/>
        <v>730.76</v>
      </c>
      <c r="M100" s="50">
        <f t="shared" si="53"/>
        <v>730.76</v>
      </c>
      <c r="N100" s="50">
        <f t="shared" si="53"/>
        <v>730.76</v>
      </c>
    </row>
    <row r="101" spans="2:14" ht="15.75">
      <c r="B101" s="113"/>
      <c r="C101" s="40" t="str">
        <f t="shared" si="42"/>
        <v>22.5'</v>
      </c>
      <c r="D101" s="41" t="str">
        <f t="shared" si="42"/>
        <v>270"</v>
      </c>
      <c r="E101" s="42">
        <f t="shared" si="42"/>
        <v>270</v>
      </c>
      <c r="F101" s="50">
        <f t="shared" ref="F101:N101" si="54">ROUND(F83/(1-$H$8),2)</f>
        <v>672.14</v>
      </c>
      <c r="G101" s="50">
        <f t="shared" si="54"/>
        <v>672.14</v>
      </c>
      <c r="H101" s="50">
        <f t="shared" si="54"/>
        <v>672.14</v>
      </c>
      <c r="I101" s="50">
        <f t="shared" si="54"/>
        <v>705.14</v>
      </c>
      <c r="J101" s="50">
        <f t="shared" si="54"/>
        <v>705.14</v>
      </c>
      <c r="K101" s="50">
        <f t="shared" si="54"/>
        <v>747.58</v>
      </c>
      <c r="L101" s="50">
        <f t="shared" si="54"/>
        <v>747.58</v>
      </c>
      <c r="M101" s="50">
        <f t="shared" si="54"/>
        <v>747.58</v>
      </c>
      <c r="N101" s="50">
        <f t="shared" si="54"/>
        <v>747.58</v>
      </c>
    </row>
    <row r="102" spans="2:14" ht="15.75">
      <c r="B102" s="114"/>
      <c r="C102" s="44" t="str">
        <f t="shared" si="42"/>
        <v>24.0'</v>
      </c>
      <c r="D102" s="45" t="str">
        <f t="shared" si="42"/>
        <v>288"</v>
      </c>
      <c r="E102" s="46">
        <f t="shared" si="42"/>
        <v>288</v>
      </c>
      <c r="F102" s="51">
        <f t="shared" ref="F102:N102" si="55">ROUND(F84/(1-$H$8),2)</f>
        <v>746.54</v>
      </c>
      <c r="G102" s="51">
        <f t="shared" si="55"/>
        <v>746.54</v>
      </c>
      <c r="H102" s="51">
        <f t="shared" si="55"/>
        <v>746.54</v>
      </c>
      <c r="I102" s="51">
        <f t="shared" si="55"/>
        <v>780.98</v>
      </c>
      <c r="J102" s="51">
        <f t="shared" si="55"/>
        <v>780.98</v>
      </c>
      <c r="K102" s="51">
        <f t="shared" si="55"/>
        <v>825.26</v>
      </c>
      <c r="L102" s="51">
        <f t="shared" si="55"/>
        <v>825.26</v>
      </c>
      <c r="M102" s="51">
        <f t="shared" si="55"/>
        <v>825.26</v>
      </c>
      <c r="N102" s="51">
        <f t="shared" si="55"/>
        <v>825.26</v>
      </c>
    </row>
    <row r="160" spans="6:6" ht="15">
      <c r="F160" s="30"/>
    </row>
    <row r="164" spans="3:11">
      <c r="F164" s="33" t="s">
        <v>28</v>
      </c>
      <c r="G164" s="33"/>
      <c r="H164" s="33" t="s">
        <v>31</v>
      </c>
      <c r="I164" s="33"/>
      <c r="J164" s="33" t="s">
        <v>32</v>
      </c>
      <c r="K164" s="33"/>
    </row>
    <row r="165" spans="3:11">
      <c r="C165" t="s">
        <v>29</v>
      </c>
      <c r="F165" s="31" t="e">
        <f>#REF!</f>
        <v>#REF!</v>
      </c>
      <c r="H165" s="31" t="e">
        <f>#REF!</f>
        <v>#REF!</v>
      </c>
      <c r="J165" s="31" t="e">
        <f>#REF!</f>
        <v>#REF!</v>
      </c>
    </row>
    <row r="167" spans="3:11">
      <c r="C167" t="s">
        <v>30</v>
      </c>
      <c r="F167" s="34">
        <v>78.069999999999993</v>
      </c>
      <c r="G167" s="86" t="e">
        <f t="shared" ref="G167:G174" si="56">F$165/F167-1</f>
        <v>#REF!</v>
      </c>
      <c r="H167" s="34">
        <v>108.59</v>
      </c>
      <c r="I167" s="86" t="e">
        <f t="shared" ref="I167:I174" si="57">H$165/H167-1</f>
        <v>#REF!</v>
      </c>
      <c r="J167" s="34">
        <v>161.83000000000001</v>
      </c>
      <c r="K167" s="86" t="e">
        <f t="shared" ref="K167:K174" si="58">J$165/J167-1</f>
        <v>#REF!</v>
      </c>
    </row>
    <row r="168" spans="3:11">
      <c r="C168" t="s">
        <v>33</v>
      </c>
      <c r="F168" s="34">
        <v>78.069999999999993</v>
      </c>
      <c r="G168" s="86" t="e">
        <f t="shared" si="56"/>
        <v>#REF!</v>
      </c>
      <c r="H168" s="34">
        <v>108.59</v>
      </c>
      <c r="I168" s="86" t="e">
        <f t="shared" si="57"/>
        <v>#REF!</v>
      </c>
      <c r="J168" s="34">
        <v>161.83000000000001</v>
      </c>
      <c r="K168" s="86" t="e">
        <f t="shared" si="58"/>
        <v>#REF!</v>
      </c>
    </row>
    <row r="169" spans="3:11">
      <c r="C169" t="s">
        <v>34</v>
      </c>
      <c r="F169" s="34">
        <v>83.62</v>
      </c>
      <c r="G169" s="86" t="e">
        <f t="shared" si="56"/>
        <v>#REF!</v>
      </c>
      <c r="H169" s="34">
        <v>115.98</v>
      </c>
      <c r="I169" s="86" t="e">
        <f t="shared" si="57"/>
        <v>#REF!</v>
      </c>
      <c r="J169" s="34">
        <v>173.53</v>
      </c>
      <c r="K169" s="86" t="e">
        <f t="shared" si="58"/>
        <v>#REF!</v>
      </c>
    </row>
    <row r="170" spans="3:11">
      <c r="C170" t="s">
        <v>35</v>
      </c>
      <c r="F170" s="34"/>
      <c r="G170" s="86" t="e">
        <f t="shared" si="56"/>
        <v>#REF!</v>
      </c>
      <c r="H170" s="34"/>
      <c r="I170" s="86" t="e">
        <f t="shared" si="57"/>
        <v>#REF!</v>
      </c>
      <c r="J170" s="34"/>
      <c r="K170" s="86" t="e">
        <f t="shared" si="58"/>
        <v>#REF!</v>
      </c>
    </row>
    <row r="171" spans="3:11">
      <c r="C171" t="s">
        <v>36</v>
      </c>
      <c r="F171" s="34"/>
      <c r="G171" s="86" t="e">
        <f t="shared" si="56"/>
        <v>#REF!</v>
      </c>
      <c r="H171" s="34"/>
      <c r="I171" s="86" t="e">
        <f t="shared" si="57"/>
        <v>#REF!</v>
      </c>
      <c r="J171" s="34"/>
      <c r="K171" s="86" t="e">
        <f t="shared" si="58"/>
        <v>#REF!</v>
      </c>
    </row>
    <row r="172" spans="3:11">
      <c r="C172" t="s">
        <v>37</v>
      </c>
      <c r="F172" s="34"/>
      <c r="G172" s="86" t="e">
        <f t="shared" si="56"/>
        <v>#REF!</v>
      </c>
      <c r="H172" s="34"/>
      <c r="I172" s="86" t="e">
        <f t="shared" si="57"/>
        <v>#REF!</v>
      </c>
      <c r="J172" s="34"/>
      <c r="K172" s="86" t="e">
        <f t="shared" si="58"/>
        <v>#REF!</v>
      </c>
    </row>
    <row r="173" spans="3:11">
      <c r="C173" t="s">
        <v>38</v>
      </c>
      <c r="F173" s="34"/>
      <c r="G173" s="86" t="e">
        <f t="shared" si="56"/>
        <v>#REF!</v>
      </c>
      <c r="H173" s="34"/>
      <c r="I173" s="86" t="e">
        <f t="shared" si="57"/>
        <v>#REF!</v>
      </c>
      <c r="J173" s="34"/>
      <c r="K173" s="86" t="e">
        <f t="shared" si="58"/>
        <v>#REF!</v>
      </c>
    </row>
    <row r="174" spans="3:11">
      <c r="C174" t="s">
        <v>39</v>
      </c>
      <c r="F174" s="34"/>
      <c r="G174" s="86" t="e">
        <f t="shared" si="56"/>
        <v>#REF!</v>
      </c>
      <c r="H174" s="34"/>
      <c r="I174" s="86" t="e">
        <f t="shared" si="57"/>
        <v>#REF!</v>
      </c>
      <c r="J174" s="34"/>
      <c r="K174" s="86" t="e">
        <f t="shared" si="58"/>
        <v>#REF!</v>
      </c>
    </row>
  </sheetData>
  <mergeCells count="5">
    <mergeCell ref="B54:B66"/>
    <mergeCell ref="B72:B84"/>
    <mergeCell ref="B90:B102"/>
    <mergeCell ref="B18:B30"/>
    <mergeCell ref="B36:B48"/>
  </mergeCells>
  <phoneticPr fontId="2" type="noConversion"/>
  <pageMargins left="0.25" right="0.25" top="0.75" bottom="0.75" header="0.5" footer="0.5"/>
  <pageSetup scale="89" fitToHeight="2" orientation="portrait" horizontalDpi="200" verticalDpi="200" r:id="rId1"/>
  <headerFooter alignWithMargins="0">
    <oddHeader>&amp;R&amp;A</oddHeader>
  </headerFooter>
  <rowBreaks count="1" manualBreakCount="1">
    <brk id="104" min="2" max="12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Z196"/>
  <sheetViews>
    <sheetView showGridLines="0" topLeftCell="N107" workbookViewId="0">
      <selection activeCell="X112" sqref="X112:AF124"/>
    </sheetView>
  </sheetViews>
  <sheetFormatPr defaultRowHeight="12.75" outlineLevelRow="1" outlineLevelCol="1"/>
  <cols>
    <col min="1" max="2" width="5" customWidth="1"/>
    <col min="4" max="4" width="10" customWidth="1"/>
    <col min="5" max="5" width="5.28515625" customWidth="1"/>
    <col min="6" max="8" width="7" customWidth="1"/>
    <col min="9" max="9" width="5.85546875" customWidth="1"/>
    <col min="10" max="10" width="16" bestFit="1" customWidth="1"/>
    <col min="12" max="14" width="11.28515625" customWidth="1"/>
    <col min="15" max="15" width="11.140625" customWidth="1"/>
    <col min="16" max="16" width="11.28515625" customWidth="1"/>
    <col min="20" max="20" width="4.7109375" customWidth="1"/>
    <col min="21" max="21" width="6.85546875" customWidth="1"/>
    <col min="23" max="23" width="9.5703125" hidden="1" customWidth="1" outlineLevel="1"/>
    <col min="24" max="24" width="10.42578125" customWidth="1" collapsed="1"/>
    <col min="25" max="32" width="10.42578125" customWidth="1"/>
    <col min="34" max="41" width="9" bestFit="1" customWidth="1"/>
  </cols>
  <sheetData>
    <row r="1" spans="1:16" ht="20.25">
      <c r="D1" s="6" t="s">
        <v>1</v>
      </c>
      <c r="L1" s="6" t="s">
        <v>7</v>
      </c>
    </row>
    <row r="2" spans="1:16" ht="14.25" customHeight="1" thickBot="1">
      <c r="D2" s="6"/>
      <c r="L2" s="6"/>
    </row>
    <row r="3" spans="1:16" ht="18.75" customHeight="1" thickTop="1" thickBot="1">
      <c r="D3" s="127" t="s">
        <v>4</v>
      </c>
      <c r="F3" s="133" t="s">
        <v>3</v>
      </c>
      <c r="G3" s="134"/>
      <c r="H3" s="137" t="s">
        <v>2</v>
      </c>
      <c r="J3" s="131" t="s">
        <v>6</v>
      </c>
      <c r="L3" s="123" t="s">
        <v>16</v>
      </c>
      <c r="M3" s="129"/>
      <c r="N3" s="130"/>
      <c r="O3" s="125" t="s">
        <v>10</v>
      </c>
      <c r="P3" s="127" t="s">
        <v>11</v>
      </c>
    </row>
    <row r="4" spans="1:16" ht="34.5" customHeight="1" thickTop="1" thickBot="1">
      <c r="D4" s="128"/>
      <c r="F4" s="135"/>
      <c r="G4" s="136"/>
      <c r="H4" s="138"/>
      <c r="J4" s="132"/>
      <c r="L4" s="124"/>
      <c r="M4" s="20" t="s">
        <v>8</v>
      </c>
      <c r="N4" s="19" t="s">
        <v>9</v>
      </c>
      <c r="O4" s="126"/>
      <c r="P4" s="128"/>
    </row>
    <row r="5" spans="1:16" ht="14.25" thickTop="1" thickBot="1">
      <c r="C5" t="s">
        <v>12</v>
      </c>
      <c r="D5" s="15">
        <v>72</v>
      </c>
      <c r="F5" s="3" t="s">
        <v>0</v>
      </c>
      <c r="G5" s="3" t="str">
        <f>IF(FABW&lt;=54,"⅓ &amp; ⅔","½ &amp; ¼")</f>
        <v>½ &amp; ¼</v>
      </c>
      <c r="H5" s="3"/>
      <c r="J5" s="4" t="s">
        <v>5</v>
      </c>
      <c r="L5" s="56">
        <v>1</v>
      </c>
      <c r="M5" s="55">
        <v>72</v>
      </c>
      <c r="N5" s="16">
        <v>92</v>
      </c>
      <c r="O5" s="16">
        <v>20</v>
      </c>
      <c r="P5" s="107">
        <f>'Fabric Specs'!$N$3</f>
        <v>0</v>
      </c>
    </row>
    <row r="6" spans="1:16" ht="13.5" thickTop="1">
      <c r="A6" s="21">
        <v>1</v>
      </c>
      <c r="B6" s="21">
        <v>1</v>
      </c>
      <c r="C6" s="11">
        <f t="shared" ref="C6:C26" si="0">IF(FABW&lt;=57,B6,A6)</f>
        <v>1</v>
      </c>
      <c r="D6" s="10">
        <f t="shared" ref="D6:D26" si="1">C6*$D$5</f>
        <v>72</v>
      </c>
      <c r="E6" s="1"/>
      <c r="F6" s="2">
        <f t="shared" ref="F6:F26" si="2">INT(C6)</f>
        <v>1</v>
      </c>
      <c r="G6" s="2">
        <f t="shared" ref="G6:G26" si="3">C6-INT(C6)</f>
        <v>0</v>
      </c>
      <c r="H6" s="2">
        <f t="shared" ref="H6:H26" si="4">IF(FABW&lt;=54,IF(AND(C6-INT(C6)&gt;0.3,C6-INT(C6)&lt;0.7),INT(C6),C6-1),IF(OR(G6=0.25,G6=0.5),INT(C6),IF(G6=0.75,INT(C6)+1,INT(C6)-1)))</f>
        <v>0</v>
      </c>
      <c r="I6" s="1"/>
      <c r="J6" s="9">
        <f t="shared" ref="J6:J26" si="5">ROUNDUP(D6-4-(H6*1.92),1)</f>
        <v>68</v>
      </c>
    </row>
    <row r="7" spans="1:16">
      <c r="A7" s="21">
        <v>1.25</v>
      </c>
      <c r="B7" s="21">
        <v>1.33</v>
      </c>
      <c r="C7" s="11">
        <f t="shared" si="0"/>
        <v>1.25</v>
      </c>
      <c r="D7" s="9">
        <f t="shared" si="1"/>
        <v>90</v>
      </c>
      <c r="E7" s="1"/>
      <c r="F7" s="2">
        <f t="shared" si="2"/>
        <v>1</v>
      </c>
      <c r="G7" s="2">
        <f t="shared" si="3"/>
        <v>0.25</v>
      </c>
      <c r="H7" s="2">
        <f t="shared" si="4"/>
        <v>1</v>
      </c>
      <c r="I7" s="1"/>
      <c r="J7" s="9">
        <f t="shared" si="5"/>
        <v>84.1</v>
      </c>
      <c r="L7" s="5" t="s">
        <v>12</v>
      </c>
    </row>
    <row r="8" spans="1:16">
      <c r="A8" s="21">
        <v>1.5</v>
      </c>
      <c r="B8" s="21">
        <v>1.5</v>
      </c>
      <c r="C8" s="11">
        <f t="shared" si="0"/>
        <v>1.5</v>
      </c>
      <c r="D8" s="9">
        <f t="shared" si="1"/>
        <v>108</v>
      </c>
      <c r="E8" s="1"/>
      <c r="F8" s="2">
        <f t="shared" si="2"/>
        <v>1</v>
      </c>
      <c r="G8" s="2">
        <f t="shared" si="3"/>
        <v>0.5</v>
      </c>
      <c r="H8" s="2">
        <f t="shared" si="4"/>
        <v>1</v>
      </c>
      <c r="I8" s="1"/>
      <c r="J8" s="9">
        <f t="shared" si="5"/>
        <v>102.1</v>
      </c>
      <c r="L8" s="2">
        <f>CCW/FABW</f>
        <v>1</v>
      </c>
    </row>
    <row r="9" spans="1:16">
      <c r="A9" s="21">
        <v>1.75</v>
      </c>
      <c r="B9" s="21">
        <v>1.66</v>
      </c>
      <c r="C9" s="11">
        <f t="shared" si="0"/>
        <v>1.75</v>
      </c>
      <c r="D9" s="9">
        <f t="shared" si="1"/>
        <v>126</v>
      </c>
      <c r="E9" s="1"/>
      <c r="F9" s="2">
        <f t="shared" si="2"/>
        <v>1</v>
      </c>
      <c r="G9" s="2">
        <f t="shared" si="3"/>
        <v>0.75</v>
      </c>
      <c r="H9" s="2">
        <f t="shared" si="4"/>
        <v>2</v>
      </c>
      <c r="I9" s="1"/>
      <c r="J9" s="9">
        <f t="shared" si="5"/>
        <v>118.19999999999999</v>
      </c>
    </row>
    <row r="10" spans="1:16">
      <c r="A10" s="21">
        <v>2</v>
      </c>
      <c r="B10" s="21">
        <v>2</v>
      </c>
      <c r="C10" s="11">
        <f t="shared" si="0"/>
        <v>2</v>
      </c>
      <c r="D10" s="9">
        <f t="shared" si="1"/>
        <v>144</v>
      </c>
      <c r="E10" s="1"/>
      <c r="F10" s="2">
        <f t="shared" si="2"/>
        <v>2</v>
      </c>
      <c r="G10" s="2">
        <f t="shared" si="3"/>
        <v>0</v>
      </c>
      <c r="H10" s="2">
        <f t="shared" si="4"/>
        <v>1</v>
      </c>
      <c r="I10" s="1"/>
      <c r="J10" s="9">
        <f t="shared" si="5"/>
        <v>138.1</v>
      </c>
      <c r="L10" t="s">
        <v>13</v>
      </c>
    </row>
    <row r="11" spans="1:16">
      <c r="A11" s="21">
        <v>2.25</v>
      </c>
      <c r="B11" s="21">
        <v>2.33</v>
      </c>
      <c r="C11" s="11">
        <f t="shared" si="0"/>
        <v>2.25</v>
      </c>
      <c r="D11" s="9">
        <f t="shared" si="1"/>
        <v>162</v>
      </c>
      <c r="E11" s="1"/>
      <c r="F11" s="2">
        <f t="shared" si="2"/>
        <v>2</v>
      </c>
      <c r="G11" s="2">
        <f t="shared" si="3"/>
        <v>0.25</v>
      </c>
      <c r="H11" s="2">
        <f t="shared" si="4"/>
        <v>2</v>
      </c>
      <c r="I11" s="1"/>
      <c r="J11" s="9">
        <f t="shared" si="5"/>
        <v>154.19999999999999</v>
      </c>
      <c r="L11" s="2">
        <f>CEILING(CCW/FABW,0.25)</f>
        <v>1</v>
      </c>
    </row>
    <row r="12" spans="1:16">
      <c r="A12" s="21">
        <v>2.5</v>
      </c>
      <c r="B12" s="21">
        <v>2.5</v>
      </c>
      <c r="C12" s="11">
        <f t="shared" si="0"/>
        <v>2.5</v>
      </c>
      <c r="D12" s="9">
        <f t="shared" si="1"/>
        <v>180</v>
      </c>
      <c r="E12" s="1"/>
      <c r="F12" s="2">
        <f t="shared" si="2"/>
        <v>2</v>
      </c>
      <c r="G12" s="2">
        <f t="shared" si="3"/>
        <v>0.5</v>
      </c>
      <c r="H12" s="2">
        <f t="shared" si="4"/>
        <v>2</v>
      </c>
      <c r="I12" s="1"/>
      <c r="J12" s="9">
        <f t="shared" si="5"/>
        <v>172.2</v>
      </c>
    </row>
    <row r="13" spans="1:16">
      <c r="A13" s="21">
        <v>2.75</v>
      </c>
      <c r="B13" s="21">
        <v>2.66</v>
      </c>
      <c r="C13" s="11">
        <f t="shared" si="0"/>
        <v>2.75</v>
      </c>
      <c r="D13" s="9">
        <f t="shared" si="1"/>
        <v>198</v>
      </c>
      <c r="E13" s="1"/>
      <c r="F13" s="2">
        <f t="shared" si="2"/>
        <v>2</v>
      </c>
      <c r="G13" s="2">
        <f t="shared" si="3"/>
        <v>0.75</v>
      </c>
      <c r="H13" s="2">
        <f t="shared" si="4"/>
        <v>3</v>
      </c>
      <c r="I13" s="1"/>
      <c r="J13" s="9">
        <f t="shared" si="5"/>
        <v>188.29999999999998</v>
      </c>
      <c r="L13" t="s">
        <v>14</v>
      </c>
    </row>
    <row r="14" spans="1:16">
      <c r="A14" s="21">
        <v>3</v>
      </c>
      <c r="B14" s="21">
        <v>3</v>
      </c>
      <c r="C14" s="11">
        <f t="shared" si="0"/>
        <v>3</v>
      </c>
      <c r="D14" s="9">
        <f t="shared" si="1"/>
        <v>216</v>
      </c>
      <c r="E14" s="1"/>
      <c r="F14" s="2">
        <f t="shared" si="2"/>
        <v>3</v>
      </c>
      <c r="G14" s="2">
        <f t="shared" si="3"/>
        <v>0</v>
      </c>
      <c r="H14" s="2">
        <f t="shared" si="4"/>
        <v>2</v>
      </c>
      <c r="I14" s="1"/>
      <c r="J14" s="9">
        <f t="shared" si="5"/>
        <v>208.2</v>
      </c>
      <c r="L14" s="2">
        <f>IF(RPT&gt;0,IF(ML&gt;0,(ROUNDUP((CCL-ML+3)/RPT,0)*RPT),(ROUNDUP((CCL+5)/RPT,0)*RPT)),IF(ML&gt;0,CCL-ML+3,CCL+5))</f>
        <v>75</v>
      </c>
      <c r="M14" s="17"/>
      <c r="N14" s="18"/>
    </row>
    <row r="15" spans="1:16">
      <c r="A15" s="21">
        <v>3.25</v>
      </c>
      <c r="B15" s="21">
        <v>3.33</v>
      </c>
      <c r="C15" s="11">
        <f t="shared" si="0"/>
        <v>3.25</v>
      </c>
      <c r="D15" s="9">
        <f t="shared" si="1"/>
        <v>234</v>
      </c>
      <c r="E15" s="1"/>
      <c r="F15" s="2">
        <f t="shared" si="2"/>
        <v>3</v>
      </c>
      <c r="G15" s="2">
        <f t="shared" si="3"/>
        <v>0.25</v>
      </c>
      <c r="H15" s="2">
        <f t="shared" si="4"/>
        <v>3</v>
      </c>
      <c r="I15" s="1"/>
      <c r="J15" s="9">
        <f t="shared" si="5"/>
        <v>224.29999999999998</v>
      </c>
    </row>
    <row r="16" spans="1:16">
      <c r="A16" s="21">
        <v>3.5</v>
      </c>
      <c r="B16" s="21">
        <v>3.5</v>
      </c>
      <c r="C16" s="11">
        <f t="shared" si="0"/>
        <v>3.5</v>
      </c>
      <c r="D16" s="9">
        <f t="shared" si="1"/>
        <v>252</v>
      </c>
      <c r="E16" s="1"/>
      <c r="F16" s="2">
        <f t="shared" si="2"/>
        <v>3</v>
      </c>
      <c r="G16" s="2">
        <f t="shared" si="3"/>
        <v>0.5</v>
      </c>
      <c r="H16" s="2">
        <f t="shared" si="4"/>
        <v>3</v>
      </c>
      <c r="I16" s="1"/>
      <c r="J16" s="9">
        <f t="shared" si="5"/>
        <v>242.29999999999998</v>
      </c>
      <c r="L16" t="s">
        <v>15</v>
      </c>
    </row>
    <row r="17" spans="1:27">
      <c r="A17" s="21">
        <v>3.75</v>
      </c>
      <c r="B17" s="21">
        <v>3.66</v>
      </c>
      <c r="C17" s="11">
        <f t="shared" si="0"/>
        <v>3.75</v>
      </c>
      <c r="D17" s="9">
        <f t="shared" si="1"/>
        <v>270</v>
      </c>
      <c r="E17" s="1"/>
      <c r="F17" s="2">
        <f t="shared" si="2"/>
        <v>3</v>
      </c>
      <c r="G17" s="2">
        <f t="shared" si="3"/>
        <v>0.75</v>
      </c>
      <c r="H17" s="2">
        <f t="shared" si="4"/>
        <v>4</v>
      </c>
      <c r="I17" s="1"/>
      <c r="J17" s="9">
        <f t="shared" si="5"/>
        <v>258.40000000000003</v>
      </c>
      <c r="L17" s="2">
        <f>O24/L5</f>
        <v>3</v>
      </c>
    </row>
    <row r="18" spans="1:27">
      <c r="A18" s="21">
        <v>4</v>
      </c>
      <c r="B18" s="21">
        <v>4</v>
      </c>
      <c r="C18" s="11">
        <f t="shared" si="0"/>
        <v>4</v>
      </c>
      <c r="D18" s="9">
        <f t="shared" si="1"/>
        <v>288</v>
      </c>
      <c r="E18" s="1"/>
      <c r="F18" s="2">
        <f t="shared" si="2"/>
        <v>4</v>
      </c>
      <c r="G18" s="2">
        <f t="shared" si="3"/>
        <v>0</v>
      </c>
      <c r="H18" s="2">
        <f t="shared" si="4"/>
        <v>3</v>
      </c>
      <c r="I18" s="1"/>
      <c r="J18" s="9">
        <f t="shared" si="5"/>
        <v>278.3</v>
      </c>
    </row>
    <row r="19" spans="1:27">
      <c r="A19" s="21">
        <v>4.25</v>
      </c>
      <c r="B19" s="21">
        <v>4.33</v>
      </c>
      <c r="C19" s="11">
        <f t="shared" si="0"/>
        <v>4.25</v>
      </c>
      <c r="D19" s="9">
        <f t="shared" si="1"/>
        <v>306</v>
      </c>
      <c r="E19" s="1"/>
      <c r="F19" s="2">
        <f t="shared" si="2"/>
        <v>4</v>
      </c>
      <c r="G19" s="2">
        <f t="shared" si="3"/>
        <v>0.25</v>
      </c>
      <c r="H19" s="2">
        <f t="shared" si="4"/>
        <v>4</v>
      </c>
      <c r="I19" s="1"/>
      <c r="J19" s="9">
        <f t="shared" si="5"/>
        <v>294.40000000000003</v>
      </c>
    </row>
    <row r="20" spans="1:27">
      <c r="A20" s="21">
        <v>4.5</v>
      </c>
      <c r="B20" s="21">
        <v>4.5</v>
      </c>
      <c r="C20" s="11">
        <f t="shared" si="0"/>
        <v>4.5</v>
      </c>
      <c r="D20" s="9">
        <f t="shared" si="1"/>
        <v>324</v>
      </c>
      <c r="E20" s="1"/>
      <c r="F20" s="2">
        <f t="shared" si="2"/>
        <v>4</v>
      </c>
      <c r="G20" s="2">
        <f t="shared" si="3"/>
        <v>0.5</v>
      </c>
      <c r="H20" s="2">
        <f t="shared" si="4"/>
        <v>4</v>
      </c>
      <c r="I20" s="1"/>
      <c r="J20" s="9">
        <f t="shared" si="5"/>
        <v>312.40000000000003</v>
      </c>
      <c r="L20" s="8"/>
      <c r="M20" s="8"/>
    </row>
    <row r="21" spans="1:27">
      <c r="A21" s="21">
        <v>4.75</v>
      </c>
      <c r="B21" s="21">
        <v>4.66</v>
      </c>
      <c r="C21" s="11">
        <f t="shared" si="0"/>
        <v>4.75</v>
      </c>
      <c r="D21" s="9">
        <f t="shared" si="1"/>
        <v>342</v>
      </c>
      <c r="E21" s="1"/>
      <c r="F21" s="2">
        <f t="shared" si="2"/>
        <v>4</v>
      </c>
      <c r="G21" s="2">
        <f t="shared" si="3"/>
        <v>0.75</v>
      </c>
      <c r="H21" s="2">
        <f t="shared" si="4"/>
        <v>5</v>
      </c>
      <c r="I21" s="1"/>
      <c r="J21" s="9">
        <f t="shared" si="5"/>
        <v>328.4</v>
      </c>
      <c r="L21" s="12"/>
      <c r="M21" s="13"/>
      <c r="N21" s="14" t="s">
        <v>17</v>
      </c>
      <c r="O21" s="2">
        <f>ROUNDUP(L11*L5,0)</f>
        <v>1</v>
      </c>
      <c r="P21" t="s">
        <v>25</v>
      </c>
    </row>
    <row r="22" spans="1:27">
      <c r="A22" s="21">
        <v>5</v>
      </c>
      <c r="B22" s="21">
        <v>5</v>
      </c>
      <c r="C22" s="11">
        <f t="shared" si="0"/>
        <v>5</v>
      </c>
      <c r="D22" s="9">
        <f t="shared" si="1"/>
        <v>360</v>
      </c>
      <c r="E22" s="1"/>
      <c r="F22" s="2">
        <f t="shared" si="2"/>
        <v>5</v>
      </c>
      <c r="G22" s="2">
        <f t="shared" si="3"/>
        <v>0</v>
      </c>
      <c r="H22" s="2">
        <f t="shared" si="4"/>
        <v>4</v>
      </c>
      <c r="I22" s="1"/>
      <c r="J22" s="9">
        <f t="shared" si="5"/>
        <v>348.40000000000003</v>
      </c>
      <c r="L22" s="12"/>
      <c r="M22" s="13"/>
      <c r="N22" s="14" t="s">
        <v>18</v>
      </c>
      <c r="O22" s="7">
        <f>((RTW*CL)/36)*1.05</f>
        <v>2.1875000000000004</v>
      </c>
      <c r="P22" s="27">
        <f>TY/L5</f>
        <v>2.1875000000000004</v>
      </c>
    </row>
    <row r="23" spans="1:27" ht="13.5" thickBot="1">
      <c r="A23" s="21">
        <v>5.25</v>
      </c>
      <c r="B23" s="21">
        <v>5.33</v>
      </c>
      <c r="C23" s="11">
        <f t="shared" si="0"/>
        <v>5.25</v>
      </c>
      <c r="D23" s="9">
        <f t="shared" si="1"/>
        <v>378</v>
      </c>
      <c r="E23" s="1"/>
      <c r="F23" s="2">
        <f t="shared" si="2"/>
        <v>5</v>
      </c>
      <c r="G23" s="2">
        <f t="shared" si="3"/>
        <v>0.25</v>
      </c>
      <c r="H23" s="2">
        <f t="shared" si="4"/>
        <v>5</v>
      </c>
      <c r="I23" s="1"/>
      <c r="J23" s="9">
        <f t="shared" si="5"/>
        <v>364.4</v>
      </c>
    </row>
    <row r="24" spans="1:27" ht="13.5" thickTop="1">
      <c r="A24" s="21">
        <v>5.5</v>
      </c>
      <c r="B24" s="21">
        <v>5.5</v>
      </c>
      <c r="C24" s="11">
        <f t="shared" si="0"/>
        <v>5.5</v>
      </c>
      <c r="D24" s="9">
        <f t="shared" si="1"/>
        <v>396</v>
      </c>
      <c r="E24" s="1"/>
      <c r="F24" s="2">
        <f t="shared" si="2"/>
        <v>5</v>
      </c>
      <c r="G24" s="2">
        <f t="shared" si="3"/>
        <v>0.5</v>
      </c>
      <c r="H24" s="2">
        <f t="shared" si="4"/>
        <v>5</v>
      </c>
      <c r="I24" s="1"/>
      <c r="J24" s="9">
        <f t="shared" si="5"/>
        <v>382.4</v>
      </c>
      <c r="L24" s="117" t="s">
        <v>19</v>
      </c>
      <c r="M24" s="118"/>
      <c r="N24" s="119"/>
      <c r="O24" s="115">
        <f>IF(TY-INT(TY)&gt;=0.07,ROUNDUP(O22,0),INT(TY))</f>
        <v>3</v>
      </c>
    </row>
    <row r="25" spans="1:27" ht="13.5" thickBot="1">
      <c r="A25" s="21">
        <v>5.75</v>
      </c>
      <c r="B25" s="21">
        <v>5.66</v>
      </c>
      <c r="C25" s="11">
        <f t="shared" si="0"/>
        <v>5.75</v>
      </c>
      <c r="D25" s="9">
        <f t="shared" si="1"/>
        <v>414</v>
      </c>
      <c r="E25" s="1"/>
      <c r="F25" s="2">
        <f t="shared" si="2"/>
        <v>5</v>
      </c>
      <c r="G25" s="2">
        <f t="shared" si="3"/>
        <v>0.75</v>
      </c>
      <c r="H25" s="2">
        <f t="shared" si="4"/>
        <v>6</v>
      </c>
      <c r="I25" s="1"/>
      <c r="J25" s="9">
        <f t="shared" si="5"/>
        <v>398.5</v>
      </c>
      <c r="L25" s="120"/>
      <c r="M25" s="121"/>
      <c r="N25" s="122"/>
      <c r="O25" s="116"/>
    </row>
    <row r="26" spans="1:27" ht="13.5" thickTop="1">
      <c r="A26" s="21">
        <v>6</v>
      </c>
      <c r="B26" s="21">
        <v>6</v>
      </c>
      <c r="C26" s="11">
        <f t="shared" si="0"/>
        <v>6</v>
      </c>
      <c r="D26" s="9">
        <f t="shared" si="1"/>
        <v>432</v>
      </c>
      <c r="E26" s="1"/>
      <c r="F26" s="2">
        <f t="shared" si="2"/>
        <v>6</v>
      </c>
      <c r="G26" s="2">
        <f t="shared" si="3"/>
        <v>0</v>
      </c>
      <c r="H26" s="2">
        <f t="shared" si="4"/>
        <v>5</v>
      </c>
      <c r="I26" s="1"/>
      <c r="J26" s="9">
        <f t="shared" si="5"/>
        <v>418.4</v>
      </c>
    </row>
    <row r="27" spans="1:27" ht="20.25">
      <c r="T27" s="26"/>
    </row>
    <row r="28" spans="1:27" ht="20.25">
      <c r="T28" s="26"/>
    </row>
    <row r="29" spans="1:27" ht="20.25">
      <c r="T29" s="26" t="s">
        <v>44</v>
      </c>
    </row>
    <row r="30" spans="1:27" ht="15.75">
      <c r="T30" s="52" t="s">
        <v>40</v>
      </c>
      <c r="Z30" s="88">
        <f>'Master Assumptions'!$E$3</f>
        <v>2.5625</v>
      </c>
      <c r="AA30" s="32"/>
    </row>
    <row r="31" spans="1:27" ht="15.75">
      <c r="T31" s="52" t="s">
        <v>129</v>
      </c>
      <c r="Z31" s="108">
        <f>'Fabric Specs'!$L$3</f>
        <v>27.018589743589743</v>
      </c>
      <c r="AA31" s="32"/>
    </row>
    <row r="32" spans="1:27" ht="15.75">
      <c r="T32" s="52" t="s">
        <v>41</v>
      </c>
      <c r="Z32" s="106">
        <f>'Master Assumptions'!$G$1</f>
        <v>0.5</v>
      </c>
    </row>
    <row r="33" spans="19:52" ht="15.75">
      <c r="T33" s="52"/>
      <c r="U33" s="53"/>
      <c r="V33" s="53"/>
      <c r="W33" s="53"/>
      <c r="X33" s="53"/>
      <c r="Y33" s="29"/>
    </row>
    <row r="34" spans="19:52" ht="15.75">
      <c r="T34" s="52"/>
      <c r="U34" s="53"/>
      <c r="V34" s="53"/>
      <c r="W34" s="53"/>
      <c r="X34" s="53"/>
      <c r="Y34" s="29"/>
    </row>
    <row r="35" spans="19:52" ht="20.25">
      <c r="T35" s="26"/>
    </row>
    <row r="36" spans="19:52" ht="20.25">
      <c r="T36" s="26" t="s">
        <v>24</v>
      </c>
    </row>
    <row r="37" spans="19:52" ht="15">
      <c r="S37" s="28"/>
      <c r="X37" s="23" t="s">
        <v>20</v>
      </c>
      <c r="Y37" s="23"/>
      <c r="Z37" s="23"/>
      <c r="AA37" s="23"/>
      <c r="AB37" s="23"/>
      <c r="AC37" s="23"/>
      <c r="AD37" s="23"/>
      <c r="AE37" s="23"/>
      <c r="AF37" s="23"/>
    </row>
    <row r="38" spans="19:52" ht="15.75">
      <c r="S38" s="28"/>
      <c r="U38" s="24" t="s">
        <v>21</v>
      </c>
      <c r="V38" s="24" t="s">
        <v>22</v>
      </c>
      <c r="X38" s="25" t="str">
        <f t="shared" ref="X38:AF38" si="6">X39&amp;""""</f>
        <v>74"</v>
      </c>
      <c r="Y38" s="25" t="str">
        <f t="shared" si="6"/>
        <v>80"</v>
      </c>
      <c r="Z38" s="25" t="str">
        <f t="shared" si="6"/>
        <v>86"</v>
      </c>
      <c r="AA38" s="25" t="str">
        <f t="shared" si="6"/>
        <v>92"</v>
      </c>
      <c r="AB38" s="25" t="str">
        <f t="shared" si="6"/>
        <v>98"</v>
      </c>
      <c r="AC38" s="25" t="str">
        <f t="shared" si="6"/>
        <v>104"</v>
      </c>
      <c r="AD38" s="25" t="str">
        <f t="shared" si="6"/>
        <v>110"</v>
      </c>
      <c r="AE38" s="25" t="str">
        <f t="shared" si="6"/>
        <v>116"</v>
      </c>
      <c r="AF38" s="25" t="str">
        <f t="shared" si="6"/>
        <v>122"</v>
      </c>
    </row>
    <row r="39" spans="19:52" ht="15" outlineLevel="1">
      <c r="W39" s="22">
        <f>O24</f>
        <v>3</v>
      </c>
      <c r="X39" s="35">
        <v>74</v>
      </c>
      <c r="Y39" s="35">
        <f t="shared" ref="Y39:AE39" si="7">X39+6</f>
        <v>80</v>
      </c>
      <c r="Z39" s="35">
        <f t="shared" si="7"/>
        <v>86</v>
      </c>
      <c r="AA39" s="35">
        <f t="shared" si="7"/>
        <v>92</v>
      </c>
      <c r="AB39" s="35">
        <f t="shared" si="7"/>
        <v>98</v>
      </c>
      <c r="AC39" s="35">
        <f t="shared" si="7"/>
        <v>104</v>
      </c>
      <c r="AD39" s="35">
        <f t="shared" si="7"/>
        <v>110</v>
      </c>
      <c r="AE39" s="35">
        <f t="shared" si="7"/>
        <v>116</v>
      </c>
      <c r="AF39" s="35">
        <f>AE39+6</f>
        <v>122</v>
      </c>
    </row>
    <row r="40" spans="19:52" ht="15.75">
      <c r="T40" s="113" t="s">
        <v>23</v>
      </c>
      <c r="U40" s="36" t="str">
        <f t="shared" ref="U40:U52" si="8">TEXT(W40/12,"0.0")&amp;"'"</f>
        <v>6.0'</v>
      </c>
      <c r="V40" s="37" t="str">
        <f t="shared" ref="V40:V52" si="9">W40&amp;""""</f>
        <v>72"</v>
      </c>
      <c r="W40" s="38">
        <v>72</v>
      </c>
      <c r="X40" s="39">
        <f t="dataTable" ref="X40:AF52" dt2D="1" dtr="0" r1="N5" r2="M5"/>
        <v>2</v>
      </c>
      <c r="Y40" s="39">
        <v>2</v>
      </c>
      <c r="Z40" s="39">
        <v>2</v>
      </c>
      <c r="AA40" s="39">
        <v>3</v>
      </c>
      <c r="AB40" s="39">
        <v>3</v>
      </c>
      <c r="AC40" s="39">
        <v>3</v>
      </c>
      <c r="AD40" s="39">
        <v>3</v>
      </c>
      <c r="AE40" s="39">
        <v>3</v>
      </c>
      <c r="AF40" s="39">
        <v>3</v>
      </c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</row>
    <row r="41" spans="19:52" ht="15.75">
      <c r="T41" s="113"/>
      <c r="U41" s="40" t="str">
        <f t="shared" si="8"/>
        <v>7.5'</v>
      </c>
      <c r="V41" s="41" t="str">
        <f t="shared" si="9"/>
        <v>90"</v>
      </c>
      <c r="W41" s="42">
        <f t="shared" ref="W41:W52" si="10">W40+18</f>
        <v>90</v>
      </c>
      <c r="X41" s="43">
        <v>4</v>
      </c>
      <c r="Y41" s="43">
        <v>4</v>
      </c>
      <c r="Z41" s="43">
        <v>4</v>
      </c>
      <c r="AA41" s="43">
        <v>5</v>
      </c>
      <c r="AB41" s="43">
        <v>5</v>
      </c>
      <c r="AC41" s="43">
        <v>6</v>
      </c>
      <c r="AD41" s="43">
        <v>6</v>
      </c>
      <c r="AE41" s="43">
        <v>6</v>
      </c>
      <c r="AF41" s="43">
        <v>7</v>
      </c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</row>
    <row r="42" spans="19:52" ht="15.75">
      <c r="T42" s="113"/>
      <c r="U42" s="40" t="str">
        <f t="shared" si="8"/>
        <v>9.0'</v>
      </c>
      <c r="V42" s="41" t="str">
        <f t="shared" si="9"/>
        <v>108"</v>
      </c>
      <c r="W42" s="42">
        <f t="shared" si="10"/>
        <v>108</v>
      </c>
      <c r="X42" s="43">
        <v>4</v>
      </c>
      <c r="Y42" s="43">
        <v>4</v>
      </c>
      <c r="Z42" s="43">
        <v>4</v>
      </c>
      <c r="AA42" s="43">
        <v>5</v>
      </c>
      <c r="AB42" s="43">
        <v>5</v>
      </c>
      <c r="AC42" s="43">
        <v>6</v>
      </c>
      <c r="AD42" s="43">
        <v>6</v>
      </c>
      <c r="AE42" s="43">
        <v>6</v>
      </c>
      <c r="AF42" s="43">
        <v>7</v>
      </c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</row>
    <row r="43" spans="19:52" ht="15.75">
      <c r="T43" s="113"/>
      <c r="U43" s="40" t="str">
        <f t="shared" si="8"/>
        <v>10.5'</v>
      </c>
      <c r="V43" s="41" t="str">
        <f t="shared" si="9"/>
        <v>126"</v>
      </c>
      <c r="W43" s="42">
        <f t="shared" si="10"/>
        <v>126</v>
      </c>
      <c r="X43" s="43">
        <v>4</v>
      </c>
      <c r="Y43" s="43">
        <v>4</v>
      </c>
      <c r="Z43" s="43">
        <v>4</v>
      </c>
      <c r="AA43" s="43">
        <v>5</v>
      </c>
      <c r="AB43" s="43">
        <v>5</v>
      </c>
      <c r="AC43" s="43">
        <v>6</v>
      </c>
      <c r="AD43" s="43">
        <v>6</v>
      </c>
      <c r="AE43" s="43">
        <v>6</v>
      </c>
      <c r="AF43" s="43">
        <v>7</v>
      </c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</row>
    <row r="44" spans="19:52" ht="15.75">
      <c r="T44" s="113"/>
      <c r="U44" s="40" t="str">
        <f t="shared" si="8"/>
        <v>12.0'</v>
      </c>
      <c r="V44" s="41" t="str">
        <f t="shared" si="9"/>
        <v>144"</v>
      </c>
      <c r="W44" s="42">
        <f t="shared" si="10"/>
        <v>144</v>
      </c>
      <c r="X44" s="43">
        <v>4</v>
      </c>
      <c r="Y44" s="43">
        <v>4</v>
      </c>
      <c r="Z44" s="43">
        <v>4</v>
      </c>
      <c r="AA44" s="43">
        <v>5</v>
      </c>
      <c r="AB44" s="43">
        <v>5</v>
      </c>
      <c r="AC44" s="43">
        <v>6</v>
      </c>
      <c r="AD44" s="43">
        <v>6</v>
      </c>
      <c r="AE44" s="43">
        <v>6</v>
      </c>
      <c r="AF44" s="43">
        <v>7</v>
      </c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</row>
    <row r="45" spans="19:52" ht="15.75">
      <c r="T45" s="113"/>
      <c r="U45" s="40" t="str">
        <f t="shared" si="8"/>
        <v>13.5'</v>
      </c>
      <c r="V45" s="41" t="str">
        <f t="shared" si="9"/>
        <v>162"</v>
      </c>
      <c r="W45" s="42">
        <f t="shared" si="10"/>
        <v>162</v>
      </c>
      <c r="X45" s="43">
        <v>5</v>
      </c>
      <c r="Y45" s="43">
        <v>6</v>
      </c>
      <c r="Z45" s="43">
        <v>6</v>
      </c>
      <c r="AA45" s="43">
        <v>7</v>
      </c>
      <c r="AB45" s="43">
        <v>8</v>
      </c>
      <c r="AC45" s="43">
        <v>8</v>
      </c>
      <c r="AD45" s="43">
        <v>9</v>
      </c>
      <c r="AE45" s="43">
        <v>9</v>
      </c>
      <c r="AF45" s="43">
        <v>10</v>
      </c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</row>
    <row r="46" spans="19:52" ht="15.75">
      <c r="T46" s="113"/>
      <c r="U46" s="40" t="str">
        <f t="shared" si="8"/>
        <v>15.0'</v>
      </c>
      <c r="V46" s="41" t="str">
        <f t="shared" si="9"/>
        <v>180"</v>
      </c>
      <c r="W46" s="42">
        <f t="shared" si="10"/>
        <v>180</v>
      </c>
      <c r="X46" s="43">
        <v>5</v>
      </c>
      <c r="Y46" s="43">
        <v>6</v>
      </c>
      <c r="Z46" s="43">
        <v>6</v>
      </c>
      <c r="AA46" s="43">
        <v>7</v>
      </c>
      <c r="AB46" s="43">
        <v>8</v>
      </c>
      <c r="AC46" s="43">
        <v>8</v>
      </c>
      <c r="AD46" s="43">
        <v>9</v>
      </c>
      <c r="AE46" s="43">
        <v>9</v>
      </c>
      <c r="AF46" s="43">
        <v>10</v>
      </c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</row>
    <row r="47" spans="19:52" ht="15.75">
      <c r="T47" s="113"/>
      <c r="U47" s="40" t="str">
        <f t="shared" si="8"/>
        <v>16.5'</v>
      </c>
      <c r="V47" s="41" t="str">
        <f t="shared" si="9"/>
        <v>198"</v>
      </c>
      <c r="W47" s="42">
        <f t="shared" si="10"/>
        <v>198</v>
      </c>
      <c r="X47" s="43">
        <v>5</v>
      </c>
      <c r="Y47" s="43">
        <v>6</v>
      </c>
      <c r="Z47" s="43">
        <v>6</v>
      </c>
      <c r="AA47" s="43">
        <v>7</v>
      </c>
      <c r="AB47" s="43">
        <v>8</v>
      </c>
      <c r="AC47" s="43">
        <v>8</v>
      </c>
      <c r="AD47" s="43">
        <v>9</v>
      </c>
      <c r="AE47" s="43">
        <v>9</v>
      </c>
      <c r="AF47" s="43">
        <v>10</v>
      </c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</row>
    <row r="48" spans="19:52" ht="15.75">
      <c r="T48" s="113"/>
      <c r="U48" s="40" t="str">
        <f t="shared" si="8"/>
        <v>18.0'</v>
      </c>
      <c r="V48" s="41" t="str">
        <f t="shared" si="9"/>
        <v>216"</v>
      </c>
      <c r="W48" s="42">
        <f t="shared" si="10"/>
        <v>216</v>
      </c>
      <c r="X48" s="43">
        <v>5</v>
      </c>
      <c r="Y48" s="43">
        <v>6</v>
      </c>
      <c r="Z48" s="43">
        <v>6</v>
      </c>
      <c r="AA48" s="43">
        <v>7</v>
      </c>
      <c r="AB48" s="43">
        <v>8</v>
      </c>
      <c r="AC48" s="43">
        <v>8</v>
      </c>
      <c r="AD48" s="43">
        <v>9</v>
      </c>
      <c r="AE48" s="43">
        <v>9</v>
      </c>
      <c r="AF48" s="43">
        <v>10</v>
      </c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</row>
    <row r="49" spans="20:52" ht="15.75">
      <c r="T49" s="113"/>
      <c r="U49" s="40" t="str">
        <f t="shared" si="8"/>
        <v>19.5'</v>
      </c>
      <c r="V49" s="41" t="str">
        <f t="shared" si="9"/>
        <v>234"</v>
      </c>
      <c r="W49" s="42">
        <f t="shared" si="10"/>
        <v>234</v>
      </c>
      <c r="X49" s="43">
        <v>7</v>
      </c>
      <c r="Y49" s="43">
        <v>8</v>
      </c>
      <c r="Z49" s="43">
        <v>8</v>
      </c>
      <c r="AA49" s="43">
        <v>9</v>
      </c>
      <c r="AB49" s="43">
        <v>10</v>
      </c>
      <c r="AC49" s="43">
        <v>11</v>
      </c>
      <c r="AD49" s="43">
        <v>11</v>
      </c>
      <c r="AE49" s="43">
        <v>12</v>
      </c>
      <c r="AF49" s="43">
        <v>13</v>
      </c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</row>
    <row r="50" spans="20:52" ht="15.75">
      <c r="T50" s="113"/>
      <c r="U50" s="40" t="str">
        <f t="shared" si="8"/>
        <v>21.0'</v>
      </c>
      <c r="V50" s="41" t="str">
        <f t="shared" si="9"/>
        <v>252"</v>
      </c>
      <c r="W50" s="42">
        <f t="shared" si="10"/>
        <v>252</v>
      </c>
      <c r="X50" s="43">
        <v>7</v>
      </c>
      <c r="Y50" s="43">
        <v>8</v>
      </c>
      <c r="Z50" s="43">
        <v>8</v>
      </c>
      <c r="AA50" s="43">
        <v>9</v>
      </c>
      <c r="AB50" s="43">
        <v>10</v>
      </c>
      <c r="AC50" s="43">
        <v>11</v>
      </c>
      <c r="AD50" s="43">
        <v>11</v>
      </c>
      <c r="AE50" s="43">
        <v>12</v>
      </c>
      <c r="AF50" s="43">
        <v>13</v>
      </c>
      <c r="AH50" s="27"/>
      <c r="AI50" s="27"/>
      <c r="AJ50" s="27"/>
      <c r="AK50" s="27"/>
      <c r="AL50" s="27"/>
      <c r="AM50" s="27"/>
      <c r="AN50" s="27"/>
      <c r="AO50" s="27"/>
      <c r="AP50" s="27"/>
      <c r="AQ50" s="27"/>
      <c r="AR50" s="27"/>
      <c r="AS50" s="27"/>
      <c r="AT50" s="27"/>
      <c r="AU50" s="27"/>
      <c r="AV50" s="27"/>
      <c r="AW50" s="27"/>
      <c r="AX50" s="27"/>
      <c r="AY50" s="27"/>
      <c r="AZ50" s="27"/>
    </row>
    <row r="51" spans="20:52" ht="15.75">
      <c r="T51" s="113"/>
      <c r="U51" s="40" t="str">
        <f t="shared" si="8"/>
        <v>22.5'</v>
      </c>
      <c r="V51" s="41" t="str">
        <f t="shared" si="9"/>
        <v>270"</v>
      </c>
      <c r="W51" s="42">
        <f t="shared" si="10"/>
        <v>270</v>
      </c>
      <c r="X51" s="43">
        <v>7</v>
      </c>
      <c r="Y51" s="43">
        <v>8</v>
      </c>
      <c r="Z51" s="43">
        <v>8</v>
      </c>
      <c r="AA51" s="43">
        <v>9</v>
      </c>
      <c r="AB51" s="43">
        <v>10</v>
      </c>
      <c r="AC51" s="43">
        <v>11</v>
      </c>
      <c r="AD51" s="43">
        <v>11</v>
      </c>
      <c r="AE51" s="43">
        <v>12</v>
      </c>
      <c r="AF51" s="43">
        <v>13</v>
      </c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27"/>
      <c r="AW51" s="27"/>
      <c r="AX51" s="27"/>
      <c r="AY51" s="27"/>
      <c r="AZ51" s="27"/>
    </row>
    <row r="52" spans="20:52" ht="15.75">
      <c r="T52" s="114"/>
      <c r="U52" s="44" t="str">
        <f t="shared" si="8"/>
        <v>24.0'</v>
      </c>
      <c r="V52" s="45" t="str">
        <f t="shared" si="9"/>
        <v>288"</v>
      </c>
      <c r="W52" s="46">
        <f t="shared" si="10"/>
        <v>288</v>
      </c>
      <c r="X52" s="47">
        <v>7</v>
      </c>
      <c r="Y52" s="47">
        <v>8</v>
      </c>
      <c r="Z52" s="47">
        <v>8</v>
      </c>
      <c r="AA52" s="47">
        <v>9</v>
      </c>
      <c r="AB52" s="47">
        <v>10</v>
      </c>
      <c r="AC52" s="47">
        <v>11</v>
      </c>
      <c r="AD52" s="47">
        <v>11</v>
      </c>
      <c r="AE52" s="47">
        <v>12</v>
      </c>
      <c r="AF52" s="47">
        <v>13</v>
      </c>
      <c r="AH52" s="27"/>
      <c r="AI52" s="27"/>
      <c r="AJ52" s="27"/>
      <c r="AK52" s="27"/>
      <c r="AL52" s="27"/>
      <c r="AM52" s="27"/>
      <c r="AN52" s="27"/>
      <c r="AO52" s="27"/>
      <c r="AP52" s="27"/>
      <c r="AQ52" s="27"/>
      <c r="AR52" s="27"/>
      <c r="AS52" s="27"/>
      <c r="AT52" s="27"/>
      <c r="AU52" s="27"/>
      <c r="AV52" s="27"/>
      <c r="AW52" s="27"/>
      <c r="AX52" s="27"/>
      <c r="AY52" s="27"/>
      <c r="AZ52" s="27"/>
    </row>
    <row r="55" spans="20:52" ht="20.25">
      <c r="T55" s="26" t="s">
        <v>27</v>
      </c>
    </row>
    <row r="56" spans="20:52" ht="15">
      <c r="X56" s="23" t="s">
        <v>20</v>
      </c>
      <c r="Y56" s="23"/>
      <c r="Z56" s="23"/>
      <c r="AA56" s="23"/>
      <c r="AB56" s="23"/>
      <c r="AC56" s="23"/>
      <c r="AD56" s="23"/>
      <c r="AE56" s="23"/>
      <c r="AF56" s="23"/>
    </row>
    <row r="57" spans="20:52" ht="15.75">
      <c r="U57" s="24" t="s">
        <v>21</v>
      </c>
      <c r="V57" s="24" t="s">
        <v>22</v>
      </c>
      <c r="X57" s="25" t="str">
        <f>X$38</f>
        <v>74"</v>
      </c>
      <c r="Y57" s="25" t="str">
        <f t="shared" ref="Y57:AF57" si="11">Y$38</f>
        <v>80"</v>
      </c>
      <c r="Z57" s="25" t="str">
        <f t="shared" si="11"/>
        <v>86"</v>
      </c>
      <c r="AA57" s="25" t="str">
        <f t="shared" si="11"/>
        <v>92"</v>
      </c>
      <c r="AB57" s="25" t="str">
        <f t="shared" si="11"/>
        <v>98"</v>
      </c>
      <c r="AC57" s="25" t="str">
        <f t="shared" si="11"/>
        <v>104"</v>
      </c>
      <c r="AD57" s="25" t="str">
        <f t="shared" si="11"/>
        <v>110"</v>
      </c>
      <c r="AE57" s="25" t="str">
        <f t="shared" si="11"/>
        <v>116"</v>
      </c>
      <c r="AF57" s="25" t="str">
        <f t="shared" si="11"/>
        <v>122"</v>
      </c>
    </row>
    <row r="58" spans="20:52" ht="15.75">
      <c r="T58" s="113" t="s">
        <v>23</v>
      </c>
      <c r="U58" s="36" t="str">
        <f t="shared" ref="U58:W70" si="12">U40</f>
        <v>6.0'</v>
      </c>
      <c r="V58" s="37" t="str">
        <f t="shared" si="12"/>
        <v>72"</v>
      </c>
      <c r="W58" s="48">
        <f t="shared" si="12"/>
        <v>72</v>
      </c>
      <c r="X58" s="49">
        <f t="shared" ref="X58:AF70" si="13">ROUNDUP($W58/12,0)*$Z$30</f>
        <v>15.375</v>
      </c>
      <c r="Y58" s="49">
        <f t="shared" si="13"/>
        <v>15.375</v>
      </c>
      <c r="Z58" s="49">
        <f t="shared" si="13"/>
        <v>15.375</v>
      </c>
      <c r="AA58" s="49">
        <f t="shared" si="13"/>
        <v>15.375</v>
      </c>
      <c r="AB58" s="49">
        <f t="shared" si="13"/>
        <v>15.375</v>
      </c>
      <c r="AC58" s="49">
        <f t="shared" si="13"/>
        <v>15.375</v>
      </c>
      <c r="AD58" s="49">
        <f t="shared" si="13"/>
        <v>15.375</v>
      </c>
      <c r="AE58" s="49">
        <f t="shared" si="13"/>
        <v>15.375</v>
      </c>
      <c r="AF58" s="49">
        <f t="shared" si="13"/>
        <v>15.375</v>
      </c>
    </row>
    <row r="59" spans="20:52" ht="15.75">
      <c r="T59" s="113"/>
      <c r="U59" s="40" t="str">
        <f t="shared" si="12"/>
        <v>7.5'</v>
      </c>
      <c r="V59" s="41" t="str">
        <f t="shared" si="12"/>
        <v>90"</v>
      </c>
      <c r="W59" s="42">
        <f t="shared" si="12"/>
        <v>90</v>
      </c>
      <c r="X59" s="50">
        <f t="shared" si="13"/>
        <v>20.5</v>
      </c>
      <c r="Y59" s="50">
        <f t="shared" si="13"/>
        <v>20.5</v>
      </c>
      <c r="Z59" s="50">
        <f t="shared" si="13"/>
        <v>20.5</v>
      </c>
      <c r="AA59" s="50">
        <f t="shared" si="13"/>
        <v>20.5</v>
      </c>
      <c r="AB59" s="50">
        <f t="shared" si="13"/>
        <v>20.5</v>
      </c>
      <c r="AC59" s="50">
        <f t="shared" si="13"/>
        <v>20.5</v>
      </c>
      <c r="AD59" s="50">
        <f t="shared" si="13"/>
        <v>20.5</v>
      </c>
      <c r="AE59" s="50">
        <f t="shared" si="13"/>
        <v>20.5</v>
      </c>
      <c r="AF59" s="50">
        <f t="shared" si="13"/>
        <v>20.5</v>
      </c>
    </row>
    <row r="60" spans="20:52" ht="15.75">
      <c r="T60" s="113"/>
      <c r="U60" s="40" t="str">
        <f t="shared" si="12"/>
        <v>9.0'</v>
      </c>
      <c r="V60" s="41" t="str">
        <f t="shared" si="12"/>
        <v>108"</v>
      </c>
      <c r="W60" s="42">
        <f t="shared" si="12"/>
        <v>108</v>
      </c>
      <c r="X60" s="50">
        <f t="shared" si="13"/>
        <v>23.0625</v>
      </c>
      <c r="Y60" s="50">
        <f t="shared" si="13"/>
        <v>23.0625</v>
      </c>
      <c r="Z60" s="50">
        <f t="shared" si="13"/>
        <v>23.0625</v>
      </c>
      <c r="AA60" s="50">
        <f t="shared" si="13"/>
        <v>23.0625</v>
      </c>
      <c r="AB60" s="50">
        <f t="shared" si="13"/>
        <v>23.0625</v>
      </c>
      <c r="AC60" s="50">
        <f t="shared" si="13"/>
        <v>23.0625</v>
      </c>
      <c r="AD60" s="50">
        <f t="shared" si="13"/>
        <v>23.0625</v>
      </c>
      <c r="AE60" s="50">
        <f t="shared" si="13"/>
        <v>23.0625</v>
      </c>
      <c r="AF60" s="50">
        <f t="shared" si="13"/>
        <v>23.0625</v>
      </c>
    </row>
    <row r="61" spans="20:52" ht="15.75">
      <c r="T61" s="113"/>
      <c r="U61" s="40" t="str">
        <f t="shared" si="12"/>
        <v>10.5'</v>
      </c>
      <c r="V61" s="41" t="str">
        <f t="shared" si="12"/>
        <v>126"</v>
      </c>
      <c r="W61" s="42">
        <f t="shared" si="12"/>
        <v>126</v>
      </c>
      <c r="X61" s="50">
        <f t="shared" si="13"/>
        <v>28.1875</v>
      </c>
      <c r="Y61" s="50">
        <f t="shared" si="13"/>
        <v>28.1875</v>
      </c>
      <c r="Z61" s="50">
        <f t="shared" si="13"/>
        <v>28.1875</v>
      </c>
      <c r="AA61" s="50">
        <f t="shared" si="13"/>
        <v>28.1875</v>
      </c>
      <c r="AB61" s="50">
        <f t="shared" si="13"/>
        <v>28.1875</v>
      </c>
      <c r="AC61" s="50">
        <f t="shared" si="13"/>
        <v>28.1875</v>
      </c>
      <c r="AD61" s="50">
        <f t="shared" si="13"/>
        <v>28.1875</v>
      </c>
      <c r="AE61" s="50">
        <f t="shared" si="13"/>
        <v>28.1875</v>
      </c>
      <c r="AF61" s="50">
        <f t="shared" si="13"/>
        <v>28.1875</v>
      </c>
    </row>
    <row r="62" spans="20:52" ht="15.75">
      <c r="T62" s="113"/>
      <c r="U62" s="40" t="str">
        <f t="shared" si="12"/>
        <v>12.0'</v>
      </c>
      <c r="V62" s="41" t="str">
        <f t="shared" si="12"/>
        <v>144"</v>
      </c>
      <c r="W62" s="42">
        <f t="shared" si="12"/>
        <v>144</v>
      </c>
      <c r="X62" s="50">
        <f t="shared" si="13"/>
        <v>30.75</v>
      </c>
      <c r="Y62" s="50">
        <f t="shared" si="13"/>
        <v>30.75</v>
      </c>
      <c r="Z62" s="50">
        <f t="shared" si="13"/>
        <v>30.75</v>
      </c>
      <c r="AA62" s="50">
        <f t="shared" si="13"/>
        <v>30.75</v>
      </c>
      <c r="AB62" s="50">
        <f t="shared" si="13"/>
        <v>30.75</v>
      </c>
      <c r="AC62" s="50">
        <f t="shared" si="13"/>
        <v>30.75</v>
      </c>
      <c r="AD62" s="50">
        <f t="shared" si="13"/>
        <v>30.75</v>
      </c>
      <c r="AE62" s="50">
        <f t="shared" si="13"/>
        <v>30.75</v>
      </c>
      <c r="AF62" s="50">
        <f t="shared" si="13"/>
        <v>30.75</v>
      </c>
    </row>
    <row r="63" spans="20:52" ht="15.75">
      <c r="T63" s="113"/>
      <c r="U63" s="40" t="str">
        <f t="shared" si="12"/>
        <v>13.5'</v>
      </c>
      <c r="V63" s="41" t="str">
        <f t="shared" si="12"/>
        <v>162"</v>
      </c>
      <c r="W63" s="42">
        <f t="shared" si="12"/>
        <v>162</v>
      </c>
      <c r="X63" s="50">
        <f t="shared" si="13"/>
        <v>35.875</v>
      </c>
      <c r="Y63" s="50">
        <f t="shared" si="13"/>
        <v>35.875</v>
      </c>
      <c r="Z63" s="50">
        <f t="shared" si="13"/>
        <v>35.875</v>
      </c>
      <c r="AA63" s="50">
        <f t="shared" si="13"/>
        <v>35.875</v>
      </c>
      <c r="AB63" s="50">
        <f t="shared" si="13"/>
        <v>35.875</v>
      </c>
      <c r="AC63" s="50">
        <f t="shared" si="13"/>
        <v>35.875</v>
      </c>
      <c r="AD63" s="50">
        <f t="shared" si="13"/>
        <v>35.875</v>
      </c>
      <c r="AE63" s="50">
        <f t="shared" si="13"/>
        <v>35.875</v>
      </c>
      <c r="AF63" s="50">
        <f t="shared" si="13"/>
        <v>35.875</v>
      </c>
    </row>
    <row r="64" spans="20:52" ht="15.75">
      <c r="T64" s="113"/>
      <c r="U64" s="40" t="str">
        <f t="shared" si="12"/>
        <v>15.0'</v>
      </c>
      <c r="V64" s="41" t="str">
        <f t="shared" si="12"/>
        <v>180"</v>
      </c>
      <c r="W64" s="42">
        <f t="shared" si="12"/>
        <v>180</v>
      </c>
      <c r="X64" s="50">
        <f t="shared" si="13"/>
        <v>38.4375</v>
      </c>
      <c r="Y64" s="50">
        <f t="shared" si="13"/>
        <v>38.4375</v>
      </c>
      <c r="Z64" s="50">
        <f t="shared" si="13"/>
        <v>38.4375</v>
      </c>
      <c r="AA64" s="50">
        <f t="shared" si="13"/>
        <v>38.4375</v>
      </c>
      <c r="AB64" s="50">
        <f t="shared" si="13"/>
        <v>38.4375</v>
      </c>
      <c r="AC64" s="50">
        <f t="shared" si="13"/>
        <v>38.4375</v>
      </c>
      <c r="AD64" s="50">
        <f t="shared" si="13"/>
        <v>38.4375</v>
      </c>
      <c r="AE64" s="50">
        <f t="shared" si="13"/>
        <v>38.4375</v>
      </c>
      <c r="AF64" s="50">
        <f t="shared" si="13"/>
        <v>38.4375</v>
      </c>
    </row>
    <row r="65" spans="20:32" ht="15.75">
      <c r="T65" s="113"/>
      <c r="U65" s="40" t="str">
        <f t="shared" si="12"/>
        <v>16.5'</v>
      </c>
      <c r="V65" s="41" t="str">
        <f t="shared" si="12"/>
        <v>198"</v>
      </c>
      <c r="W65" s="42">
        <f t="shared" si="12"/>
        <v>198</v>
      </c>
      <c r="X65" s="50">
        <f t="shared" si="13"/>
        <v>43.5625</v>
      </c>
      <c r="Y65" s="50">
        <f t="shared" si="13"/>
        <v>43.5625</v>
      </c>
      <c r="Z65" s="50">
        <f t="shared" si="13"/>
        <v>43.5625</v>
      </c>
      <c r="AA65" s="50">
        <f t="shared" si="13"/>
        <v>43.5625</v>
      </c>
      <c r="AB65" s="50">
        <f t="shared" si="13"/>
        <v>43.5625</v>
      </c>
      <c r="AC65" s="50">
        <f t="shared" si="13"/>
        <v>43.5625</v>
      </c>
      <c r="AD65" s="50">
        <f t="shared" si="13"/>
        <v>43.5625</v>
      </c>
      <c r="AE65" s="50">
        <f t="shared" si="13"/>
        <v>43.5625</v>
      </c>
      <c r="AF65" s="50">
        <f t="shared" si="13"/>
        <v>43.5625</v>
      </c>
    </row>
    <row r="66" spans="20:32" ht="15.75">
      <c r="T66" s="113"/>
      <c r="U66" s="40" t="str">
        <f t="shared" si="12"/>
        <v>18.0'</v>
      </c>
      <c r="V66" s="41" t="str">
        <f t="shared" si="12"/>
        <v>216"</v>
      </c>
      <c r="W66" s="42">
        <f t="shared" si="12"/>
        <v>216</v>
      </c>
      <c r="X66" s="50">
        <f t="shared" si="13"/>
        <v>46.125</v>
      </c>
      <c r="Y66" s="50">
        <f t="shared" si="13"/>
        <v>46.125</v>
      </c>
      <c r="Z66" s="50">
        <f t="shared" si="13"/>
        <v>46.125</v>
      </c>
      <c r="AA66" s="50">
        <f t="shared" si="13"/>
        <v>46.125</v>
      </c>
      <c r="AB66" s="50">
        <f t="shared" si="13"/>
        <v>46.125</v>
      </c>
      <c r="AC66" s="50">
        <f t="shared" si="13"/>
        <v>46.125</v>
      </c>
      <c r="AD66" s="50">
        <f t="shared" si="13"/>
        <v>46.125</v>
      </c>
      <c r="AE66" s="50">
        <f t="shared" si="13"/>
        <v>46.125</v>
      </c>
      <c r="AF66" s="50">
        <f t="shared" si="13"/>
        <v>46.125</v>
      </c>
    </row>
    <row r="67" spans="20:32" ht="15.75">
      <c r="T67" s="113"/>
      <c r="U67" s="40" t="str">
        <f t="shared" si="12"/>
        <v>19.5'</v>
      </c>
      <c r="V67" s="41" t="str">
        <f t="shared" si="12"/>
        <v>234"</v>
      </c>
      <c r="W67" s="42">
        <f t="shared" si="12"/>
        <v>234</v>
      </c>
      <c r="X67" s="50">
        <f t="shared" si="13"/>
        <v>51.25</v>
      </c>
      <c r="Y67" s="50">
        <f t="shared" si="13"/>
        <v>51.25</v>
      </c>
      <c r="Z67" s="50">
        <f t="shared" si="13"/>
        <v>51.25</v>
      </c>
      <c r="AA67" s="50">
        <f t="shared" si="13"/>
        <v>51.25</v>
      </c>
      <c r="AB67" s="50">
        <f t="shared" si="13"/>
        <v>51.25</v>
      </c>
      <c r="AC67" s="50">
        <f t="shared" si="13"/>
        <v>51.25</v>
      </c>
      <c r="AD67" s="50">
        <f t="shared" si="13"/>
        <v>51.25</v>
      </c>
      <c r="AE67" s="50">
        <f t="shared" si="13"/>
        <v>51.25</v>
      </c>
      <c r="AF67" s="50">
        <f t="shared" si="13"/>
        <v>51.25</v>
      </c>
    </row>
    <row r="68" spans="20:32" ht="15.75">
      <c r="T68" s="113"/>
      <c r="U68" s="40" t="str">
        <f t="shared" si="12"/>
        <v>21.0'</v>
      </c>
      <c r="V68" s="41" t="str">
        <f t="shared" si="12"/>
        <v>252"</v>
      </c>
      <c r="W68" s="42">
        <f t="shared" si="12"/>
        <v>252</v>
      </c>
      <c r="X68" s="50">
        <f t="shared" si="13"/>
        <v>53.8125</v>
      </c>
      <c r="Y68" s="50">
        <f t="shared" si="13"/>
        <v>53.8125</v>
      </c>
      <c r="Z68" s="50">
        <f t="shared" si="13"/>
        <v>53.8125</v>
      </c>
      <c r="AA68" s="50">
        <f t="shared" si="13"/>
        <v>53.8125</v>
      </c>
      <c r="AB68" s="50">
        <f t="shared" si="13"/>
        <v>53.8125</v>
      </c>
      <c r="AC68" s="50">
        <f t="shared" si="13"/>
        <v>53.8125</v>
      </c>
      <c r="AD68" s="50">
        <f t="shared" si="13"/>
        <v>53.8125</v>
      </c>
      <c r="AE68" s="50">
        <f t="shared" si="13"/>
        <v>53.8125</v>
      </c>
      <c r="AF68" s="50">
        <f t="shared" si="13"/>
        <v>53.8125</v>
      </c>
    </row>
    <row r="69" spans="20:32" ht="15.75">
      <c r="T69" s="113"/>
      <c r="U69" s="40" t="str">
        <f t="shared" si="12"/>
        <v>22.5'</v>
      </c>
      <c r="V69" s="41" t="str">
        <f t="shared" si="12"/>
        <v>270"</v>
      </c>
      <c r="W69" s="42">
        <f t="shared" si="12"/>
        <v>270</v>
      </c>
      <c r="X69" s="50">
        <f t="shared" si="13"/>
        <v>58.9375</v>
      </c>
      <c r="Y69" s="50">
        <f t="shared" si="13"/>
        <v>58.9375</v>
      </c>
      <c r="Z69" s="50">
        <f t="shared" si="13"/>
        <v>58.9375</v>
      </c>
      <c r="AA69" s="50">
        <f t="shared" si="13"/>
        <v>58.9375</v>
      </c>
      <c r="AB69" s="50">
        <f t="shared" si="13"/>
        <v>58.9375</v>
      </c>
      <c r="AC69" s="50">
        <f t="shared" si="13"/>
        <v>58.9375</v>
      </c>
      <c r="AD69" s="50">
        <f t="shared" si="13"/>
        <v>58.9375</v>
      </c>
      <c r="AE69" s="50">
        <f t="shared" si="13"/>
        <v>58.9375</v>
      </c>
      <c r="AF69" s="50">
        <f t="shared" si="13"/>
        <v>58.9375</v>
      </c>
    </row>
    <row r="70" spans="20:32" ht="15.75">
      <c r="T70" s="114"/>
      <c r="U70" s="44" t="str">
        <f t="shared" si="12"/>
        <v>24.0'</v>
      </c>
      <c r="V70" s="45" t="str">
        <f t="shared" si="12"/>
        <v>288"</v>
      </c>
      <c r="W70" s="46">
        <f t="shared" si="12"/>
        <v>288</v>
      </c>
      <c r="X70" s="51">
        <f t="shared" si="13"/>
        <v>61.5</v>
      </c>
      <c r="Y70" s="51">
        <f t="shared" si="13"/>
        <v>61.5</v>
      </c>
      <c r="Z70" s="51">
        <f t="shared" si="13"/>
        <v>61.5</v>
      </c>
      <c r="AA70" s="51">
        <f t="shared" si="13"/>
        <v>61.5</v>
      </c>
      <c r="AB70" s="51">
        <f t="shared" si="13"/>
        <v>61.5</v>
      </c>
      <c r="AC70" s="51">
        <f t="shared" si="13"/>
        <v>61.5</v>
      </c>
      <c r="AD70" s="51">
        <f t="shared" si="13"/>
        <v>61.5</v>
      </c>
      <c r="AE70" s="51">
        <f t="shared" si="13"/>
        <v>61.5</v>
      </c>
      <c r="AF70" s="51">
        <f t="shared" si="13"/>
        <v>61.5</v>
      </c>
    </row>
    <row r="73" spans="20:32" ht="20.25">
      <c r="T73" s="26" t="s">
        <v>26</v>
      </c>
    </row>
    <row r="74" spans="20:32" ht="15">
      <c r="X74" s="23" t="s">
        <v>20</v>
      </c>
      <c r="Y74" s="23"/>
      <c r="Z74" s="23"/>
      <c r="AA74" s="23"/>
      <c r="AB74" s="23"/>
      <c r="AC74" s="23"/>
      <c r="AD74" s="23"/>
      <c r="AE74" s="23"/>
      <c r="AF74" s="23"/>
    </row>
    <row r="75" spans="20:32" ht="15.75">
      <c r="U75" s="24" t="s">
        <v>21</v>
      </c>
      <c r="V75" s="24" t="s">
        <v>22</v>
      </c>
      <c r="X75" s="25" t="str">
        <f>X$38</f>
        <v>74"</v>
      </c>
      <c r="Y75" s="25" t="str">
        <f t="shared" ref="Y75:AF75" si="14">Y$38</f>
        <v>80"</v>
      </c>
      <c r="Z75" s="25" t="str">
        <f t="shared" si="14"/>
        <v>86"</v>
      </c>
      <c r="AA75" s="25" t="str">
        <f t="shared" si="14"/>
        <v>92"</v>
      </c>
      <c r="AB75" s="25" t="str">
        <f t="shared" si="14"/>
        <v>98"</v>
      </c>
      <c r="AC75" s="25" t="str">
        <f t="shared" si="14"/>
        <v>104"</v>
      </c>
      <c r="AD75" s="25" t="str">
        <f t="shared" si="14"/>
        <v>110"</v>
      </c>
      <c r="AE75" s="25" t="str">
        <f t="shared" si="14"/>
        <v>116"</v>
      </c>
      <c r="AF75" s="25" t="str">
        <f t="shared" si="14"/>
        <v>122"</v>
      </c>
    </row>
    <row r="76" spans="20:32" ht="15.75">
      <c r="T76" s="113" t="s">
        <v>23</v>
      </c>
      <c r="U76" s="36" t="str">
        <f t="shared" ref="U76:W88" si="15">U58</f>
        <v>6.0'</v>
      </c>
      <c r="V76" s="37" t="str">
        <f t="shared" si="15"/>
        <v>72"</v>
      </c>
      <c r="W76" s="48">
        <f t="shared" si="15"/>
        <v>72</v>
      </c>
      <c r="X76" s="49">
        <f t="shared" ref="X76:AF76" si="16">$Z$31*X40</f>
        <v>54.037179487179486</v>
      </c>
      <c r="Y76" s="49">
        <f t="shared" si="16"/>
        <v>54.037179487179486</v>
      </c>
      <c r="Z76" s="49">
        <f t="shared" si="16"/>
        <v>54.037179487179486</v>
      </c>
      <c r="AA76" s="49">
        <f t="shared" si="16"/>
        <v>81.055769230769229</v>
      </c>
      <c r="AB76" s="49">
        <f t="shared" si="16"/>
        <v>81.055769230769229</v>
      </c>
      <c r="AC76" s="49">
        <f t="shared" si="16"/>
        <v>81.055769230769229</v>
      </c>
      <c r="AD76" s="49">
        <f t="shared" si="16"/>
        <v>81.055769230769229</v>
      </c>
      <c r="AE76" s="49">
        <f t="shared" si="16"/>
        <v>81.055769230769229</v>
      </c>
      <c r="AF76" s="49">
        <f t="shared" si="16"/>
        <v>81.055769230769229</v>
      </c>
    </row>
    <row r="77" spans="20:32" ht="15.75">
      <c r="T77" s="113"/>
      <c r="U77" s="40" t="str">
        <f t="shared" si="15"/>
        <v>7.5'</v>
      </c>
      <c r="V77" s="41" t="str">
        <f t="shared" si="15"/>
        <v>90"</v>
      </c>
      <c r="W77" s="42">
        <f t="shared" si="15"/>
        <v>90</v>
      </c>
      <c r="X77" s="50">
        <f t="shared" ref="X77:AF77" si="17">$Z$31*X41</f>
        <v>108.07435897435897</v>
      </c>
      <c r="Y77" s="50">
        <f t="shared" si="17"/>
        <v>108.07435897435897</v>
      </c>
      <c r="Z77" s="50">
        <f t="shared" si="17"/>
        <v>108.07435897435897</v>
      </c>
      <c r="AA77" s="50">
        <f t="shared" si="17"/>
        <v>135.09294871794873</v>
      </c>
      <c r="AB77" s="50">
        <f t="shared" si="17"/>
        <v>135.09294871794873</v>
      </c>
      <c r="AC77" s="50">
        <f t="shared" si="17"/>
        <v>162.11153846153846</v>
      </c>
      <c r="AD77" s="50">
        <f t="shared" si="17"/>
        <v>162.11153846153846</v>
      </c>
      <c r="AE77" s="50">
        <f t="shared" si="17"/>
        <v>162.11153846153846</v>
      </c>
      <c r="AF77" s="50">
        <f t="shared" si="17"/>
        <v>189.13012820512819</v>
      </c>
    </row>
    <row r="78" spans="20:32" ht="15.75">
      <c r="T78" s="113"/>
      <c r="U78" s="40" t="str">
        <f t="shared" si="15"/>
        <v>9.0'</v>
      </c>
      <c r="V78" s="41" t="str">
        <f t="shared" si="15"/>
        <v>108"</v>
      </c>
      <c r="W78" s="42">
        <f t="shared" si="15"/>
        <v>108</v>
      </c>
      <c r="X78" s="50">
        <f t="shared" ref="X78:AF78" si="18">$Z$31*X42</f>
        <v>108.07435897435897</v>
      </c>
      <c r="Y78" s="50">
        <f t="shared" si="18"/>
        <v>108.07435897435897</v>
      </c>
      <c r="Z78" s="50">
        <f t="shared" si="18"/>
        <v>108.07435897435897</v>
      </c>
      <c r="AA78" s="50">
        <f t="shared" si="18"/>
        <v>135.09294871794873</v>
      </c>
      <c r="AB78" s="50">
        <f t="shared" si="18"/>
        <v>135.09294871794873</v>
      </c>
      <c r="AC78" s="50">
        <f t="shared" si="18"/>
        <v>162.11153846153846</v>
      </c>
      <c r="AD78" s="50">
        <f t="shared" si="18"/>
        <v>162.11153846153846</v>
      </c>
      <c r="AE78" s="50">
        <f t="shared" si="18"/>
        <v>162.11153846153846</v>
      </c>
      <c r="AF78" s="50">
        <f t="shared" si="18"/>
        <v>189.13012820512819</v>
      </c>
    </row>
    <row r="79" spans="20:32" ht="15.75">
      <c r="T79" s="113"/>
      <c r="U79" s="40" t="str">
        <f t="shared" si="15"/>
        <v>10.5'</v>
      </c>
      <c r="V79" s="41" t="str">
        <f t="shared" si="15"/>
        <v>126"</v>
      </c>
      <c r="W79" s="42">
        <f t="shared" si="15"/>
        <v>126</v>
      </c>
      <c r="X79" s="50">
        <f t="shared" ref="X79:AF79" si="19">$Z$31*X43</f>
        <v>108.07435897435897</v>
      </c>
      <c r="Y79" s="50">
        <f t="shared" si="19"/>
        <v>108.07435897435897</v>
      </c>
      <c r="Z79" s="50">
        <f t="shared" si="19"/>
        <v>108.07435897435897</v>
      </c>
      <c r="AA79" s="50">
        <f t="shared" si="19"/>
        <v>135.09294871794873</v>
      </c>
      <c r="AB79" s="50">
        <f t="shared" si="19"/>
        <v>135.09294871794873</v>
      </c>
      <c r="AC79" s="50">
        <f t="shared" si="19"/>
        <v>162.11153846153846</v>
      </c>
      <c r="AD79" s="50">
        <f t="shared" si="19"/>
        <v>162.11153846153846</v>
      </c>
      <c r="AE79" s="50">
        <f t="shared" si="19"/>
        <v>162.11153846153846</v>
      </c>
      <c r="AF79" s="50">
        <f t="shared" si="19"/>
        <v>189.13012820512819</v>
      </c>
    </row>
    <row r="80" spans="20:32" ht="15.75">
      <c r="T80" s="113"/>
      <c r="U80" s="40" t="str">
        <f t="shared" si="15"/>
        <v>12.0'</v>
      </c>
      <c r="V80" s="41" t="str">
        <f t="shared" si="15"/>
        <v>144"</v>
      </c>
      <c r="W80" s="42">
        <f t="shared" si="15"/>
        <v>144</v>
      </c>
      <c r="X80" s="50">
        <f t="shared" ref="X80:AF80" si="20">$Z$31*X44</f>
        <v>108.07435897435897</v>
      </c>
      <c r="Y80" s="50">
        <f t="shared" si="20"/>
        <v>108.07435897435897</v>
      </c>
      <c r="Z80" s="50">
        <f t="shared" si="20"/>
        <v>108.07435897435897</v>
      </c>
      <c r="AA80" s="50">
        <f t="shared" si="20"/>
        <v>135.09294871794873</v>
      </c>
      <c r="AB80" s="50">
        <f t="shared" si="20"/>
        <v>135.09294871794873</v>
      </c>
      <c r="AC80" s="50">
        <f t="shared" si="20"/>
        <v>162.11153846153846</v>
      </c>
      <c r="AD80" s="50">
        <f t="shared" si="20"/>
        <v>162.11153846153846</v>
      </c>
      <c r="AE80" s="50">
        <f t="shared" si="20"/>
        <v>162.11153846153846</v>
      </c>
      <c r="AF80" s="50">
        <f t="shared" si="20"/>
        <v>189.13012820512819</v>
      </c>
    </row>
    <row r="81" spans="20:32" ht="15.75">
      <c r="T81" s="113"/>
      <c r="U81" s="40" t="str">
        <f t="shared" si="15"/>
        <v>13.5'</v>
      </c>
      <c r="V81" s="41" t="str">
        <f t="shared" si="15"/>
        <v>162"</v>
      </c>
      <c r="W81" s="42">
        <f t="shared" si="15"/>
        <v>162</v>
      </c>
      <c r="X81" s="50">
        <f t="shared" ref="X81:AF81" si="21">$Z$31*X45</f>
        <v>135.09294871794873</v>
      </c>
      <c r="Y81" s="50">
        <f t="shared" si="21"/>
        <v>162.11153846153846</v>
      </c>
      <c r="Z81" s="50">
        <f t="shared" si="21"/>
        <v>162.11153846153846</v>
      </c>
      <c r="AA81" s="50">
        <f t="shared" si="21"/>
        <v>189.13012820512819</v>
      </c>
      <c r="AB81" s="50">
        <f t="shared" si="21"/>
        <v>216.14871794871794</v>
      </c>
      <c r="AC81" s="50">
        <f t="shared" si="21"/>
        <v>216.14871794871794</v>
      </c>
      <c r="AD81" s="50">
        <f t="shared" si="21"/>
        <v>243.1673076923077</v>
      </c>
      <c r="AE81" s="50">
        <f t="shared" si="21"/>
        <v>243.1673076923077</v>
      </c>
      <c r="AF81" s="50">
        <f t="shared" si="21"/>
        <v>270.18589743589746</v>
      </c>
    </row>
    <row r="82" spans="20:32" ht="15.75">
      <c r="T82" s="113"/>
      <c r="U82" s="40" t="str">
        <f t="shared" si="15"/>
        <v>15.0'</v>
      </c>
      <c r="V82" s="41" t="str">
        <f t="shared" si="15"/>
        <v>180"</v>
      </c>
      <c r="W82" s="42">
        <f t="shared" si="15"/>
        <v>180</v>
      </c>
      <c r="X82" s="50">
        <f t="shared" ref="X82:AF82" si="22">$Z$31*X46</f>
        <v>135.09294871794873</v>
      </c>
      <c r="Y82" s="50">
        <f t="shared" si="22"/>
        <v>162.11153846153846</v>
      </c>
      <c r="Z82" s="50">
        <f t="shared" si="22"/>
        <v>162.11153846153846</v>
      </c>
      <c r="AA82" s="50">
        <f t="shared" si="22"/>
        <v>189.13012820512819</v>
      </c>
      <c r="AB82" s="50">
        <f t="shared" si="22"/>
        <v>216.14871794871794</v>
      </c>
      <c r="AC82" s="50">
        <f t="shared" si="22"/>
        <v>216.14871794871794</v>
      </c>
      <c r="AD82" s="50">
        <f t="shared" si="22"/>
        <v>243.1673076923077</v>
      </c>
      <c r="AE82" s="50">
        <f t="shared" si="22"/>
        <v>243.1673076923077</v>
      </c>
      <c r="AF82" s="50">
        <f t="shared" si="22"/>
        <v>270.18589743589746</v>
      </c>
    </row>
    <row r="83" spans="20:32" ht="15.75">
      <c r="T83" s="113"/>
      <c r="U83" s="40" t="str">
        <f t="shared" si="15"/>
        <v>16.5'</v>
      </c>
      <c r="V83" s="41" t="str">
        <f t="shared" si="15"/>
        <v>198"</v>
      </c>
      <c r="W83" s="42">
        <f t="shared" si="15"/>
        <v>198</v>
      </c>
      <c r="X83" s="50">
        <f t="shared" ref="X83:AF83" si="23">$Z$31*X47</f>
        <v>135.09294871794873</v>
      </c>
      <c r="Y83" s="50">
        <f t="shared" si="23"/>
        <v>162.11153846153846</v>
      </c>
      <c r="Z83" s="50">
        <f t="shared" si="23"/>
        <v>162.11153846153846</v>
      </c>
      <c r="AA83" s="50">
        <f t="shared" si="23"/>
        <v>189.13012820512819</v>
      </c>
      <c r="AB83" s="50">
        <f t="shared" si="23"/>
        <v>216.14871794871794</v>
      </c>
      <c r="AC83" s="50">
        <f t="shared" si="23"/>
        <v>216.14871794871794</v>
      </c>
      <c r="AD83" s="50">
        <f t="shared" si="23"/>
        <v>243.1673076923077</v>
      </c>
      <c r="AE83" s="50">
        <f t="shared" si="23"/>
        <v>243.1673076923077</v>
      </c>
      <c r="AF83" s="50">
        <f t="shared" si="23"/>
        <v>270.18589743589746</v>
      </c>
    </row>
    <row r="84" spans="20:32" ht="15.75">
      <c r="T84" s="113"/>
      <c r="U84" s="40" t="str">
        <f t="shared" si="15"/>
        <v>18.0'</v>
      </c>
      <c r="V84" s="41" t="str">
        <f t="shared" si="15"/>
        <v>216"</v>
      </c>
      <c r="W84" s="42">
        <f t="shared" si="15"/>
        <v>216</v>
      </c>
      <c r="X84" s="50">
        <f t="shared" ref="X84:AF84" si="24">$Z$31*X48</f>
        <v>135.09294871794873</v>
      </c>
      <c r="Y84" s="50">
        <f t="shared" si="24"/>
        <v>162.11153846153846</v>
      </c>
      <c r="Z84" s="50">
        <f t="shared" si="24"/>
        <v>162.11153846153846</v>
      </c>
      <c r="AA84" s="50">
        <f t="shared" si="24"/>
        <v>189.13012820512819</v>
      </c>
      <c r="AB84" s="50">
        <f t="shared" si="24"/>
        <v>216.14871794871794</v>
      </c>
      <c r="AC84" s="50">
        <f t="shared" si="24"/>
        <v>216.14871794871794</v>
      </c>
      <c r="AD84" s="50">
        <f t="shared" si="24"/>
        <v>243.1673076923077</v>
      </c>
      <c r="AE84" s="50">
        <f t="shared" si="24"/>
        <v>243.1673076923077</v>
      </c>
      <c r="AF84" s="50">
        <f t="shared" si="24"/>
        <v>270.18589743589746</v>
      </c>
    </row>
    <row r="85" spans="20:32" ht="15.75">
      <c r="T85" s="113"/>
      <c r="U85" s="40" t="str">
        <f t="shared" si="15"/>
        <v>19.5'</v>
      </c>
      <c r="V85" s="41" t="str">
        <f t="shared" si="15"/>
        <v>234"</v>
      </c>
      <c r="W85" s="42">
        <f t="shared" si="15"/>
        <v>234</v>
      </c>
      <c r="X85" s="50">
        <f t="shared" ref="X85:AF85" si="25">$Z$31*X49</f>
        <v>189.13012820512819</v>
      </c>
      <c r="Y85" s="50">
        <f t="shared" si="25"/>
        <v>216.14871794871794</v>
      </c>
      <c r="Z85" s="50">
        <f t="shared" si="25"/>
        <v>216.14871794871794</v>
      </c>
      <c r="AA85" s="50">
        <f t="shared" si="25"/>
        <v>243.1673076923077</v>
      </c>
      <c r="AB85" s="50">
        <f t="shared" si="25"/>
        <v>270.18589743589746</v>
      </c>
      <c r="AC85" s="50">
        <f t="shared" si="25"/>
        <v>297.20448717948716</v>
      </c>
      <c r="AD85" s="50">
        <f t="shared" si="25"/>
        <v>297.20448717948716</v>
      </c>
      <c r="AE85" s="50">
        <f t="shared" si="25"/>
        <v>324.22307692307692</v>
      </c>
      <c r="AF85" s="50">
        <f t="shared" si="25"/>
        <v>351.24166666666667</v>
      </c>
    </row>
    <row r="86" spans="20:32" ht="15.75">
      <c r="T86" s="113"/>
      <c r="U86" s="40" t="str">
        <f t="shared" si="15"/>
        <v>21.0'</v>
      </c>
      <c r="V86" s="41" t="str">
        <f t="shared" si="15"/>
        <v>252"</v>
      </c>
      <c r="W86" s="42">
        <f t="shared" si="15"/>
        <v>252</v>
      </c>
      <c r="X86" s="50">
        <f t="shared" ref="X86:AF86" si="26">$Z$31*X50</f>
        <v>189.13012820512819</v>
      </c>
      <c r="Y86" s="50">
        <f t="shared" si="26"/>
        <v>216.14871794871794</v>
      </c>
      <c r="Z86" s="50">
        <f t="shared" si="26"/>
        <v>216.14871794871794</v>
      </c>
      <c r="AA86" s="50">
        <f t="shared" si="26"/>
        <v>243.1673076923077</v>
      </c>
      <c r="AB86" s="50">
        <f t="shared" si="26"/>
        <v>270.18589743589746</v>
      </c>
      <c r="AC86" s="50">
        <f t="shared" si="26"/>
        <v>297.20448717948716</v>
      </c>
      <c r="AD86" s="50">
        <f t="shared" si="26"/>
        <v>297.20448717948716</v>
      </c>
      <c r="AE86" s="50">
        <f t="shared" si="26"/>
        <v>324.22307692307692</v>
      </c>
      <c r="AF86" s="50">
        <f t="shared" si="26"/>
        <v>351.24166666666667</v>
      </c>
    </row>
    <row r="87" spans="20:32" ht="15.75">
      <c r="T87" s="113"/>
      <c r="U87" s="40" t="str">
        <f t="shared" si="15"/>
        <v>22.5'</v>
      </c>
      <c r="V87" s="41" t="str">
        <f t="shared" si="15"/>
        <v>270"</v>
      </c>
      <c r="W87" s="42">
        <f t="shared" si="15"/>
        <v>270</v>
      </c>
      <c r="X87" s="50">
        <f t="shared" ref="X87:AF87" si="27">$Z$31*X51</f>
        <v>189.13012820512819</v>
      </c>
      <c r="Y87" s="50">
        <f t="shared" si="27"/>
        <v>216.14871794871794</v>
      </c>
      <c r="Z87" s="50">
        <f t="shared" si="27"/>
        <v>216.14871794871794</v>
      </c>
      <c r="AA87" s="50">
        <f t="shared" si="27"/>
        <v>243.1673076923077</v>
      </c>
      <c r="AB87" s="50">
        <f t="shared" si="27"/>
        <v>270.18589743589746</v>
      </c>
      <c r="AC87" s="50">
        <f t="shared" si="27"/>
        <v>297.20448717948716</v>
      </c>
      <c r="AD87" s="50">
        <f t="shared" si="27"/>
        <v>297.20448717948716</v>
      </c>
      <c r="AE87" s="50">
        <f t="shared" si="27"/>
        <v>324.22307692307692</v>
      </c>
      <c r="AF87" s="50">
        <f t="shared" si="27"/>
        <v>351.24166666666667</v>
      </c>
    </row>
    <row r="88" spans="20:32" ht="15.75">
      <c r="T88" s="114"/>
      <c r="U88" s="44" t="str">
        <f t="shared" si="15"/>
        <v>24.0'</v>
      </c>
      <c r="V88" s="45" t="str">
        <f t="shared" si="15"/>
        <v>288"</v>
      </c>
      <c r="W88" s="46">
        <f t="shared" si="15"/>
        <v>288</v>
      </c>
      <c r="X88" s="51">
        <f t="shared" ref="X88:AF88" si="28">$Z$31*X52</f>
        <v>189.13012820512819</v>
      </c>
      <c r="Y88" s="51">
        <f t="shared" si="28"/>
        <v>216.14871794871794</v>
      </c>
      <c r="Z88" s="51">
        <f t="shared" si="28"/>
        <v>216.14871794871794</v>
      </c>
      <c r="AA88" s="51">
        <f t="shared" si="28"/>
        <v>243.1673076923077</v>
      </c>
      <c r="AB88" s="51">
        <f t="shared" si="28"/>
        <v>270.18589743589746</v>
      </c>
      <c r="AC88" s="51">
        <f t="shared" si="28"/>
        <v>297.20448717948716</v>
      </c>
      <c r="AD88" s="51">
        <f t="shared" si="28"/>
        <v>297.20448717948716</v>
      </c>
      <c r="AE88" s="51">
        <f t="shared" si="28"/>
        <v>324.22307692307692</v>
      </c>
      <c r="AF88" s="51">
        <f t="shared" si="28"/>
        <v>351.24166666666667</v>
      </c>
    </row>
    <row r="91" spans="20:32" ht="20.25">
      <c r="T91" s="26" t="s">
        <v>42</v>
      </c>
    </row>
    <row r="92" spans="20:32" ht="15">
      <c r="X92" s="23" t="s">
        <v>20</v>
      </c>
      <c r="Y92" s="23"/>
      <c r="Z92" s="23"/>
      <c r="AA92" s="23"/>
      <c r="AB92" s="23"/>
      <c r="AC92" s="23"/>
      <c r="AD92" s="23"/>
      <c r="AE92" s="23"/>
      <c r="AF92" s="23"/>
    </row>
    <row r="93" spans="20:32" ht="15.75">
      <c r="U93" s="24" t="s">
        <v>21</v>
      </c>
      <c r="V93" s="24" t="s">
        <v>22</v>
      </c>
      <c r="X93" s="25" t="str">
        <f>X$38</f>
        <v>74"</v>
      </c>
      <c r="Y93" s="25" t="str">
        <f t="shared" ref="Y93:AF93" si="29">Y$38</f>
        <v>80"</v>
      </c>
      <c r="Z93" s="25" t="str">
        <f t="shared" si="29"/>
        <v>86"</v>
      </c>
      <c r="AA93" s="25" t="str">
        <f t="shared" si="29"/>
        <v>92"</v>
      </c>
      <c r="AB93" s="25" t="str">
        <f t="shared" si="29"/>
        <v>98"</v>
      </c>
      <c r="AC93" s="25" t="str">
        <f t="shared" si="29"/>
        <v>104"</v>
      </c>
      <c r="AD93" s="25" t="str">
        <f t="shared" si="29"/>
        <v>110"</v>
      </c>
      <c r="AE93" s="25" t="str">
        <f t="shared" si="29"/>
        <v>116"</v>
      </c>
      <c r="AF93" s="25" t="str">
        <f t="shared" si="29"/>
        <v>122"</v>
      </c>
    </row>
    <row r="94" spans="20:32" ht="15.75">
      <c r="T94" s="113" t="s">
        <v>23</v>
      </c>
      <c r="U94" s="36" t="str">
        <f t="shared" ref="U94:W106" si="30">U76</f>
        <v>6.0'</v>
      </c>
      <c r="V94" s="37" t="str">
        <f t="shared" si="30"/>
        <v>72"</v>
      </c>
      <c r="W94" s="48">
        <f t="shared" si="30"/>
        <v>72</v>
      </c>
      <c r="X94" s="49">
        <f t="shared" ref="X94:AF94" si="31">ROUND(X58+X76,2)</f>
        <v>69.41</v>
      </c>
      <c r="Y94" s="49">
        <f t="shared" si="31"/>
        <v>69.41</v>
      </c>
      <c r="Z94" s="49">
        <f t="shared" si="31"/>
        <v>69.41</v>
      </c>
      <c r="AA94" s="49">
        <f t="shared" si="31"/>
        <v>96.43</v>
      </c>
      <c r="AB94" s="49">
        <f t="shared" si="31"/>
        <v>96.43</v>
      </c>
      <c r="AC94" s="49">
        <f t="shared" si="31"/>
        <v>96.43</v>
      </c>
      <c r="AD94" s="49">
        <f t="shared" si="31"/>
        <v>96.43</v>
      </c>
      <c r="AE94" s="49">
        <f t="shared" si="31"/>
        <v>96.43</v>
      </c>
      <c r="AF94" s="49">
        <f t="shared" si="31"/>
        <v>96.43</v>
      </c>
    </row>
    <row r="95" spans="20:32" ht="15.75">
      <c r="T95" s="113"/>
      <c r="U95" s="40" t="str">
        <f t="shared" si="30"/>
        <v>7.5'</v>
      </c>
      <c r="V95" s="41" t="str">
        <f t="shared" si="30"/>
        <v>90"</v>
      </c>
      <c r="W95" s="42">
        <f t="shared" si="30"/>
        <v>90</v>
      </c>
      <c r="X95" s="50">
        <f t="shared" ref="X95:AF95" si="32">ROUND(X59+X77,2)</f>
        <v>128.57</v>
      </c>
      <c r="Y95" s="50">
        <f t="shared" si="32"/>
        <v>128.57</v>
      </c>
      <c r="Z95" s="50">
        <f t="shared" si="32"/>
        <v>128.57</v>
      </c>
      <c r="AA95" s="50">
        <f t="shared" si="32"/>
        <v>155.59</v>
      </c>
      <c r="AB95" s="50">
        <f t="shared" si="32"/>
        <v>155.59</v>
      </c>
      <c r="AC95" s="50">
        <f t="shared" si="32"/>
        <v>182.61</v>
      </c>
      <c r="AD95" s="50">
        <f t="shared" si="32"/>
        <v>182.61</v>
      </c>
      <c r="AE95" s="50">
        <f t="shared" si="32"/>
        <v>182.61</v>
      </c>
      <c r="AF95" s="50">
        <f t="shared" si="32"/>
        <v>209.63</v>
      </c>
    </row>
    <row r="96" spans="20:32" ht="15.75">
      <c r="T96" s="113"/>
      <c r="U96" s="40" t="str">
        <f t="shared" si="30"/>
        <v>9.0'</v>
      </c>
      <c r="V96" s="41" t="str">
        <f t="shared" si="30"/>
        <v>108"</v>
      </c>
      <c r="W96" s="42">
        <f t="shared" si="30"/>
        <v>108</v>
      </c>
      <c r="X96" s="50">
        <f t="shared" ref="X96:AF96" si="33">ROUND(X60+X78,2)</f>
        <v>131.13999999999999</v>
      </c>
      <c r="Y96" s="50">
        <f t="shared" si="33"/>
        <v>131.13999999999999</v>
      </c>
      <c r="Z96" s="50">
        <f t="shared" si="33"/>
        <v>131.13999999999999</v>
      </c>
      <c r="AA96" s="50">
        <f t="shared" si="33"/>
        <v>158.16</v>
      </c>
      <c r="AB96" s="50">
        <f t="shared" si="33"/>
        <v>158.16</v>
      </c>
      <c r="AC96" s="50">
        <f t="shared" si="33"/>
        <v>185.17</v>
      </c>
      <c r="AD96" s="50">
        <f t="shared" si="33"/>
        <v>185.17</v>
      </c>
      <c r="AE96" s="50">
        <f t="shared" si="33"/>
        <v>185.17</v>
      </c>
      <c r="AF96" s="50">
        <f t="shared" si="33"/>
        <v>212.19</v>
      </c>
    </row>
    <row r="97" spans="20:32" ht="15.75">
      <c r="T97" s="113"/>
      <c r="U97" s="40" t="str">
        <f t="shared" si="30"/>
        <v>10.5'</v>
      </c>
      <c r="V97" s="41" t="str">
        <f t="shared" si="30"/>
        <v>126"</v>
      </c>
      <c r="W97" s="42">
        <f t="shared" si="30"/>
        <v>126</v>
      </c>
      <c r="X97" s="50">
        <f t="shared" ref="X97:AF97" si="34">ROUND(X61+X79,2)</f>
        <v>136.26</v>
      </c>
      <c r="Y97" s="50">
        <f t="shared" si="34"/>
        <v>136.26</v>
      </c>
      <c r="Z97" s="50">
        <f t="shared" si="34"/>
        <v>136.26</v>
      </c>
      <c r="AA97" s="50">
        <f t="shared" si="34"/>
        <v>163.28</v>
      </c>
      <c r="AB97" s="50">
        <f t="shared" si="34"/>
        <v>163.28</v>
      </c>
      <c r="AC97" s="50">
        <f t="shared" si="34"/>
        <v>190.3</v>
      </c>
      <c r="AD97" s="50">
        <f t="shared" si="34"/>
        <v>190.3</v>
      </c>
      <c r="AE97" s="50">
        <f t="shared" si="34"/>
        <v>190.3</v>
      </c>
      <c r="AF97" s="50">
        <f t="shared" si="34"/>
        <v>217.32</v>
      </c>
    </row>
    <row r="98" spans="20:32" ht="15.75">
      <c r="T98" s="113"/>
      <c r="U98" s="40" t="str">
        <f t="shared" si="30"/>
        <v>12.0'</v>
      </c>
      <c r="V98" s="41" t="str">
        <f t="shared" si="30"/>
        <v>144"</v>
      </c>
      <c r="W98" s="42">
        <f t="shared" si="30"/>
        <v>144</v>
      </c>
      <c r="X98" s="50">
        <f t="shared" ref="X98:AF98" si="35">ROUND(X62+X80,2)</f>
        <v>138.82</v>
      </c>
      <c r="Y98" s="50">
        <f t="shared" si="35"/>
        <v>138.82</v>
      </c>
      <c r="Z98" s="50">
        <f t="shared" si="35"/>
        <v>138.82</v>
      </c>
      <c r="AA98" s="50">
        <f t="shared" si="35"/>
        <v>165.84</v>
      </c>
      <c r="AB98" s="50">
        <f t="shared" si="35"/>
        <v>165.84</v>
      </c>
      <c r="AC98" s="50">
        <f t="shared" si="35"/>
        <v>192.86</v>
      </c>
      <c r="AD98" s="50">
        <f t="shared" si="35"/>
        <v>192.86</v>
      </c>
      <c r="AE98" s="50">
        <f t="shared" si="35"/>
        <v>192.86</v>
      </c>
      <c r="AF98" s="50">
        <f t="shared" si="35"/>
        <v>219.88</v>
      </c>
    </row>
    <row r="99" spans="20:32" ht="15.75">
      <c r="T99" s="113"/>
      <c r="U99" s="40" t="str">
        <f t="shared" si="30"/>
        <v>13.5'</v>
      </c>
      <c r="V99" s="41" t="str">
        <f t="shared" si="30"/>
        <v>162"</v>
      </c>
      <c r="W99" s="42">
        <f t="shared" si="30"/>
        <v>162</v>
      </c>
      <c r="X99" s="50">
        <f t="shared" ref="X99:AF99" si="36">ROUND(X63+X81,2)</f>
        <v>170.97</v>
      </c>
      <c r="Y99" s="50">
        <f t="shared" si="36"/>
        <v>197.99</v>
      </c>
      <c r="Z99" s="50">
        <f t="shared" si="36"/>
        <v>197.99</v>
      </c>
      <c r="AA99" s="50">
        <f t="shared" si="36"/>
        <v>225.01</v>
      </c>
      <c r="AB99" s="50">
        <f t="shared" si="36"/>
        <v>252.02</v>
      </c>
      <c r="AC99" s="50">
        <f t="shared" si="36"/>
        <v>252.02</v>
      </c>
      <c r="AD99" s="50">
        <f t="shared" si="36"/>
        <v>279.04000000000002</v>
      </c>
      <c r="AE99" s="50">
        <f t="shared" si="36"/>
        <v>279.04000000000002</v>
      </c>
      <c r="AF99" s="50">
        <f t="shared" si="36"/>
        <v>306.06</v>
      </c>
    </row>
    <row r="100" spans="20:32" ht="15.75">
      <c r="T100" s="113"/>
      <c r="U100" s="40" t="str">
        <f t="shared" si="30"/>
        <v>15.0'</v>
      </c>
      <c r="V100" s="41" t="str">
        <f t="shared" si="30"/>
        <v>180"</v>
      </c>
      <c r="W100" s="42">
        <f t="shared" si="30"/>
        <v>180</v>
      </c>
      <c r="X100" s="50">
        <f t="shared" ref="X100:AF100" si="37">ROUND(X64+X82,2)</f>
        <v>173.53</v>
      </c>
      <c r="Y100" s="50">
        <f t="shared" si="37"/>
        <v>200.55</v>
      </c>
      <c r="Z100" s="50">
        <f t="shared" si="37"/>
        <v>200.55</v>
      </c>
      <c r="AA100" s="50">
        <f t="shared" si="37"/>
        <v>227.57</v>
      </c>
      <c r="AB100" s="50">
        <f t="shared" si="37"/>
        <v>254.59</v>
      </c>
      <c r="AC100" s="50">
        <f t="shared" si="37"/>
        <v>254.59</v>
      </c>
      <c r="AD100" s="50">
        <f t="shared" si="37"/>
        <v>281.60000000000002</v>
      </c>
      <c r="AE100" s="50">
        <f t="shared" si="37"/>
        <v>281.60000000000002</v>
      </c>
      <c r="AF100" s="50">
        <f t="shared" si="37"/>
        <v>308.62</v>
      </c>
    </row>
    <row r="101" spans="20:32" ht="15.75">
      <c r="T101" s="113"/>
      <c r="U101" s="40" t="str">
        <f t="shared" si="30"/>
        <v>16.5'</v>
      </c>
      <c r="V101" s="41" t="str">
        <f t="shared" si="30"/>
        <v>198"</v>
      </c>
      <c r="W101" s="42">
        <f t="shared" si="30"/>
        <v>198</v>
      </c>
      <c r="X101" s="50">
        <f t="shared" ref="X101:AF101" si="38">ROUND(X65+X83,2)</f>
        <v>178.66</v>
      </c>
      <c r="Y101" s="50">
        <f t="shared" si="38"/>
        <v>205.67</v>
      </c>
      <c r="Z101" s="50">
        <f t="shared" si="38"/>
        <v>205.67</v>
      </c>
      <c r="AA101" s="50">
        <f t="shared" si="38"/>
        <v>232.69</v>
      </c>
      <c r="AB101" s="50">
        <f t="shared" si="38"/>
        <v>259.70999999999998</v>
      </c>
      <c r="AC101" s="50">
        <f t="shared" si="38"/>
        <v>259.70999999999998</v>
      </c>
      <c r="AD101" s="50">
        <f t="shared" si="38"/>
        <v>286.73</v>
      </c>
      <c r="AE101" s="50">
        <f t="shared" si="38"/>
        <v>286.73</v>
      </c>
      <c r="AF101" s="50">
        <f t="shared" si="38"/>
        <v>313.75</v>
      </c>
    </row>
    <row r="102" spans="20:32" ht="15.75">
      <c r="T102" s="113"/>
      <c r="U102" s="40" t="str">
        <f t="shared" si="30"/>
        <v>18.0'</v>
      </c>
      <c r="V102" s="41" t="str">
        <f t="shared" si="30"/>
        <v>216"</v>
      </c>
      <c r="W102" s="42">
        <f t="shared" si="30"/>
        <v>216</v>
      </c>
      <c r="X102" s="50">
        <f t="shared" ref="X102:AF102" si="39">ROUND(X66+X84,2)</f>
        <v>181.22</v>
      </c>
      <c r="Y102" s="50">
        <f t="shared" si="39"/>
        <v>208.24</v>
      </c>
      <c r="Z102" s="50">
        <f t="shared" si="39"/>
        <v>208.24</v>
      </c>
      <c r="AA102" s="50">
        <f t="shared" si="39"/>
        <v>235.26</v>
      </c>
      <c r="AB102" s="50">
        <f t="shared" si="39"/>
        <v>262.27</v>
      </c>
      <c r="AC102" s="50">
        <f t="shared" si="39"/>
        <v>262.27</v>
      </c>
      <c r="AD102" s="50">
        <f t="shared" si="39"/>
        <v>289.29000000000002</v>
      </c>
      <c r="AE102" s="50">
        <f t="shared" si="39"/>
        <v>289.29000000000002</v>
      </c>
      <c r="AF102" s="50">
        <f t="shared" si="39"/>
        <v>316.31</v>
      </c>
    </row>
    <row r="103" spans="20:32" ht="15.75">
      <c r="T103" s="113"/>
      <c r="U103" s="40" t="str">
        <f t="shared" si="30"/>
        <v>19.5'</v>
      </c>
      <c r="V103" s="41" t="str">
        <f t="shared" si="30"/>
        <v>234"</v>
      </c>
      <c r="W103" s="42">
        <f t="shared" si="30"/>
        <v>234</v>
      </c>
      <c r="X103" s="50">
        <f t="shared" ref="X103:AF103" si="40">ROUND(X67+X85,2)</f>
        <v>240.38</v>
      </c>
      <c r="Y103" s="50">
        <f t="shared" si="40"/>
        <v>267.39999999999998</v>
      </c>
      <c r="Z103" s="50">
        <f t="shared" si="40"/>
        <v>267.39999999999998</v>
      </c>
      <c r="AA103" s="50">
        <f t="shared" si="40"/>
        <v>294.42</v>
      </c>
      <c r="AB103" s="50">
        <f t="shared" si="40"/>
        <v>321.44</v>
      </c>
      <c r="AC103" s="50">
        <f t="shared" si="40"/>
        <v>348.45</v>
      </c>
      <c r="AD103" s="50">
        <f t="shared" si="40"/>
        <v>348.45</v>
      </c>
      <c r="AE103" s="50">
        <f t="shared" si="40"/>
        <v>375.47</v>
      </c>
      <c r="AF103" s="50">
        <f t="shared" si="40"/>
        <v>402.49</v>
      </c>
    </row>
    <row r="104" spans="20:32" ht="15.75">
      <c r="T104" s="113"/>
      <c r="U104" s="40" t="str">
        <f t="shared" si="30"/>
        <v>21.0'</v>
      </c>
      <c r="V104" s="41" t="str">
        <f t="shared" si="30"/>
        <v>252"</v>
      </c>
      <c r="W104" s="42">
        <f t="shared" si="30"/>
        <v>252</v>
      </c>
      <c r="X104" s="50">
        <f t="shared" ref="X104:AF104" si="41">ROUND(X68+X86,2)</f>
        <v>242.94</v>
      </c>
      <c r="Y104" s="50">
        <f t="shared" si="41"/>
        <v>269.95999999999998</v>
      </c>
      <c r="Z104" s="50">
        <f t="shared" si="41"/>
        <v>269.95999999999998</v>
      </c>
      <c r="AA104" s="50">
        <f t="shared" si="41"/>
        <v>296.98</v>
      </c>
      <c r="AB104" s="50">
        <f t="shared" si="41"/>
        <v>324</v>
      </c>
      <c r="AC104" s="50">
        <f t="shared" si="41"/>
        <v>351.02</v>
      </c>
      <c r="AD104" s="50">
        <f t="shared" si="41"/>
        <v>351.02</v>
      </c>
      <c r="AE104" s="50">
        <f t="shared" si="41"/>
        <v>378.04</v>
      </c>
      <c r="AF104" s="50">
        <f t="shared" si="41"/>
        <v>405.05</v>
      </c>
    </row>
    <row r="105" spans="20:32" ht="15.75">
      <c r="T105" s="113"/>
      <c r="U105" s="40" t="str">
        <f t="shared" si="30"/>
        <v>22.5'</v>
      </c>
      <c r="V105" s="41" t="str">
        <f t="shared" si="30"/>
        <v>270"</v>
      </c>
      <c r="W105" s="42">
        <f t="shared" si="30"/>
        <v>270</v>
      </c>
      <c r="X105" s="50">
        <f t="shared" ref="X105:AF105" si="42">ROUND(X69+X87,2)</f>
        <v>248.07</v>
      </c>
      <c r="Y105" s="50">
        <f t="shared" si="42"/>
        <v>275.08999999999997</v>
      </c>
      <c r="Z105" s="50">
        <f t="shared" si="42"/>
        <v>275.08999999999997</v>
      </c>
      <c r="AA105" s="50">
        <f t="shared" si="42"/>
        <v>302.10000000000002</v>
      </c>
      <c r="AB105" s="50">
        <f t="shared" si="42"/>
        <v>329.12</v>
      </c>
      <c r="AC105" s="50">
        <f t="shared" si="42"/>
        <v>356.14</v>
      </c>
      <c r="AD105" s="50">
        <f t="shared" si="42"/>
        <v>356.14</v>
      </c>
      <c r="AE105" s="50">
        <f t="shared" si="42"/>
        <v>383.16</v>
      </c>
      <c r="AF105" s="50">
        <f t="shared" si="42"/>
        <v>410.18</v>
      </c>
    </row>
    <row r="106" spans="20:32" ht="15.75">
      <c r="T106" s="114"/>
      <c r="U106" s="44" t="str">
        <f t="shared" si="30"/>
        <v>24.0'</v>
      </c>
      <c r="V106" s="45" t="str">
        <f t="shared" si="30"/>
        <v>288"</v>
      </c>
      <c r="W106" s="46">
        <f t="shared" si="30"/>
        <v>288</v>
      </c>
      <c r="X106" s="51">
        <f t="shared" ref="X106:AF106" si="43">ROUND(X70+X88,2)</f>
        <v>250.63</v>
      </c>
      <c r="Y106" s="51">
        <f t="shared" si="43"/>
        <v>277.64999999999998</v>
      </c>
      <c r="Z106" s="51">
        <f t="shared" si="43"/>
        <v>277.64999999999998</v>
      </c>
      <c r="AA106" s="51">
        <f t="shared" si="43"/>
        <v>304.67</v>
      </c>
      <c r="AB106" s="51">
        <f t="shared" si="43"/>
        <v>331.69</v>
      </c>
      <c r="AC106" s="51">
        <f t="shared" si="43"/>
        <v>358.7</v>
      </c>
      <c r="AD106" s="51">
        <f t="shared" si="43"/>
        <v>358.7</v>
      </c>
      <c r="AE106" s="51">
        <f t="shared" si="43"/>
        <v>385.72</v>
      </c>
      <c r="AF106" s="51">
        <f t="shared" si="43"/>
        <v>412.74</v>
      </c>
    </row>
    <row r="109" spans="20:32" ht="20.25">
      <c r="T109" s="26" t="s">
        <v>43</v>
      </c>
    </row>
    <row r="110" spans="20:32" ht="15">
      <c r="X110" s="23" t="s">
        <v>20</v>
      </c>
      <c r="Y110" s="23"/>
      <c r="Z110" s="23"/>
      <c r="AA110" s="23"/>
      <c r="AB110" s="23"/>
      <c r="AC110" s="23"/>
      <c r="AD110" s="23"/>
      <c r="AE110" s="23"/>
      <c r="AF110" s="23"/>
    </row>
    <row r="111" spans="20:32" ht="15.75">
      <c r="U111" s="24" t="s">
        <v>21</v>
      </c>
      <c r="V111" s="24" t="s">
        <v>22</v>
      </c>
      <c r="X111" s="25" t="str">
        <f>X$38</f>
        <v>74"</v>
      </c>
      <c r="Y111" s="25" t="str">
        <f t="shared" ref="Y111:AF111" si="44">Y$38</f>
        <v>80"</v>
      </c>
      <c r="Z111" s="25" t="str">
        <f t="shared" si="44"/>
        <v>86"</v>
      </c>
      <c r="AA111" s="25" t="str">
        <f t="shared" si="44"/>
        <v>92"</v>
      </c>
      <c r="AB111" s="25" t="str">
        <f t="shared" si="44"/>
        <v>98"</v>
      </c>
      <c r="AC111" s="25" t="str">
        <f t="shared" si="44"/>
        <v>104"</v>
      </c>
      <c r="AD111" s="25" t="str">
        <f t="shared" si="44"/>
        <v>110"</v>
      </c>
      <c r="AE111" s="25" t="str">
        <f t="shared" si="44"/>
        <v>116"</v>
      </c>
      <c r="AF111" s="25" t="str">
        <f t="shared" si="44"/>
        <v>122"</v>
      </c>
    </row>
    <row r="112" spans="20:32" ht="15.75">
      <c r="T112" s="113" t="s">
        <v>23</v>
      </c>
      <c r="U112" s="36" t="str">
        <f t="shared" ref="U112:W124" si="45">U94</f>
        <v>6.0'</v>
      </c>
      <c r="V112" s="37" t="str">
        <f t="shared" si="45"/>
        <v>72"</v>
      </c>
      <c r="W112" s="48">
        <f t="shared" si="45"/>
        <v>72</v>
      </c>
      <c r="X112" s="49">
        <f t="shared" ref="X112:AF112" si="46">ROUND(X94/(1-$Z$32),2)</f>
        <v>138.82</v>
      </c>
      <c r="Y112" s="49">
        <f t="shared" si="46"/>
        <v>138.82</v>
      </c>
      <c r="Z112" s="49">
        <f t="shared" si="46"/>
        <v>138.82</v>
      </c>
      <c r="AA112" s="49">
        <f t="shared" si="46"/>
        <v>192.86</v>
      </c>
      <c r="AB112" s="49">
        <f t="shared" si="46"/>
        <v>192.86</v>
      </c>
      <c r="AC112" s="49">
        <f t="shared" si="46"/>
        <v>192.86</v>
      </c>
      <c r="AD112" s="49">
        <f t="shared" si="46"/>
        <v>192.86</v>
      </c>
      <c r="AE112" s="49">
        <f t="shared" si="46"/>
        <v>192.86</v>
      </c>
      <c r="AF112" s="49">
        <f t="shared" si="46"/>
        <v>192.86</v>
      </c>
    </row>
    <row r="113" spans="20:32" ht="15.75">
      <c r="T113" s="113"/>
      <c r="U113" s="40" t="str">
        <f t="shared" si="45"/>
        <v>7.5'</v>
      </c>
      <c r="V113" s="41" t="str">
        <f t="shared" si="45"/>
        <v>90"</v>
      </c>
      <c r="W113" s="42">
        <f t="shared" si="45"/>
        <v>90</v>
      </c>
      <c r="X113" s="50">
        <f t="shared" ref="X113:AF113" si="47">ROUND(X95/(1-$Z$32),2)</f>
        <v>257.14</v>
      </c>
      <c r="Y113" s="50">
        <f t="shared" si="47"/>
        <v>257.14</v>
      </c>
      <c r="Z113" s="50">
        <f t="shared" si="47"/>
        <v>257.14</v>
      </c>
      <c r="AA113" s="50">
        <f t="shared" si="47"/>
        <v>311.18</v>
      </c>
      <c r="AB113" s="50">
        <f t="shared" si="47"/>
        <v>311.18</v>
      </c>
      <c r="AC113" s="50">
        <f t="shared" si="47"/>
        <v>365.22</v>
      </c>
      <c r="AD113" s="50">
        <f t="shared" si="47"/>
        <v>365.22</v>
      </c>
      <c r="AE113" s="50">
        <f t="shared" si="47"/>
        <v>365.22</v>
      </c>
      <c r="AF113" s="50">
        <f t="shared" si="47"/>
        <v>419.26</v>
      </c>
    </row>
    <row r="114" spans="20:32" ht="15.75">
      <c r="T114" s="113"/>
      <c r="U114" s="40" t="str">
        <f t="shared" si="45"/>
        <v>9.0'</v>
      </c>
      <c r="V114" s="41" t="str">
        <f t="shared" si="45"/>
        <v>108"</v>
      </c>
      <c r="W114" s="42">
        <f t="shared" si="45"/>
        <v>108</v>
      </c>
      <c r="X114" s="50">
        <f t="shared" ref="X114:AF114" si="48">ROUND(X96/(1-$Z$32),2)</f>
        <v>262.27999999999997</v>
      </c>
      <c r="Y114" s="50">
        <f t="shared" si="48"/>
        <v>262.27999999999997</v>
      </c>
      <c r="Z114" s="50">
        <f t="shared" si="48"/>
        <v>262.27999999999997</v>
      </c>
      <c r="AA114" s="50">
        <f t="shared" si="48"/>
        <v>316.32</v>
      </c>
      <c r="AB114" s="50">
        <f t="shared" si="48"/>
        <v>316.32</v>
      </c>
      <c r="AC114" s="50">
        <f t="shared" si="48"/>
        <v>370.34</v>
      </c>
      <c r="AD114" s="50">
        <f t="shared" si="48"/>
        <v>370.34</v>
      </c>
      <c r="AE114" s="50">
        <f t="shared" si="48"/>
        <v>370.34</v>
      </c>
      <c r="AF114" s="50">
        <f t="shared" si="48"/>
        <v>424.38</v>
      </c>
    </row>
    <row r="115" spans="20:32" ht="15.75">
      <c r="T115" s="113"/>
      <c r="U115" s="40" t="str">
        <f t="shared" si="45"/>
        <v>10.5'</v>
      </c>
      <c r="V115" s="41" t="str">
        <f t="shared" si="45"/>
        <v>126"</v>
      </c>
      <c r="W115" s="42">
        <f t="shared" si="45"/>
        <v>126</v>
      </c>
      <c r="X115" s="50">
        <f t="shared" ref="X115:AF115" si="49">ROUND(X97/(1-$Z$32),2)</f>
        <v>272.52</v>
      </c>
      <c r="Y115" s="50">
        <f t="shared" si="49"/>
        <v>272.52</v>
      </c>
      <c r="Z115" s="50">
        <f t="shared" si="49"/>
        <v>272.52</v>
      </c>
      <c r="AA115" s="50">
        <f t="shared" si="49"/>
        <v>326.56</v>
      </c>
      <c r="AB115" s="50">
        <f t="shared" si="49"/>
        <v>326.56</v>
      </c>
      <c r="AC115" s="50">
        <f t="shared" si="49"/>
        <v>380.6</v>
      </c>
      <c r="AD115" s="50">
        <f t="shared" si="49"/>
        <v>380.6</v>
      </c>
      <c r="AE115" s="50">
        <f t="shared" si="49"/>
        <v>380.6</v>
      </c>
      <c r="AF115" s="50">
        <f t="shared" si="49"/>
        <v>434.64</v>
      </c>
    </row>
    <row r="116" spans="20:32" ht="15.75">
      <c r="T116" s="113"/>
      <c r="U116" s="40" t="str">
        <f t="shared" si="45"/>
        <v>12.0'</v>
      </c>
      <c r="V116" s="41" t="str">
        <f t="shared" si="45"/>
        <v>144"</v>
      </c>
      <c r="W116" s="42">
        <f t="shared" si="45"/>
        <v>144</v>
      </c>
      <c r="X116" s="50">
        <f t="shared" ref="X116:AF116" si="50">ROUND(X98/(1-$Z$32),2)</f>
        <v>277.64</v>
      </c>
      <c r="Y116" s="50">
        <f t="shared" si="50"/>
        <v>277.64</v>
      </c>
      <c r="Z116" s="50">
        <f t="shared" si="50"/>
        <v>277.64</v>
      </c>
      <c r="AA116" s="50">
        <f t="shared" si="50"/>
        <v>331.68</v>
      </c>
      <c r="AB116" s="50">
        <f t="shared" si="50"/>
        <v>331.68</v>
      </c>
      <c r="AC116" s="50">
        <f t="shared" si="50"/>
        <v>385.72</v>
      </c>
      <c r="AD116" s="50">
        <f t="shared" si="50"/>
        <v>385.72</v>
      </c>
      <c r="AE116" s="50">
        <f t="shared" si="50"/>
        <v>385.72</v>
      </c>
      <c r="AF116" s="50">
        <f t="shared" si="50"/>
        <v>439.76</v>
      </c>
    </row>
    <row r="117" spans="20:32" ht="15.75">
      <c r="T117" s="113"/>
      <c r="U117" s="40" t="str">
        <f t="shared" si="45"/>
        <v>13.5'</v>
      </c>
      <c r="V117" s="41" t="str">
        <f t="shared" si="45"/>
        <v>162"</v>
      </c>
      <c r="W117" s="42">
        <f t="shared" si="45"/>
        <v>162</v>
      </c>
      <c r="X117" s="50">
        <f t="shared" ref="X117:AF117" si="51">ROUND(X99/(1-$Z$32),2)</f>
        <v>341.94</v>
      </c>
      <c r="Y117" s="50">
        <f t="shared" si="51"/>
        <v>395.98</v>
      </c>
      <c r="Z117" s="50">
        <f t="shared" si="51"/>
        <v>395.98</v>
      </c>
      <c r="AA117" s="50">
        <f t="shared" si="51"/>
        <v>450.02</v>
      </c>
      <c r="AB117" s="50">
        <f t="shared" si="51"/>
        <v>504.04</v>
      </c>
      <c r="AC117" s="50">
        <f t="shared" si="51"/>
        <v>504.04</v>
      </c>
      <c r="AD117" s="50">
        <f t="shared" si="51"/>
        <v>558.08000000000004</v>
      </c>
      <c r="AE117" s="50">
        <f t="shared" si="51"/>
        <v>558.08000000000004</v>
      </c>
      <c r="AF117" s="50">
        <f t="shared" si="51"/>
        <v>612.12</v>
      </c>
    </row>
    <row r="118" spans="20:32" ht="15.75">
      <c r="T118" s="113"/>
      <c r="U118" s="40" t="str">
        <f t="shared" si="45"/>
        <v>15.0'</v>
      </c>
      <c r="V118" s="41" t="str">
        <f t="shared" si="45"/>
        <v>180"</v>
      </c>
      <c r="W118" s="42">
        <f t="shared" si="45"/>
        <v>180</v>
      </c>
      <c r="X118" s="50">
        <f t="shared" ref="X118:AF118" si="52">ROUND(X100/(1-$Z$32),2)</f>
        <v>347.06</v>
      </c>
      <c r="Y118" s="50">
        <f t="shared" si="52"/>
        <v>401.1</v>
      </c>
      <c r="Z118" s="50">
        <f t="shared" si="52"/>
        <v>401.1</v>
      </c>
      <c r="AA118" s="50">
        <f t="shared" si="52"/>
        <v>455.14</v>
      </c>
      <c r="AB118" s="50">
        <f t="shared" si="52"/>
        <v>509.18</v>
      </c>
      <c r="AC118" s="50">
        <f t="shared" si="52"/>
        <v>509.18</v>
      </c>
      <c r="AD118" s="50">
        <f t="shared" si="52"/>
        <v>563.20000000000005</v>
      </c>
      <c r="AE118" s="50">
        <f t="shared" si="52"/>
        <v>563.20000000000005</v>
      </c>
      <c r="AF118" s="50">
        <f t="shared" si="52"/>
        <v>617.24</v>
      </c>
    </row>
    <row r="119" spans="20:32" ht="15.75">
      <c r="T119" s="113"/>
      <c r="U119" s="40" t="str">
        <f t="shared" si="45"/>
        <v>16.5'</v>
      </c>
      <c r="V119" s="41" t="str">
        <f t="shared" si="45"/>
        <v>198"</v>
      </c>
      <c r="W119" s="42">
        <f t="shared" si="45"/>
        <v>198</v>
      </c>
      <c r="X119" s="50">
        <f t="shared" ref="X119:AF119" si="53">ROUND(X101/(1-$Z$32),2)</f>
        <v>357.32</v>
      </c>
      <c r="Y119" s="50">
        <f t="shared" si="53"/>
        <v>411.34</v>
      </c>
      <c r="Z119" s="50">
        <f t="shared" si="53"/>
        <v>411.34</v>
      </c>
      <c r="AA119" s="50">
        <f t="shared" si="53"/>
        <v>465.38</v>
      </c>
      <c r="AB119" s="50">
        <f t="shared" si="53"/>
        <v>519.41999999999996</v>
      </c>
      <c r="AC119" s="50">
        <f t="shared" si="53"/>
        <v>519.41999999999996</v>
      </c>
      <c r="AD119" s="50">
        <f t="shared" si="53"/>
        <v>573.46</v>
      </c>
      <c r="AE119" s="50">
        <f t="shared" si="53"/>
        <v>573.46</v>
      </c>
      <c r="AF119" s="50">
        <f t="shared" si="53"/>
        <v>627.5</v>
      </c>
    </row>
    <row r="120" spans="20:32" ht="15.75">
      <c r="T120" s="113"/>
      <c r="U120" s="40" t="str">
        <f t="shared" si="45"/>
        <v>18.0'</v>
      </c>
      <c r="V120" s="41" t="str">
        <f t="shared" si="45"/>
        <v>216"</v>
      </c>
      <c r="W120" s="42">
        <f t="shared" si="45"/>
        <v>216</v>
      </c>
      <c r="X120" s="50">
        <f t="shared" ref="X120:AF120" si="54">ROUND(X102/(1-$Z$32),2)</f>
        <v>362.44</v>
      </c>
      <c r="Y120" s="50">
        <f t="shared" si="54"/>
        <v>416.48</v>
      </c>
      <c r="Z120" s="50">
        <f t="shared" si="54"/>
        <v>416.48</v>
      </c>
      <c r="AA120" s="50">
        <f t="shared" si="54"/>
        <v>470.52</v>
      </c>
      <c r="AB120" s="50">
        <f t="shared" si="54"/>
        <v>524.54</v>
      </c>
      <c r="AC120" s="50">
        <f t="shared" si="54"/>
        <v>524.54</v>
      </c>
      <c r="AD120" s="50">
        <f t="shared" si="54"/>
        <v>578.58000000000004</v>
      </c>
      <c r="AE120" s="50">
        <f t="shared" si="54"/>
        <v>578.58000000000004</v>
      </c>
      <c r="AF120" s="50">
        <f t="shared" si="54"/>
        <v>632.62</v>
      </c>
    </row>
    <row r="121" spans="20:32" ht="15.75">
      <c r="T121" s="113"/>
      <c r="U121" s="40" t="str">
        <f t="shared" si="45"/>
        <v>19.5'</v>
      </c>
      <c r="V121" s="41" t="str">
        <f t="shared" si="45"/>
        <v>234"</v>
      </c>
      <c r="W121" s="42">
        <f t="shared" si="45"/>
        <v>234</v>
      </c>
      <c r="X121" s="50">
        <f t="shared" ref="X121:AF121" si="55">ROUND(X103/(1-$Z$32),2)</f>
        <v>480.76</v>
      </c>
      <c r="Y121" s="50">
        <f t="shared" si="55"/>
        <v>534.79999999999995</v>
      </c>
      <c r="Z121" s="50">
        <f t="shared" si="55"/>
        <v>534.79999999999995</v>
      </c>
      <c r="AA121" s="50">
        <f t="shared" si="55"/>
        <v>588.84</v>
      </c>
      <c r="AB121" s="50">
        <f t="shared" si="55"/>
        <v>642.88</v>
      </c>
      <c r="AC121" s="50">
        <f t="shared" si="55"/>
        <v>696.9</v>
      </c>
      <c r="AD121" s="50">
        <f t="shared" si="55"/>
        <v>696.9</v>
      </c>
      <c r="AE121" s="50">
        <f t="shared" si="55"/>
        <v>750.94</v>
      </c>
      <c r="AF121" s="50">
        <f t="shared" si="55"/>
        <v>804.98</v>
      </c>
    </row>
    <row r="122" spans="20:32" ht="15.75">
      <c r="T122" s="113"/>
      <c r="U122" s="40" t="str">
        <f t="shared" si="45"/>
        <v>21.0'</v>
      </c>
      <c r="V122" s="41" t="str">
        <f t="shared" si="45"/>
        <v>252"</v>
      </c>
      <c r="W122" s="42">
        <f t="shared" si="45"/>
        <v>252</v>
      </c>
      <c r="X122" s="50">
        <f t="shared" ref="X122:AF122" si="56">ROUND(X104/(1-$Z$32),2)</f>
        <v>485.88</v>
      </c>
      <c r="Y122" s="50">
        <f t="shared" si="56"/>
        <v>539.91999999999996</v>
      </c>
      <c r="Z122" s="50">
        <f t="shared" si="56"/>
        <v>539.91999999999996</v>
      </c>
      <c r="AA122" s="50">
        <f t="shared" si="56"/>
        <v>593.96</v>
      </c>
      <c r="AB122" s="50">
        <f t="shared" si="56"/>
        <v>648</v>
      </c>
      <c r="AC122" s="50">
        <f t="shared" si="56"/>
        <v>702.04</v>
      </c>
      <c r="AD122" s="50">
        <f t="shared" si="56"/>
        <v>702.04</v>
      </c>
      <c r="AE122" s="50">
        <f t="shared" si="56"/>
        <v>756.08</v>
      </c>
      <c r="AF122" s="50">
        <f t="shared" si="56"/>
        <v>810.1</v>
      </c>
    </row>
    <row r="123" spans="20:32" ht="15.75">
      <c r="T123" s="113"/>
      <c r="U123" s="40" t="str">
        <f t="shared" si="45"/>
        <v>22.5'</v>
      </c>
      <c r="V123" s="41" t="str">
        <f t="shared" si="45"/>
        <v>270"</v>
      </c>
      <c r="W123" s="42">
        <f t="shared" si="45"/>
        <v>270</v>
      </c>
      <c r="X123" s="50">
        <f t="shared" ref="X123:AF123" si="57">ROUND(X105/(1-$Z$32),2)</f>
        <v>496.14</v>
      </c>
      <c r="Y123" s="50">
        <f t="shared" si="57"/>
        <v>550.17999999999995</v>
      </c>
      <c r="Z123" s="50">
        <f t="shared" si="57"/>
        <v>550.17999999999995</v>
      </c>
      <c r="AA123" s="50">
        <f t="shared" si="57"/>
        <v>604.20000000000005</v>
      </c>
      <c r="AB123" s="50">
        <f t="shared" si="57"/>
        <v>658.24</v>
      </c>
      <c r="AC123" s="50">
        <f t="shared" si="57"/>
        <v>712.28</v>
      </c>
      <c r="AD123" s="50">
        <f t="shared" si="57"/>
        <v>712.28</v>
      </c>
      <c r="AE123" s="50">
        <f t="shared" si="57"/>
        <v>766.32</v>
      </c>
      <c r="AF123" s="50">
        <f t="shared" si="57"/>
        <v>820.36</v>
      </c>
    </row>
    <row r="124" spans="20:32" ht="15.75">
      <c r="T124" s="114"/>
      <c r="U124" s="44" t="str">
        <f t="shared" si="45"/>
        <v>24.0'</v>
      </c>
      <c r="V124" s="45" t="str">
        <f t="shared" si="45"/>
        <v>288"</v>
      </c>
      <c r="W124" s="46">
        <f t="shared" si="45"/>
        <v>288</v>
      </c>
      <c r="X124" s="51">
        <f t="shared" ref="X124:AF124" si="58">ROUND(X106/(1-$Z$32),2)</f>
        <v>501.26</v>
      </c>
      <c r="Y124" s="51">
        <f t="shared" si="58"/>
        <v>555.29999999999995</v>
      </c>
      <c r="Z124" s="51">
        <f t="shared" si="58"/>
        <v>555.29999999999995</v>
      </c>
      <c r="AA124" s="51">
        <f t="shared" si="58"/>
        <v>609.34</v>
      </c>
      <c r="AB124" s="51">
        <f t="shared" si="58"/>
        <v>663.38</v>
      </c>
      <c r="AC124" s="51">
        <f t="shared" si="58"/>
        <v>717.4</v>
      </c>
      <c r="AD124" s="51">
        <f t="shared" si="58"/>
        <v>717.4</v>
      </c>
      <c r="AE124" s="51">
        <f t="shared" si="58"/>
        <v>771.44</v>
      </c>
      <c r="AF124" s="51">
        <f t="shared" si="58"/>
        <v>825.48</v>
      </c>
    </row>
    <row r="182" spans="21:29" ht="15">
      <c r="X182" s="30"/>
    </row>
    <row r="186" spans="21:29">
      <c r="X186" s="33" t="s">
        <v>28</v>
      </c>
      <c r="Y186" s="33"/>
      <c r="Z186" s="33" t="s">
        <v>31</v>
      </c>
      <c r="AA186" s="33"/>
      <c r="AB186" s="33" t="s">
        <v>32</v>
      </c>
      <c r="AC186" s="33"/>
    </row>
    <row r="187" spans="21:29">
      <c r="U187" t="s">
        <v>29</v>
      </c>
      <c r="X187" s="31" t="e">
        <f>#REF!</f>
        <v>#REF!</v>
      </c>
      <c r="Z187" s="31" t="e">
        <f>#REF!</f>
        <v>#REF!</v>
      </c>
      <c r="AB187" s="31" t="e">
        <f>#REF!</f>
        <v>#REF!</v>
      </c>
    </row>
    <row r="189" spans="21:29">
      <c r="U189" t="s">
        <v>30</v>
      </c>
      <c r="X189" s="34">
        <v>78.069999999999993</v>
      </c>
      <c r="Y189" s="32" t="e">
        <f t="shared" ref="Y189:Y196" si="59">X$187/X189-1</f>
        <v>#REF!</v>
      </c>
      <c r="Z189" s="34">
        <v>108.59</v>
      </c>
      <c r="AA189" s="32" t="e">
        <f t="shared" ref="AA189:AA196" si="60">Z$187/Z189-1</f>
        <v>#REF!</v>
      </c>
      <c r="AB189" s="34">
        <v>161.83000000000001</v>
      </c>
      <c r="AC189" s="32" t="e">
        <f t="shared" ref="AC189:AC196" si="61">AB$187/AB189-1</f>
        <v>#REF!</v>
      </c>
    </row>
    <row r="190" spans="21:29">
      <c r="U190" t="s">
        <v>33</v>
      </c>
      <c r="X190" s="34">
        <v>78.069999999999993</v>
      </c>
      <c r="Y190" s="32" t="e">
        <f t="shared" si="59"/>
        <v>#REF!</v>
      </c>
      <c r="Z190" s="34">
        <v>108.59</v>
      </c>
      <c r="AA190" s="32" t="e">
        <f t="shared" si="60"/>
        <v>#REF!</v>
      </c>
      <c r="AB190" s="34">
        <v>161.83000000000001</v>
      </c>
      <c r="AC190" s="32" t="e">
        <f t="shared" si="61"/>
        <v>#REF!</v>
      </c>
    </row>
    <row r="191" spans="21:29">
      <c r="U191" t="s">
        <v>34</v>
      </c>
      <c r="X191" s="34">
        <v>83.62</v>
      </c>
      <c r="Y191" s="32" t="e">
        <f t="shared" si="59"/>
        <v>#REF!</v>
      </c>
      <c r="Z191" s="34">
        <v>115.98</v>
      </c>
      <c r="AA191" s="32" t="e">
        <f t="shared" si="60"/>
        <v>#REF!</v>
      </c>
      <c r="AB191" s="34">
        <v>173.53</v>
      </c>
      <c r="AC191" s="32" t="e">
        <f t="shared" si="61"/>
        <v>#REF!</v>
      </c>
    </row>
    <row r="192" spans="21:29">
      <c r="U192" t="s">
        <v>35</v>
      </c>
      <c r="X192" s="34"/>
      <c r="Y192" s="32" t="e">
        <f t="shared" si="59"/>
        <v>#REF!</v>
      </c>
      <c r="Z192" s="34"/>
      <c r="AA192" s="32" t="e">
        <f t="shared" si="60"/>
        <v>#REF!</v>
      </c>
      <c r="AB192" s="34"/>
      <c r="AC192" s="32" t="e">
        <f t="shared" si="61"/>
        <v>#REF!</v>
      </c>
    </row>
    <row r="193" spans="21:29">
      <c r="U193" t="s">
        <v>36</v>
      </c>
      <c r="X193" s="34"/>
      <c r="Y193" s="32" t="e">
        <f t="shared" si="59"/>
        <v>#REF!</v>
      </c>
      <c r="Z193" s="34"/>
      <c r="AA193" s="32" t="e">
        <f t="shared" si="60"/>
        <v>#REF!</v>
      </c>
      <c r="AB193" s="34"/>
      <c r="AC193" s="32" t="e">
        <f t="shared" si="61"/>
        <v>#REF!</v>
      </c>
    </row>
    <row r="194" spans="21:29">
      <c r="U194" t="s">
        <v>37</v>
      </c>
      <c r="X194" s="34"/>
      <c r="Y194" s="32" t="e">
        <f t="shared" si="59"/>
        <v>#REF!</v>
      </c>
      <c r="Z194" s="34"/>
      <c r="AA194" s="32" t="e">
        <f t="shared" si="60"/>
        <v>#REF!</v>
      </c>
      <c r="AB194" s="34"/>
      <c r="AC194" s="32" t="e">
        <f t="shared" si="61"/>
        <v>#REF!</v>
      </c>
    </row>
    <row r="195" spans="21:29">
      <c r="U195" t="s">
        <v>38</v>
      </c>
      <c r="X195" s="34"/>
      <c r="Y195" s="32" t="e">
        <f t="shared" si="59"/>
        <v>#REF!</v>
      </c>
      <c r="Z195" s="34"/>
      <c r="AA195" s="32" t="e">
        <f t="shared" si="60"/>
        <v>#REF!</v>
      </c>
      <c r="AB195" s="34"/>
      <c r="AC195" s="32" t="e">
        <f t="shared" si="61"/>
        <v>#REF!</v>
      </c>
    </row>
    <row r="196" spans="21:29">
      <c r="U196" t="s">
        <v>39</v>
      </c>
      <c r="X196" s="34"/>
      <c r="Y196" s="32" t="e">
        <f t="shared" si="59"/>
        <v>#REF!</v>
      </c>
      <c r="Z196" s="34"/>
      <c r="AA196" s="32" t="e">
        <f t="shared" si="60"/>
        <v>#REF!</v>
      </c>
      <c r="AB196" s="34"/>
      <c r="AC196" s="32" t="e">
        <f t="shared" si="61"/>
        <v>#REF!</v>
      </c>
    </row>
  </sheetData>
  <mergeCells count="15">
    <mergeCell ref="D3:D4"/>
    <mergeCell ref="F3:G4"/>
    <mergeCell ref="H3:H4"/>
    <mergeCell ref="L3:L4"/>
    <mergeCell ref="O3:O4"/>
    <mergeCell ref="T76:T88"/>
    <mergeCell ref="P3:P4"/>
    <mergeCell ref="M3:N3"/>
    <mergeCell ref="J3:J4"/>
    <mergeCell ref="T112:T124"/>
    <mergeCell ref="T40:T52"/>
    <mergeCell ref="T58:T70"/>
    <mergeCell ref="O24:O25"/>
    <mergeCell ref="T94:T106"/>
    <mergeCell ref="L24:N25"/>
  </mergeCells>
  <phoneticPr fontId="2" type="noConversion"/>
  <pageMargins left="0.25" right="0.25" top="0.75" bottom="0.75" header="0.5" footer="0.5"/>
  <pageSetup scale="91" fitToHeight="2" orientation="portrait" horizontalDpi="200" verticalDpi="200" r:id="rId1"/>
  <headerFooter alignWithMargins="0">
    <oddHeader>&amp;R&amp;A</oddHeader>
  </headerFooter>
  <rowBreaks count="1" manualBreakCount="1">
    <brk id="126" min="20" max="30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Z196"/>
  <sheetViews>
    <sheetView showGridLines="0" topLeftCell="N96" workbookViewId="0">
      <selection activeCell="B87" sqref="B87:N102"/>
    </sheetView>
  </sheetViews>
  <sheetFormatPr defaultRowHeight="12.75" outlineLevelRow="1" outlineLevelCol="1"/>
  <cols>
    <col min="1" max="2" width="5" customWidth="1"/>
    <col min="4" max="4" width="10" customWidth="1"/>
    <col min="5" max="5" width="5.28515625" customWidth="1"/>
    <col min="6" max="8" width="7" customWidth="1"/>
    <col min="9" max="9" width="5.85546875" customWidth="1"/>
    <col min="10" max="10" width="16" bestFit="1" customWidth="1"/>
    <col min="12" max="14" width="11.28515625" customWidth="1"/>
    <col min="15" max="15" width="11.140625" customWidth="1"/>
    <col min="16" max="16" width="11.28515625" customWidth="1"/>
    <col min="20" max="20" width="4.7109375" customWidth="1"/>
    <col min="21" max="21" width="6.85546875" customWidth="1"/>
    <col min="23" max="23" width="9.5703125" hidden="1" customWidth="1" outlineLevel="1"/>
    <col min="24" max="24" width="10.42578125" customWidth="1" collapsed="1"/>
    <col min="25" max="32" width="10.42578125" customWidth="1"/>
    <col min="34" max="41" width="9" bestFit="1" customWidth="1"/>
  </cols>
  <sheetData>
    <row r="1" spans="1:16" ht="20.25">
      <c r="D1" s="6" t="s">
        <v>1</v>
      </c>
      <c r="L1" s="6" t="s">
        <v>7</v>
      </c>
    </row>
    <row r="2" spans="1:16" ht="14.25" customHeight="1" thickBot="1">
      <c r="D2" s="6"/>
      <c r="L2" s="6"/>
    </row>
    <row r="3" spans="1:16" ht="18.75" customHeight="1" thickTop="1" thickBot="1">
      <c r="D3" s="127" t="s">
        <v>4</v>
      </c>
      <c r="F3" s="133" t="s">
        <v>3</v>
      </c>
      <c r="G3" s="134"/>
      <c r="H3" s="137" t="s">
        <v>2</v>
      </c>
      <c r="J3" s="131" t="s">
        <v>6</v>
      </c>
      <c r="L3" s="123" t="s">
        <v>16</v>
      </c>
      <c r="M3" s="129"/>
      <c r="N3" s="130"/>
      <c r="O3" s="125" t="s">
        <v>10</v>
      </c>
      <c r="P3" s="127" t="s">
        <v>11</v>
      </c>
    </row>
    <row r="4" spans="1:16" ht="34.5" customHeight="1" thickTop="1" thickBot="1">
      <c r="D4" s="128"/>
      <c r="F4" s="135"/>
      <c r="G4" s="136"/>
      <c r="H4" s="138"/>
      <c r="J4" s="132"/>
      <c r="L4" s="124"/>
      <c r="M4" s="20" t="s">
        <v>8</v>
      </c>
      <c r="N4" s="19" t="s">
        <v>9</v>
      </c>
      <c r="O4" s="126"/>
      <c r="P4" s="128"/>
    </row>
    <row r="5" spans="1:16" ht="14.25" thickTop="1" thickBot="1">
      <c r="C5" t="s">
        <v>12</v>
      </c>
      <c r="D5" s="15">
        <v>72</v>
      </c>
      <c r="F5" s="3" t="s">
        <v>0</v>
      </c>
      <c r="G5" s="3" t="str">
        <f>IF(FABW&lt;=54,"⅓ &amp; ⅔","½ &amp; ¼")</f>
        <v>½ &amp; ¼</v>
      </c>
      <c r="H5" s="3"/>
      <c r="J5" s="4" t="s">
        <v>5</v>
      </c>
      <c r="L5" s="56">
        <v>1</v>
      </c>
      <c r="M5" s="55">
        <v>72</v>
      </c>
      <c r="N5" s="16">
        <v>92</v>
      </c>
      <c r="O5" s="16">
        <v>20</v>
      </c>
      <c r="P5" s="107">
        <f>'Fabric Specs'!N4</f>
        <v>13.5</v>
      </c>
    </row>
    <row r="6" spans="1:16" ht="13.5" thickTop="1">
      <c r="A6" s="21">
        <v>1</v>
      </c>
      <c r="B6" s="21">
        <v>1</v>
      </c>
      <c r="C6" s="11">
        <f t="shared" ref="C6:C26" si="0">IF(FABW&lt;=57,B6,A6)</f>
        <v>1</v>
      </c>
      <c r="D6" s="10">
        <f t="shared" ref="D6:D26" si="1">C6*$D$5</f>
        <v>72</v>
      </c>
      <c r="E6" s="1"/>
      <c r="F6" s="2">
        <f t="shared" ref="F6:F26" si="2">INT(C6)</f>
        <v>1</v>
      </c>
      <c r="G6" s="2">
        <f t="shared" ref="G6:G26" si="3">C6-INT(C6)</f>
        <v>0</v>
      </c>
      <c r="H6" s="2">
        <f t="shared" ref="H6:H26" si="4">IF(FABW&lt;=54,IF(AND(C6-INT(C6)&gt;0.3,C6-INT(C6)&lt;0.7),INT(C6),C6-1),IF(OR(G6=0.25,G6=0.5),INT(C6),IF(G6=0.75,INT(C6)+1,INT(C6)-1)))</f>
        <v>0</v>
      </c>
      <c r="I6" s="1"/>
      <c r="J6" s="9">
        <f t="shared" ref="J6:J26" si="5">ROUNDUP(D6-4-(H6*1.92),1)</f>
        <v>68</v>
      </c>
    </row>
    <row r="7" spans="1:16">
      <c r="A7" s="21">
        <v>1.25</v>
      </c>
      <c r="B7" s="21">
        <v>1.33</v>
      </c>
      <c r="C7" s="11">
        <f t="shared" si="0"/>
        <v>1.25</v>
      </c>
      <c r="D7" s="9">
        <f t="shared" si="1"/>
        <v>90</v>
      </c>
      <c r="E7" s="1"/>
      <c r="F7" s="2">
        <f t="shared" si="2"/>
        <v>1</v>
      </c>
      <c r="G7" s="2">
        <f t="shared" si="3"/>
        <v>0.25</v>
      </c>
      <c r="H7" s="2">
        <f t="shared" si="4"/>
        <v>1</v>
      </c>
      <c r="I7" s="1"/>
      <c r="J7" s="9">
        <f t="shared" si="5"/>
        <v>84.1</v>
      </c>
      <c r="L7" s="5" t="s">
        <v>12</v>
      </c>
    </row>
    <row r="8" spans="1:16">
      <c r="A8" s="21">
        <v>1.5</v>
      </c>
      <c r="B8" s="21">
        <v>1.5</v>
      </c>
      <c r="C8" s="11">
        <f t="shared" si="0"/>
        <v>1.5</v>
      </c>
      <c r="D8" s="9">
        <f t="shared" si="1"/>
        <v>108</v>
      </c>
      <c r="E8" s="1"/>
      <c r="F8" s="2">
        <f t="shared" si="2"/>
        <v>1</v>
      </c>
      <c r="G8" s="2">
        <f t="shared" si="3"/>
        <v>0.5</v>
      </c>
      <c r="H8" s="2">
        <f t="shared" si="4"/>
        <v>1</v>
      </c>
      <c r="I8" s="1"/>
      <c r="J8" s="9">
        <f t="shared" si="5"/>
        <v>102.1</v>
      </c>
      <c r="L8" s="2">
        <f>CCW/FABW</f>
        <v>1</v>
      </c>
    </row>
    <row r="9" spans="1:16">
      <c r="A9" s="21">
        <v>1.75</v>
      </c>
      <c r="B9" s="21">
        <v>1.66</v>
      </c>
      <c r="C9" s="11">
        <f t="shared" si="0"/>
        <v>1.75</v>
      </c>
      <c r="D9" s="9">
        <f t="shared" si="1"/>
        <v>126</v>
      </c>
      <c r="E9" s="1"/>
      <c r="F9" s="2">
        <f t="shared" si="2"/>
        <v>1</v>
      </c>
      <c r="G9" s="2">
        <f t="shared" si="3"/>
        <v>0.75</v>
      </c>
      <c r="H9" s="2">
        <f t="shared" si="4"/>
        <v>2</v>
      </c>
      <c r="I9" s="1"/>
      <c r="J9" s="9">
        <f t="shared" si="5"/>
        <v>118.19999999999999</v>
      </c>
    </row>
    <row r="10" spans="1:16">
      <c r="A10" s="21">
        <v>2</v>
      </c>
      <c r="B10" s="21">
        <v>2</v>
      </c>
      <c r="C10" s="11">
        <f t="shared" si="0"/>
        <v>2</v>
      </c>
      <c r="D10" s="9">
        <f t="shared" si="1"/>
        <v>144</v>
      </c>
      <c r="E10" s="1"/>
      <c r="F10" s="2">
        <f t="shared" si="2"/>
        <v>2</v>
      </c>
      <c r="G10" s="2">
        <f t="shared" si="3"/>
        <v>0</v>
      </c>
      <c r="H10" s="2">
        <f t="shared" si="4"/>
        <v>1</v>
      </c>
      <c r="I10" s="1"/>
      <c r="J10" s="9">
        <f t="shared" si="5"/>
        <v>138.1</v>
      </c>
      <c r="L10" t="s">
        <v>13</v>
      </c>
    </row>
    <row r="11" spans="1:16">
      <c r="A11" s="21">
        <v>2.25</v>
      </c>
      <c r="B11" s="21">
        <v>2.33</v>
      </c>
      <c r="C11" s="11">
        <f t="shared" si="0"/>
        <v>2.25</v>
      </c>
      <c r="D11" s="9">
        <f t="shared" si="1"/>
        <v>162</v>
      </c>
      <c r="E11" s="1"/>
      <c r="F11" s="2">
        <f t="shared" si="2"/>
        <v>2</v>
      </c>
      <c r="G11" s="2">
        <f t="shared" si="3"/>
        <v>0.25</v>
      </c>
      <c r="H11" s="2">
        <f t="shared" si="4"/>
        <v>2</v>
      </c>
      <c r="I11" s="1"/>
      <c r="J11" s="9">
        <f t="shared" si="5"/>
        <v>154.19999999999999</v>
      </c>
      <c r="L11" s="2">
        <f>CEILING(CCW/FABW,0.25)</f>
        <v>1</v>
      </c>
    </row>
    <row r="12" spans="1:16">
      <c r="A12" s="21">
        <v>2.5</v>
      </c>
      <c r="B12" s="21">
        <v>2.5</v>
      </c>
      <c r="C12" s="11">
        <f t="shared" si="0"/>
        <v>2.5</v>
      </c>
      <c r="D12" s="9">
        <f t="shared" si="1"/>
        <v>180</v>
      </c>
      <c r="E12" s="1"/>
      <c r="F12" s="2">
        <f t="shared" si="2"/>
        <v>2</v>
      </c>
      <c r="G12" s="2">
        <f t="shared" si="3"/>
        <v>0.5</v>
      </c>
      <c r="H12" s="2">
        <f t="shared" si="4"/>
        <v>2</v>
      </c>
      <c r="I12" s="1"/>
      <c r="J12" s="9">
        <f t="shared" si="5"/>
        <v>172.2</v>
      </c>
    </row>
    <row r="13" spans="1:16">
      <c r="A13" s="21">
        <v>2.75</v>
      </c>
      <c r="B13" s="21">
        <v>2.66</v>
      </c>
      <c r="C13" s="11">
        <f t="shared" si="0"/>
        <v>2.75</v>
      </c>
      <c r="D13" s="9">
        <f t="shared" si="1"/>
        <v>198</v>
      </c>
      <c r="E13" s="1"/>
      <c r="F13" s="2">
        <f t="shared" si="2"/>
        <v>2</v>
      </c>
      <c r="G13" s="2">
        <f t="shared" si="3"/>
        <v>0.75</v>
      </c>
      <c r="H13" s="2">
        <f t="shared" si="4"/>
        <v>3</v>
      </c>
      <c r="I13" s="1"/>
      <c r="J13" s="9">
        <f t="shared" si="5"/>
        <v>188.29999999999998</v>
      </c>
      <c r="L13" t="s">
        <v>14</v>
      </c>
    </row>
    <row r="14" spans="1:16">
      <c r="A14" s="21">
        <v>3</v>
      </c>
      <c r="B14" s="21">
        <v>3</v>
      </c>
      <c r="C14" s="11">
        <f t="shared" si="0"/>
        <v>3</v>
      </c>
      <c r="D14" s="9">
        <f t="shared" si="1"/>
        <v>216</v>
      </c>
      <c r="E14" s="1"/>
      <c r="F14" s="2">
        <f t="shared" si="2"/>
        <v>3</v>
      </c>
      <c r="G14" s="2">
        <f t="shared" si="3"/>
        <v>0</v>
      </c>
      <c r="H14" s="2">
        <f t="shared" si="4"/>
        <v>2</v>
      </c>
      <c r="I14" s="1"/>
      <c r="J14" s="9">
        <f t="shared" si="5"/>
        <v>208.2</v>
      </c>
      <c r="L14" s="2">
        <f>IF(RPT&gt;0,IF(ML&gt;0,(ROUNDUP((CCL-ML+3)/RPT,0)*RPT),(ROUNDUP((CCL+5)/RPT,0)*RPT)),IF(ML&gt;0,CCL-ML+3,CCL+5))</f>
        <v>81</v>
      </c>
      <c r="M14" s="17"/>
      <c r="N14" s="18"/>
    </row>
    <row r="15" spans="1:16">
      <c r="A15" s="21">
        <v>3.25</v>
      </c>
      <c r="B15" s="21">
        <v>3.33</v>
      </c>
      <c r="C15" s="11">
        <f t="shared" si="0"/>
        <v>3.25</v>
      </c>
      <c r="D15" s="9">
        <f t="shared" si="1"/>
        <v>234</v>
      </c>
      <c r="E15" s="1"/>
      <c r="F15" s="2">
        <f t="shared" si="2"/>
        <v>3</v>
      </c>
      <c r="G15" s="2">
        <f t="shared" si="3"/>
        <v>0.25</v>
      </c>
      <c r="H15" s="2">
        <f t="shared" si="4"/>
        <v>3</v>
      </c>
      <c r="I15" s="1"/>
      <c r="J15" s="9">
        <f t="shared" si="5"/>
        <v>224.29999999999998</v>
      </c>
    </row>
    <row r="16" spans="1:16">
      <c r="A16" s="21">
        <v>3.5</v>
      </c>
      <c r="B16" s="21">
        <v>3.5</v>
      </c>
      <c r="C16" s="11">
        <f t="shared" si="0"/>
        <v>3.5</v>
      </c>
      <c r="D16" s="9">
        <f t="shared" si="1"/>
        <v>252</v>
      </c>
      <c r="E16" s="1"/>
      <c r="F16" s="2">
        <f t="shared" si="2"/>
        <v>3</v>
      </c>
      <c r="G16" s="2">
        <f t="shared" si="3"/>
        <v>0.5</v>
      </c>
      <c r="H16" s="2">
        <f t="shared" si="4"/>
        <v>3</v>
      </c>
      <c r="I16" s="1"/>
      <c r="J16" s="9">
        <f t="shared" si="5"/>
        <v>242.29999999999998</v>
      </c>
      <c r="L16" t="s">
        <v>15</v>
      </c>
    </row>
    <row r="17" spans="1:27">
      <c r="A17" s="21">
        <v>3.75</v>
      </c>
      <c r="B17" s="21">
        <v>3.66</v>
      </c>
      <c r="C17" s="11">
        <f t="shared" si="0"/>
        <v>3.75</v>
      </c>
      <c r="D17" s="9">
        <f t="shared" si="1"/>
        <v>270</v>
      </c>
      <c r="E17" s="1"/>
      <c r="F17" s="2">
        <f t="shared" si="2"/>
        <v>3</v>
      </c>
      <c r="G17" s="2">
        <f t="shared" si="3"/>
        <v>0.75</v>
      </c>
      <c r="H17" s="2">
        <f t="shared" si="4"/>
        <v>4</v>
      </c>
      <c r="I17" s="1"/>
      <c r="J17" s="9">
        <f t="shared" si="5"/>
        <v>258.40000000000003</v>
      </c>
      <c r="L17" s="2">
        <f>O24/L5</f>
        <v>3</v>
      </c>
    </row>
    <row r="18" spans="1:27">
      <c r="A18" s="21">
        <v>4</v>
      </c>
      <c r="B18" s="21">
        <v>4</v>
      </c>
      <c r="C18" s="11">
        <f t="shared" si="0"/>
        <v>4</v>
      </c>
      <c r="D18" s="9">
        <f t="shared" si="1"/>
        <v>288</v>
      </c>
      <c r="E18" s="1"/>
      <c r="F18" s="2">
        <f t="shared" si="2"/>
        <v>4</v>
      </c>
      <c r="G18" s="2">
        <f t="shared" si="3"/>
        <v>0</v>
      </c>
      <c r="H18" s="2">
        <f t="shared" si="4"/>
        <v>3</v>
      </c>
      <c r="I18" s="1"/>
      <c r="J18" s="9">
        <f t="shared" si="5"/>
        <v>278.3</v>
      </c>
    </row>
    <row r="19" spans="1:27">
      <c r="A19" s="21">
        <v>4.25</v>
      </c>
      <c r="B19" s="21">
        <v>4.33</v>
      </c>
      <c r="C19" s="11">
        <f t="shared" si="0"/>
        <v>4.25</v>
      </c>
      <c r="D19" s="9">
        <f t="shared" si="1"/>
        <v>306</v>
      </c>
      <c r="E19" s="1"/>
      <c r="F19" s="2">
        <f t="shared" si="2"/>
        <v>4</v>
      </c>
      <c r="G19" s="2">
        <f t="shared" si="3"/>
        <v>0.25</v>
      </c>
      <c r="H19" s="2">
        <f t="shared" si="4"/>
        <v>4</v>
      </c>
      <c r="I19" s="1"/>
      <c r="J19" s="9">
        <f t="shared" si="5"/>
        <v>294.40000000000003</v>
      </c>
    </row>
    <row r="20" spans="1:27">
      <c r="A20" s="21">
        <v>4.5</v>
      </c>
      <c r="B20" s="21">
        <v>4.5</v>
      </c>
      <c r="C20" s="11">
        <f t="shared" si="0"/>
        <v>4.5</v>
      </c>
      <c r="D20" s="9">
        <f t="shared" si="1"/>
        <v>324</v>
      </c>
      <c r="E20" s="1"/>
      <c r="F20" s="2">
        <f t="shared" si="2"/>
        <v>4</v>
      </c>
      <c r="G20" s="2">
        <f t="shared" si="3"/>
        <v>0.5</v>
      </c>
      <c r="H20" s="2">
        <f t="shared" si="4"/>
        <v>4</v>
      </c>
      <c r="I20" s="1"/>
      <c r="J20" s="9">
        <f t="shared" si="5"/>
        <v>312.40000000000003</v>
      </c>
      <c r="L20" s="8"/>
      <c r="M20" s="8"/>
    </row>
    <row r="21" spans="1:27">
      <c r="A21" s="21">
        <v>4.75</v>
      </c>
      <c r="B21" s="21">
        <v>4.66</v>
      </c>
      <c r="C21" s="11">
        <f t="shared" si="0"/>
        <v>4.75</v>
      </c>
      <c r="D21" s="9">
        <f t="shared" si="1"/>
        <v>342</v>
      </c>
      <c r="E21" s="1"/>
      <c r="F21" s="2">
        <f t="shared" si="2"/>
        <v>4</v>
      </c>
      <c r="G21" s="2">
        <f t="shared" si="3"/>
        <v>0.75</v>
      </c>
      <c r="H21" s="2">
        <f t="shared" si="4"/>
        <v>5</v>
      </c>
      <c r="I21" s="1"/>
      <c r="J21" s="9">
        <f t="shared" si="5"/>
        <v>328.4</v>
      </c>
      <c r="L21" s="12"/>
      <c r="M21" s="13"/>
      <c r="N21" s="14" t="s">
        <v>17</v>
      </c>
      <c r="O21" s="2">
        <f>ROUNDUP(L11*L5,0)</f>
        <v>1</v>
      </c>
      <c r="P21" t="s">
        <v>25</v>
      </c>
    </row>
    <row r="22" spans="1:27">
      <c r="A22" s="21">
        <v>5</v>
      </c>
      <c r="B22" s="21">
        <v>5</v>
      </c>
      <c r="C22" s="11">
        <f t="shared" si="0"/>
        <v>5</v>
      </c>
      <c r="D22" s="9">
        <f t="shared" si="1"/>
        <v>360</v>
      </c>
      <c r="E22" s="1"/>
      <c r="F22" s="2">
        <f t="shared" si="2"/>
        <v>5</v>
      </c>
      <c r="G22" s="2">
        <f t="shared" si="3"/>
        <v>0</v>
      </c>
      <c r="H22" s="2">
        <f t="shared" si="4"/>
        <v>4</v>
      </c>
      <c r="I22" s="1"/>
      <c r="J22" s="9">
        <f t="shared" si="5"/>
        <v>348.40000000000003</v>
      </c>
      <c r="L22" s="12"/>
      <c r="M22" s="13"/>
      <c r="N22" s="14" t="s">
        <v>18</v>
      </c>
      <c r="O22" s="7">
        <f>((RTW*CL)/36)*1.05</f>
        <v>2.3625000000000003</v>
      </c>
      <c r="P22" s="27">
        <f>TY/L5</f>
        <v>2.3625000000000003</v>
      </c>
    </row>
    <row r="23" spans="1:27" ht="13.5" thickBot="1">
      <c r="A23" s="21">
        <v>5.25</v>
      </c>
      <c r="B23" s="21">
        <v>5.33</v>
      </c>
      <c r="C23" s="11">
        <f t="shared" si="0"/>
        <v>5.25</v>
      </c>
      <c r="D23" s="9">
        <f t="shared" si="1"/>
        <v>378</v>
      </c>
      <c r="E23" s="1"/>
      <c r="F23" s="2">
        <f t="shared" si="2"/>
        <v>5</v>
      </c>
      <c r="G23" s="2">
        <f t="shared" si="3"/>
        <v>0.25</v>
      </c>
      <c r="H23" s="2">
        <f t="shared" si="4"/>
        <v>5</v>
      </c>
      <c r="I23" s="1"/>
      <c r="J23" s="9">
        <f t="shared" si="5"/>
        <v>364.4</v>
      </c>
    </row>
    <row r="24" spans="1:27" ht="13.5" thickTop="1">
      <c r="A24" s="21">
        <v>5.5</v>
      </c>
      <c r="B24" s="21">
        <v>5.5</v>
      </c>
      <c r="C24" s="11">
        <f t="shared" si="0"/>
        <v>5.5</v>
      </c>
      <c r="D24" s="9">
        <f t="shared" si="1"/>
        <v>396</v>
      </c>
      <c r="E24" s="1"/>
      <c r="F24" s="2">
        <f t="shared" si="2"/>
        <v>5</v>
      </c>
      <c r="G24" s="2">
        <f t="shared" si="3"/>
        <v>0.5</v>
      </c>
      <c r="H24" s="2">
        <f t="shared" si="4"/>
        <v>5</v>
      </c>
      <c r="I24" s="1"/>
      <c r="J24" s="9">
        <f t="shared" si="5"/>
        <v>382.4</v>
      </c>
      <c r="L24" s="117" t="s">
        <v>19</v>
      </c>
      <c r="M24" s="118"/>
      <c r="N24" s="119"/>
      <c r="O24" s="115">
        <f>IF(TY-INT(TY)&gt;=0.07,ROUNDUP(O22,0),INT(TY))</f>
        <v>3</v>
      </c>
    </row>
    <row r="25" spans="1:27" ht="13.5" thickBot="1">
      <c r="A25" s="21">
        <v>5.75</v>
      </c>
      <c r="B25" s="21">
        <v>5.66</v>
      </c>
      <c r="C25" s="11">
        <f t="shared" si="0"/>
        <v>5.75</v>
      </c>
      <c r="D25" s="9">
        <f t="shared" si="1"/>
        <v>414</v>
      </c>
      <c r="E25" s="1"/>
      <c r="F25" s="2">
        <f t="shared" si="2"/>
        <v>5</v>
      </c>
      <c r="G25" s="2">
        <f t="shared" si="3"/>
        <v>0.75</v>
      </c>
      <c r="H25" s="2">
        <f t="shared" si="4"/>
        <v>6</v>
      </c>
      <c r="I25" s="1"/>
      <c r="J25" s="9">
        <f t="shared" si="5"/>
        <v>398.5</v>
      </c>
      <c r="L25" s="120"/>
      <c r="M25" s="121"/>
      <c r="N25" s="122"/>
      <c r="O25" s="116"/>
    </row>
    <row r="26" spans="1:27" ht="13.5" thickTop="1">
      <c r="A26" s="21">
        <v>6</v>
      </c>
      <c r="B26" s="21">
        <v>6</v>
      </c>
      <c r="C26" s="11">
        <f t="shared" si="0"/>
        <v>6</v>
      </c>
      <c r="D26" s="9">
        <f t="shared" si="1"/>
        <v>432</v>
      </c>
      <c r="E26" s="1"/>
      <c r="F26" s="2">
        <f t="shared" si="2"/>
        <v>6</v>
      </c>
      <c r="G26" s="2">
        <f t="shared" si="3"/>
        <v>0</v>
      </c>
      <c r="H26" s="2">
        <f t="shared" si="4"/>
        <v>5</v>
      </c>
      <c r="I26" s="1"/>
      <c r="J26" s="9">
        <f t="shared" si="5"/>
        <v>418.4</v>
      </c>
    </row>
    <row r="27" spans="1:27" ht="20.25">
      <c r="T27" s="26"/>
    </row>
    <row r="28" spans="1:27" ht="20.25">
      <c r="T28" s="26"/>
    </row>
    <row r="29" spans="1:27" ht="20.25">
      <c r="T29" s="26" t="s">
        <v>131</v>
      </c>
    </row>
    <row r="30" spans="1:27" ht="15.75">
      <c r="T30" s="52" t="s">
        <v>40</v>
      </c>
      <c r="Z30" s="88">
        <f>'Master Assumptions'!$E$3</f>
        <v>2.5625</v>
      </c>
      <c r="AA30" s="86"/>
    </row>
    <row r="31" spans="1:27" ht="15.75">
      <c r="T31" s="52" t="s">
        <v>129</v>
      </c>
      <c r="Z31" s="108">
        <f>'Fabric Specs'!L4</f>
        <v>34.641025641025635</v>
      </c>
      <c r="AA31" s="86"/>
    </row>
    <row r="32" spans="1:27" ht="15.75">
      <c r="T32" s="52" t="s">
        <v>41</v>
      </c>
      <c r="Z32" s="106">
        <f>'Master Assumptions'!$G$1</f>
        <v>0.5</v>
      </c>
    </row>
    <row r="33" spans="19:52" ht="15.75">
      <c r="T33" s="52"/>
      <c r="U33" s="87"/>
      <c r="V33" s="87"/>
      <c r="W33" s="87"/>
      <c r="X33" s="87"/>
      <c r="Y33" s="29"/>
    </row>
    <row r="34" spans="19:52" ht="15.75">
      <c r="T34" s="52"/>
      <c r="U34" s="87"/>
      <c r="V34" s="87"/>
      <c r="W34" s="87"/>
      <c r="X34" s="87"/>
      <c r="Y34" s="29"/>
    </row>
    <row r="35" spans="19:52" ht="20.25">
      <c r="T35" s="26"/>
    </row>
    <row r="36" spans="19:52" ht="20.25">
      <c r="T36" s="26" t="s">
        <v>24</v>
      </c>
    </row>
    <row r="37" spans="19:52" ht="15">
      <c r="S37" s="28"/>
      <c r="X37" s="23" t="s">
        <v>20</v>
      </c>
      <c r="Y37" s="23"/>
      <c r="Z37" s="23"/>
      <c r="AA37" s="23"/>
      <c r="AB37" s="23"/>
      <c r="AC37" s="23"/>
      <c r="AD37" s="23"/>
      <c r="AE37" s="23"/>
      <c r="AF37" s="23"/>
    </row>
    <row r="38" spans="19:52" ht="15.75">
      <c r="S38" s="28"/>
      <c r="U38" s="24" t="s">
        <v>21</v>
      </c>
      <c r="V38" s="24" t="s">
        <v>22</v>
      </c>
      <c r="X38" s="25" t="str">
        <f t="shared" ref="X38:AF38" si="6">X39&amp;""""</f>
        <v>74"</v>
      </c>
      <c r="Y38" s="25" t="str">
        <f t="shared" si="6"/>
        <v>80"</v>
      </c>
      <c r="Z38" s="25" t="str">
        <f t="shared" si="6"/>
        <v>86"</v>
      </c>
      <c r="AA38" s="25" t="str">
        <f t="shared" si="6"/>
        <v>92"</v>
      </c>
      <c r="AB38" s="25" t="str">
        <f t="shared" si="6"/>
        <v>98"</v>
      </c>
      <c r="AC38" s="25" t="str">
        <f t="shared" si="6"/>
        <v>104"</v>
      </c>
      <c r="AD38" s="25" t="str">
        <f t="shared" si="6"/>
        <v>110"</v>
      </c>
      <c r="AE38" s="25" t="str">
        <f t="shared" si="6"/>
        <v>116"</v>
      </c>
      <c r="AF38" s="25" t="str">
        <f t="shared" si="6"/>
        <v>122"</v>
      </c>
    </row>
    <row r="39" spans="19:52" ht="15" outlineLevel="1">
      <c r="W39" s="22">
        <f>O24</f>
        <v>3</v>
      </c>
      <c r="X39" s="35">
        <v>74</v>
      </c>
      <c r="Y39" s="35">
        <f t="shared" ref="Y39:AF39" si="7">X39+6</f>
        <v>80</v>
      </c>
      <c r="Z39" s="35">
        <f t="shared" si="7"/>
        <v>86</v>
      </c>
      <c r="AA39" s="35">
        <f t="shared" si="7"/>
        <v>92</v>
      </c>
      <c r="AB39" s="35">
        <f t="shared" si="7"/>
        <v>98</v>
      </c>
      <c r="AC39" s="35">
        <f t="shared" si="7"/>
        <v>104</v>
      </c>
      <c r="AD39" s="35">
        <f t="shared" si="7"/>
        <v>110</v>
      </c>
      <c r="AE39" s="35">
        <f t="shared" si="7"/>
        <v>116</v>
      </c>
      <c r="AF39" s="35">
        <f t="shared" si="7"/>
        <v>122</v>
      </c>
    </row>
    <row r="40" spans="19:52" ht="15.75">
      <c r="T40" s="113" t="s">
        <v>23</v>
      </c>
      <c r="U40" s="36" t="str">
        <f t="shared" ref="U40:U52" si="8">TEXT(W40/12,"0.0")&amp;"'"</f>
        <v>6.0'</v>
      </c>
      <c r="V40" s="37" t="str">
        <f t="shared" ref="V40:V52" si="9">W40&amp;""""</f>
        <v>72"</v>
      </c>
      <c r="W40" s="38">
        <v>72</v>
      </c>
      <c r="X40" s="39">
        <f t="dataTable" ref="X40:AF52" dt2D="1" dtr="0" r1="N5" r2="M5"/>
        <v>2</v>
      </c>
      <c r="Y40" s="39">
        <v>2</v>
      </c>
      <c r="Z40" s="39">
        <v>3</v>
      </c>
      <c r="AA40" s="39">
        <v>3</v>
      </c>
      <c r="AB40" s="39">
        <v>3</v>
      </c>
      <c r="AC40" s="39">
        <v>3</v>
      </c>
      <c r="AD40" s="39">
        <v>3</v>
      </c>
      <c r="AE40" s="39">
        <v>4</v>
      </c>
      <c r="AF40" s="39">
        <v>4</v>
      </c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</row>
    <row r="41" spans="19:52" ht="15.75">
      <c r="T41" s="113"/>
      <c r="U41" s="40" t="str">
        <f t="shared" si="8"/>
        <v>7.5'</v>
      </c>
      <c r="V41" s="41" t="str">
        <f t="shared" si="9"/>
        <v>90"</v>
      </c>
      <c r="W41" s="42">
        <f t="shared" ref="W41:W52" si="10">W40+18</f>
        <v>90</v>
      </c>
      <c r="X41" s="43">
        <v>4</v>
      </c>
      <c r="Y41" s="43">
        <v>4</v>
      </c>
      <c r="Z41" s="43">
        <v>5</v>
      </c>
      <c r="AA41" s="43">
        <v>5</v>
      </c>
      <c r="AB41" s="43">
        <v>5</v>
      </c>
      <c r="AC41" s="43">
        <v>6</v>
      </c>
      <c r="AD41" s="43">
        <v>6</v>
      </c>
      <c r="AE41" s="43">
        <v>7</v>
      </c>
      <c r="AF41" s="43">
        <v>7</v>
      </c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</row>
    <row r="42" spans="19:52" ht="15.75">
      <c r="T42" s="113"/>
      <c r="U42" s="40" t="str">
        <f t="shared" si="8"/>
        <v>9.0'</v>
      </c>
      <c r="V42" s="41" t="str">
        <f t="shared" si="9"/>
        <v>108"</v>
      </c>
      <c r="W42" s="42">
        <f t="shared" si="10"/>
        <v>108</v>
      </c>
      <c r="X42" s="43">
        <v>4</v>
      </c>
      <c r="Y42" s="43">
        <v>4</v>
      </c>
      <c r="Z42" s="43">
        <v>5</v>
      </c>
      <c r="AA42" s="43">
        <v>5</v>
      </c>
      <c r="AB42" s="43">
        <v>5</v>
      </c>
      <c r="AC42" s="43">
        <v>6</v>
      </c>
      <c r="AD42" s="43">
        <v>6</v>
      </c>
      <c r="AE42" s="43">
        <v>7</v>
      </c>
      <c r="AF42" s="43">
        <v>7</v>
      </c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</row>
    <row r="43" spans="19:52" ht="15.75">
      <c r="T43" s="113"/>
      <c r="U43" s="40" t="str">
        <f t="shared" si="8"/>
        <v>10.5'</v>
      </c>
      <c r="V43" s="41" t="str">
        <f t="shared" si="9"/>
        <v>126"</v>
      </c>
      <c r="W43" s="42">
        <f t="shared" si="10"/>
        <v>126</v>
      </c>
      <c r="X43" s="43">
        <v>4</v>
      </c>
      <c r="Y43" s="43">
        <v>4</v>
      </c>
      <c r="Z43" s="43">
        <v>5</v>
      </c>
      <c r="AA43" s="43">
        <v>5</v>
      </c>
      <c r="AB43" s="43">
        <v>5</v>
      </c>
      <c r="AC43" s="43">
        <v>6</v>
      </c>
      <c r="AD43" s="43">
        <v>6</v>
      </c>
      <c r="AE43" s="43">
        <v>7</v>
      </c>
      <c r="AF43" s="43">
        <v>7</v>
      </c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</row>
    <row r="44" spans="19:52" ht="15.75">
      <c r="T44" s="113"/>
      <c r="U44" s="40" t="str">
        <f t="shared" si="8"/>
        <v>12.0'</v>
      </c>
      <c r="V44" s="41" t="str">
        <f t="shared" si="9"/>
        <v>144"</v>
      </c>
      <c r="W44" s="42">
        <f t="shared" si="10"/>
        <v>144</v>
      </c>
      <c r="X44" s="43">
        <v>4</v>
      </c>
      <c r="Y44" s="43">
        <v>4</v>
      </c>
      <c r="Z44" s="43">
        <v>5</v>
      </c>
      <c r="AA44" s="43">
        <v>5</v>
      </c>
      <c r="AB44" s="43">
        <v>5</v>
      </c>
      <c r="AC44" s="43">
        <v>6</v>
      </c>
      <c r="AD44" s="43">
        <v>6</v>
      </c>
      <c r="AE44" s="43">
        <v>7</v>
      </c>
      <c r="AF44" s="43">
        <v>7</v>
      </c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</row>
    <row r="45" spans="19:52" ht="15.75">
      <c r="T45" s="113"/>
      <c r="U45" s="40" t="str">
        <f t="shared" si="8"/>
        <v>13.5'</v>
      </c>
      <c r="V45" s="41" t="str">
        <f t="shared" si="9"/>
        <v>162"</v>
      </c>
      <c r="W45" s="42">
        <f t="shared" si="10"/>
        <v>162</v>
      </c>
      <c r="X45" s="43">
        <v>6</v>
      </c>
      <c r="Y45" s="43">
        <v>6</v>
      </c>
      <c r="Z45" s="43">
        <v>8</v>
      </c>
      <c r="AA45" s="43">
        <v>8</v>
      </c>
      <c r="AB45" s="43">
        <v>8</v>
      </c>
      <c r="AC45" s="43">
        <v>9</v>
      </c>
      <c r="AD45" s="43">
        <v>9</v>
      </c>
      <c r="AE45" s="43">
        <v>10</v>
      </c>
      <c r="AF45" s="43">
        <v>10</v>
      </c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</row>
    <row r="46" spans="19:52" ht="15.75">
      <c r="T46" s="113"/>
      <c r="U46" s="40" t="str">
        <f t="shared" si="8"/>
        <v>15.0'</v>
      </c>
      <c r="V46" s="41" t="str">
        <f t="shared" si="9"/>
        <v>180"</v>
      </c>
      <c r="W46" s="42">
        <f t="shared" si="10"/>
        <v>180</v>
      </c>
      <c r="X46" s="43">
        <v>6</v>
      </c>
      <c r="Y46" s="43">
        <v>6</v>
      </c>
      <c r="Z46" s="43">
        <v>8</v>
      </c>
      <c r="AA46" s="43">
        <v>8</v>
      </c>
      <c r="AB46" s="43">
        <v>8</v>
      </c>
      <c r="AC46" s="43">
        <v>9</v>
      </c>
      <c r="AD46" s="43">
        <v>9</v>
      </c>
      <c r="AE46" s="43">
        <v>10</v>
      </c>
      <c r="AF46" s="43">
        <v>10</v>
      </c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</row>
    <row r="47" spans="19:52" ht="15.75">
      <c r="T47" s="113"/>
      <c r="U47" s="40" t="str">
        <f t="shared" si="8"/>
        <v>16.5'</v>
      </c>
      <c r="V47" s="41" t="str">
        <f t="shared" si="9"/>
        <v>198"</v>
      </c>
      <c r="W47" s="42">
        <f t="shared" si="10"/>
        <v>198</v>
      </c>
      <c r="X47" s="43">
        <v>6</v>
      </c>
      <c r="Y47" s="43">
        <v>6</v>
      </c>
      <c r="Z47" s="43">
        <v>8</v>
      </c>
      <c r="AA47" s="43">
        <v>8</v>
      </c>
      <c r="AB47" s="43">
        <v>8</v>
      </c>
      <c r="AC47" s="43">
        <v>9</v>
      </c>
      <c r="AD47" s="43">
        <v>9</v>
      </c>
      <c r="AE47" s="43">
        <v>10</v>
      </c>
      <c r="AF47" s="43">
        <v>10</v>
      </c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</row>
    <row r="48" spans="19:52" ht="15.75">
      <c r="T48" s="113"/>
      <c r="U48" s="40" t="str">
        <f t="shared" si="8"/>
        <v>18.0'</v>
      </c>
      <c r="V48" s="41" t="str">
        <f t="shared" si="9"/>
        <v>216"</v>
      </c>
      <c r="W48" s="42">
        <f t="shared" si="10"/>
        <v>216</v>
      </c>
      <c r="X48" s="43">
        <v>6</v>
      </c>
      <c r="Y48" s="43">
        <v>6</v>
      </c>
      <c r="Z48" s="43">
        <v>8</v>
      </c>
      <c r="AA48" s="43">
        <v>8</v>
      </c>
      <c r="AB48" s="43">
        <v>8</v>
      </c>
      <c r="AC48" s="43">
        <v>9</v>
      </c>
      <c r="AD48" s="43">
        <v>9</v>
      </c>
      <c r="AE48" s="43">
        <v>10</v>
      </c>
      <c r="AF48" s="43">
        <v>10</v>
      </c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</row>
    <row r="49" spans="20:52" ht="15.75">
      <c r="T49" s="113"/>
      <c r="U49" s="40" t="str">
        <f t="shared" si="8"/>
        <v>19.5'</v>
      </c>
      <c r="V49" s="41" t="str">
        <f t="shared" si="9"/>
        <v>234"</v>
      </c>
      <c r="W49" s="42">
        <f t="shared" si="10"/>
        <v>234</v>
      </c>
      <c r="X49" s="43">
        <v>8</v>
      </c>
      <c r="Y49" s="43">
        <v>8</v>
      </c>
      <c r="Z49" s="43">
        <v>10</v>
      </c>
      <c r="AA49" s="43">
        <v>10</v>
      </c>
      <c r="AB49" s="43">
        <v>10</v>
      </c>
      <c r="AC49" s="43">
        <v>11</v>
      </c>
      <c r="AD49" s="43">
        <v>11</v>
      </c>
      <c r="AE49" s="43">
        <v>13</v>
      </c>
      <c r="AF49" s="43">
        <v>13</v>
      </c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</row>
    <row r="50" spans="20:52" ht="15.75">
      <c r="T50" s="113"/>
      <c r="U50" s="40" t="str">
        <f t="shared" si="8"/>
        <v>21.0'</v>
      </c>
      <c r="V50" s="41" t="str">
        <f t="shared" si="9"/>
        <v>252"</v>
      </c>
      <c r="W50" s="42">
        <f t="shared" si="10"/>
        <v>252</v>
      </c>
      <c r="X50" s="43">
        <v>8</v>
      </c>
      <c r="Y50" s="43">
        <v>8</v>
      </c>
      <c r="Z50" s="43">
        <v>10</v>
      </c>
      <c r="AA50" s="43">
        <v>10</v>
      </c>
      <c r="AB50" s="43">
        <v>10</v>
      </c>
      <c r="AC50" s="43">
        <v>11</v>
      </c>
      <c r="AD50" s="43">
        <v>11</v>
      </c>
      <c r="AE50" s="43">
        <v>13</v>
      </c>
      <c r="AF50" s="43">
        <v>13</v>
      </c>
      <c r="AH50" s="27"/>
      <c r="AI50" s="27"/>
      <c r="AJ50" s="27"/>
      <c r="AK50" s="27"/>
      <c r="AL50" s="27"/>
      <c r="AM50" s="27"/>
      <c r="AN50" s="27"/>
      <c r="AO50" s="27"/>
      <c r="AP50" s="27"/>
      <c r="AQ50" s="27"/>
      <c r="AR50" s="27"/>
      <c r="AS50" s="27"/>
      <c r="AT50" s="27"/>
      <c r="AU50" s="27"/>
      <c r="AV50" s="27"/>
      <c r="AW50" s="27"/>
      <c r="AX50" s="27"/>
      <c r="AY50" s="27"/>
      <c r="AZ50" s="27"/>
    </row>
    <row r="51" spans="20:52" ht="15.75">
      <c r="T51" s="113"/>
      <c r="U51" s="40" t="str">
        <f t="shared" si="8"/>
        <v>22.5'</v>
      </c>
      <c r="V51" s="41" t="str">
        <f t="shared" si="9"/>
        <v>270"</v>
      </c>
      <c r="W51" s="42">
        <f t="shared" si="10"/>
        <v>270</v>
      </c>
      <c r="X51" s="43">
        <v>8</v>
      </c>
      <c r="Y51" s="43">
        <v>8</v>
      </c>
      <c r="Z51" s="43">
        <v>10</v>
      </c>
      <c r="AA51" s="43">
        <v>10</v>
      </c>
      <c r="AB51" s="43">
        <v>10</v>
      </c>
      <c r="AC51" s="43">
        <v>11</v>
      </c>
      <c r="AD51" s="43">
        <v>11</v>
      </c>
      <c r="AE51" s="43">
        <v>13</v>
      </c>
      <c r="AF51" s="43">
        <v>13</v>
      </c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27"/>
      <c r="AW51" s="27"/>
      <c r="AX51" s="27"/>
      <c r="AY51" s="27"/>
      <c r="AZ51" s="27"/>
    </row>
    <row r="52" spans="20:52" ht="15.75">
      <c r="T52" s="114"/>
      <c r="U52" s="44" t="str">
        <f t="shared" si="8"/>
        <v>24.0'</v>
      </c>
      <c r="V52" s="45" t="str">
        <f t="shared" si="9"/>
        <v>288"</v>
      </c>
      <c r="W52" s="46">
        <f t="shared" si="10"/>
        <v>288</v>
      </c>
      <c r="X52" s="47">
        <v>8</v>
      </c>
      <c r="Y52" s="47">
        <v>8</v>
      </c>
      <c r="Z52" s="47">
        <v>10</v>
      </c>
      <c r="AA52" s="47">
        <v>10</v>
      </c>
      <c r="AB52" s="47">
        <v>10</v>
      </c>
      <c r="AC52" s="47">
        <v>11</v>
      </c>
      <c r="AD52" s="47">
        <v>11</v>
      </c>
      <c r="AE52" s="47">
        <v>13</v>
      </c>
      <c r="AF52" s="47">
        <v>13</v>
      </c>
      <c r="AH52" s="27"/>
      <c r="AI52" s="27"/>
      <c r="AJ52" s="27"/>
      <c r="AK52" s="27"/>
      <c r="AL52" s="27"/>
      <c r="AM52" s="27"/>
      <c r="AN52" s="27"/>
      <c r="AO52" s="27"/>
      <c r="AP52" s="27"/>
      <c r="AQ52" s="27"/>
      <c r="AR52" s="27"/>
      <c r="AS52" s="27"/>
      <c r="AT52" s="27"/>
      <c r="AU52" s="27"/>
      <c r="AV52" s="27"/>
      <c r="AW52" s="27"/>
      <c r="AX52" s="27"/>
      <c r="AY52" s="27"/>
      <c r="AZ52" s="27"/>
    </row>
    <row r="55" spans="20:52" ht="20.25">
      <c r="T55" s="26" t="s">
        <v>27</v>
      </c>
    </row>
    <row r="56" spans="20:52" ht="15">
      <c r="X56" s="23" t="s">
        <v>20</v>
      </c>
      <c r="Y56" s="23"/>
      <c r="Z56" s="23"/>
      <c r="AA56" s="23"/>
      <c r="AB56" s="23"/>
      <c r="AC56" s="23"/>
      <c r="AD56" s="23"/>
      <c r="AE56" s="23"/>
      <c r="AF56" s="23"/>
    </row>
    <row r="57" spans="20:52" ht="15.75">
      <c r="U57" s="24" t="s">
        <v>21</v>
      </c>
      <c r="V57" s="24" t="s">
        <v>22</v>
      </c>
      <c r="X57" s="25" t="str">
        <f t="shared" ref="X57:AF57" si="11">X$38</f>
        <v>74"</v>
      </c>
      <c r="Y57" s="25" t="str">
        <f t="shared" si="11"/>
        <v>80"</v>
      </c>
      <c r="Z57" s="25" t="str">
        <f t="shared" si="11"/>
        <v>86"</v>
      </c>
      <c r="AA57" s="25" t="str">
        <f t="shared" si="11"/>
        <v>92"</v>
      </c>
      <c r="AB57" s="25" t="str">
        <f t="shared" si="11"/>
        <v>98"</v>
      </c>
      <c r="AC57" s="25" t="str">
        <f t="shared" si="11"/>
        <v>104"</v>
      </c>
      <c r="AD57" s="25" t="str">
        <f t="shared" si="11"/>
        <v>110"</v>
      </c>
      <c r="AE57" s="25" t="str">
        <f t="shared" si="11"/>
        <v>116"</v>
      </c>
      <c r="AF57" s="25" t="str">
        <f t="shared" si="11"/>
        <v>122"</v>
      </c>
    </row>
    <row r="58" spans="20:52" ht="15.75">
      <c r="T58" s="113" t="s">
        <v>23</v>
      </c>
      <c r="U58" s="36" t="str">
        <f t="shared" ref="U58:W70" si="12">U40</f>
        <v>6.0'</v>
      </c>
      <c r="V58" s="37" t="str">
        <f t="shared" si="12"/>
        <v>72"</v>
      </c>
      <c r="W58" s="48">
        <f t="shared" si="12"/>
        <v>72</v>
      </c>
      <c r="X58" s="49">
        <f t="shared" ref="X58:AF70" si="13">ROUNDUP($W58/12,0)*$Z$30</f>
        <v>15.375</v>
      </c>
      <c r="Y58" s="49">
        <f t="shared" si="13"/>
        <v>15.375</v>
      </c>
      <c r="Z58" s="49">
        <f t="shared" si="13"/>
        <v>15.375</v>
      </c>
      <c r="AA58" s="49">
        <f t="shared" si="13"/>
        <v>15.375</v>
      </c>
      <c r="AB58" s="49">
        <f t="shared" si="13"/>
        <v>15.375</v>
      </c>
      <c r="AC58" s="49">
        <f t="shared" si="13"/>
        <v>15.375</v>
      </c>
      <c r="AD58" s="49">
        <f t="shared" si="13"/>
        <v>15.375</v>
      </c>
      <c r="AE58" s="49">
        <f t="shared" si="13"/>
        <v>15.375</v>
      </c>
      <c r="AF58" s="49">
        <f t="shared" si="13"/>
        <v>15.375</v>
      </c>
    </row>
    <row r="59" spans="20:52" ht="15.75">
      <c r="T59" s="113"/>
      <c r="U59" s="40" t="str">
        <f t="shared" si="12"/>
        <v>7.5'</v>
      </c>
      <c r="V59" s="41" t="str">
        <f t="shared" si="12"/>
        <v>90"</v>
      </c>
      <c r="W59" s="42">
        <f t="shared" si="12"/>
        <v>90</v>
      </c>
      <c r="X59" s="50">
        <f t="shared" si="13"/>
        <v>20.5</v>
      </c>
      <c r="Y59" s="50">
        <f t="shared" si="13"/>
        <v>20.5</v>
      </c>
      <c r="Z59" s="50">
        <f t="shared" si="13"/>
        <v>20.5</v>
      </c>
      <c r="AA59" s="50">
        <f t="shared" si="13"/>
        <v>20.5</v>
      </c>
      <c r="AB59" s="50">
        <f t="shared" si="13"/>
        <v>20.5</v>
      </c>
      <c r="AC59" s="50">
        <f t="shared" si="13"/>
        <v>20.5</v>
      </c>
      <c r="AD59" s="50">
        <f t="shared" si="13"/>
        <v>20.5</v>
      </c>
      <c r="AE59" s="50">
        <f t="shared" si="13"/>
        <v>20.5</v>
      </c>
      <c r="AF59" s="50">
        <f t="shared" si="13"/>
        <v>20.5</v>
      </c>
    </row>
    <row r="60" spans="20:52" ht="15.75">
      <c r="T60" s="113"/>
      <c r="U60" s="40" t="str">
        <f t="shared" si="12"/>
        <v>9.0'</v>
      </c>
      <c r="V60" s="41" t="str">
        <f t="shared" si="12"/>
        <v>108"</v>
      </c>
      <c r="W60" s="42">
        <f t="shared" si="12"/>
        <v>108</v>
      </c>
      <c r="X60" s="50">
        <f t="shared" si="13"/>
        <v>23.0625</v>
      </c>
      <c r="Y60" s="50">
        <f t="shared" si="13"/>
        <v>23.0625</v>
      </c>
      <c r="Z60" s="50">
        <f t="shared" si="13"/>
        <v>23.0625</v>
      </c>
      <c r="AA60" s="50">
        <f t="shared" si="13"/>
        <v>23.0625</v>
      </c>
      <c r="AB60" s="50">
        <f t="shared" si="13"/>
        <v>23.0625</v>
      </c>
      <c r="AC60" s="50">
        <f t="shared" si="13"/>
        <v>23.0625</v>
      </c>
      <c r="AD60" s="50">
        <f t="shared" si="13"/>
        <v>23.0625</v>
      </c>
      <c r="AE60" s="50">
        <f t="shared" si="13"/>
        <v>23.0625</v>
      </c>
      <c r="AF60" s="50">
        <f t="shared" si="13"/>
        <v>23.0625</v>
      </c>
    </row>
    <row r="61" spans="20:52" ht="15.75">
      <c r="T61" s="113"/>
      <c r="U61" s="40" t="str">
        <f t="shared" si="12"/>
        <v>10.5'</v>
      </c>
      <c r="V61" s="41" t="str">
        <f t="shared" si="12"/>
        <v>126"</v>
      </c>
      <c r="W61" s="42">
        <f t="shared" si="12"/>
        <v>126</v>
      </c>
      <c r="X61" s="50">
        <f t="shared" si="13"/>
        <v>28.1875</v>
      </c>
      <c r="Y61" s="50">
        <f t="shared" si="13"/>
        <v>28.1875</v>
      </c>
      <c r="Z61" s="50">
        <f t="shared" si="13"/>
        <v>28.1875</v>
      </c>
      <c r="AA61" s="50">
        <f t="shared" si="13"/>
        <v>28.1875</v>
      </c>
      <c r="AB61" s="50">
        <f t="shared" si="13"/>
        <v>28.1875</v>
      </c>
      <c r="AC61" s="50">
        <f t="shared" si="13"/>
        <v>28.1875</v>
      </c>
      <c r="AD61" s="50">
        <f t="shared" si="13"/>
        <v>28.1875</v>
      </c>
      <c r="AE61" s="50">
        <f t="shared" si="13"/>
        <v>28.1875</v>
      </c>
      <c r="AF61" s="50">
        <f t="shared" si="13"/>
        <v>28.1875</v>
      </c>
    </row>
    <row r="62" spans="20:52" ht="15.75">
      <c r="T62" s="113"/>
      <c r="U62" s="40" t="str">
        <f t="shared" si="12"/>
        <v>12.0'</v>
      </c>
      <c r="V62" s="41" t="str">
        <f t="shared" si="12"/>
        <v>144"</v>
      </c>
      <c r="W62" s="42">
        <f t="shared" si="12"/>
        <v>144</v>
      </c>
      <c r="X62" s="50">
        <f t="shared" si="13"/>
        <v>30.75</v>
      </c>
      <c r="Y62" s="50">
        <f t="shared" si="13"/>
        <v>30.75</v>
      </c>
      <c r="Z62" s="50">
        <f t="shared" si="13"/>
        <v>30.75</v>
      </c>
      <c r="AA62" s="50">
        <f t="shared" si="13"/>
        <v>30.75</v>
      </c>
      <c r="AB62" s="50">
        <f t="shared" si="13"/>
        <v>30.75</v>
      </c>
      <c r="AC62" s="50">
        <f t="shared" si="13"/>
        <v>30.75</v>
      </c>
      <c r="AD62" s="50">
        <f t="shared" si="13"/>
        <v>30.75</v>
      </c>
      <c r="AE62" s="50">
        <f t="shared" si="13"/>
        <v>30.75</v>
      </c>
      <c r="AF62" s="50">
        <f t="shared" si="13"/>
        <v>30.75</v>
      </c>
    </row>
    <row r="63" spans="20:52" ht="15.75">
      <c r="T63" s="113"/>
      <c r="U63" s="40" t="str">
        <f t="shared" si="12"/>
        <v>13.5'</v>
      </c>
      <c r="V63" s="41" t="str">
        <f t="shared" si="12"/>
        <v>162"</v>
      </c>
      <c r="W63" s="42">
        <f t="shared" si="12"/>
        <v>162</v>
      </c>
      <c r="X63" s="50">
        <f t="shared" si="13"/>
        <v>35.875</v>
      </c>
      <c r="Y63" s="50">
        <f t="shared" si="13"/>
        <v>35.875</v>
      </c>
      <c r="Z63" s="50">
        <f t="shared" si="13"/>
        <v>35.875</v>
      </c>
      <c r="AA63" s="50">
        <f t="shared" si="13"/>
        <v>35.875</v>
      </c>
      <c r="AB63" s="50">
        <f t="shared" si="13"/>
        <v>35.875</v>
      </c>
      <c r="AC63" s="50">
        <f t="shared" si="13"/>
        <v>35.875</v>
      </c>
      <c r="AD63" s="50">
        <f t="shared" si="13"/>
        <v>35.875</v>
      </c>
      <c r="AE63" s="50">
        <f t="shared" si="13"/>
        <v>35.875</v>
      </c>
      <c r="AF63" s="50">
        <f t="shared" si="13"/>
        <v>35.875</v>
      </c>
    </row>
    <row r="64" spans="20:52" ht="15.75">
      <c r="T64" s="113"/>
      <c r="U64" s="40" t="str">
        <f t="shared" si="12"/>
        <v>15.0'</v>
      </c>
      <c r="V64" s="41" t="str">
        <f t="shared" si="12"/>
        <v>180"</v>
      </c>
      <c r="W64" s="42">
        <f t="shared" si="12"/>
        <v>180</v>
      </c>
      <c r="X64" s="50">
        <f t="shared" si="13"/>
        <v>38.4375</v>
      </c>
      <c r="Y64" s="50">
        <f t="shared" si="13"/>
        <v>38.4375</v>
      </c>
      <c r="Z64" s="50">
        <f t="shared" si="13"/>
        <v>38.4375</v>
      </c>
      <c r="AA64" s="50">
        <f t="shared" si="13"/>
        <v>38.4375</v>
      </c>
      <c r="AB64" s="50">
        <f t="shared" si="13"/>
        <v>38.4375</v>
      </c>
      <c r="AC64" s="50">
        <f t="shared" si="13"/>
        <v>38.4375</v>
      </c>
      <c r="AD64" s="50">
        <f t="shared" si="13"/>
        <v>38.4375</v>
      </c>
      <c r="AE64" s="50">
        <f t="shared" si="13"/>
        <v>38.4375</v>
      </c>
      <c r="AF64" s="50">
        <f t="shared" si="13"/>
        <v>38.4375</v>
      </c>
    </row>
    <row r="65" spans="20:32" ht="15.75">
      <c r="T65" s="113"/>
      <c r="U65" s="40" t="str">
        <f t="shared" si="12"/>
        <v>16.5'</v>
      </c>
      <c r="V65" s="41" t="str">
        <f t="shared" si="12"/>
        <v>198"</v>
      </c>
      <c r="W65" s="42">
        <f t="shared" si="12"/>
        <v>198</v>
      </c>
      <c r="X65" s="50">
        <f t="shared" si="13"/>
        <v>43.5625</v>
      </c>
      <c r="Y65" s="50">
        <f t="shared" si="13"/>
        <v>43.5625</v>
      </c>
      <c r="Z65" s="50">
        <f t="shared" si="13"/>
        <v>43.5625</v>
      </c>
      <c r="AA65" s="50">
        <f t="shared" si="13"/>
        <v>43.5625</v>
      </c>
      <c r="AB65" s="50">
        <f t="shared" si="13"/>
        <v>43.5625</v>
      </c>
      <c r="AC65" s="50">
        <f t="shared" si="13"/>
        <v>43.5625</v>
      </c>
      <c r="AD65" s="50">
        <f t="shared" si="13"/>
        <v>43.5625</v>
      </c>
      <c r="AE65" s="50">
        <f t="shared" si="13"/>
        <v>43.5625</v>
      </c>
      <c r="AF65" s="50">
        <f t="shared" si="13"/>
        <v>43.5625</v>
      </c>
    </row>
    <row r="66" spans="20:32" ht="15.75">
      <c r="T66" s="113"/>
      <c r="U66" s="40" t="str">
        <f t="shared" si="12"/>
        <v>18.0'</v>
      </c>
      <c r="V66" s="41" t="str">
        <f t="shared" si="12"/>
        <v>216"</v>
      </c>
      <c r="W66" s="42">
        <f t="shared" si="12"/>
        <v>216</v>
      </c>
      <c r="X66" s="50">
        <f t="shared" si="13"/>
        <v>46.125</v>
      </c>
      <c r="Y66" s="50">
        <f t="shared" si="13"/>
        <v>46.125</v>
      </c>
      <c r="Z66" s="50">
        <f t="shared" si="13"/>
        <v>46.125</v>
      </c>
      <c r="AA66" s="50">
        <f t="shared" si="13"/>
        <v>46.125</v>
      </c>
      <c r="AB66" s="50">
        <f t="shared" si="13"/>
        <v>46.125</v>
      </c>
      <c r="AC66" s="50">
        <f t="shared" si="13"/>
        <v>46.125</v>
      </c>
      <c r="AD66" s="50">
        <f t="shared" si="13"/>
        <v>46.125</v>
      </c>
      <c r="AE66" s="50">
        <f t="shared" si="13"/>
        <v>46.125</v>
      </c>
      <c r="AF66" s="50">
        <f t="shared" si="13"/>
        <v>46.125</v>
      </c>
    </row>
    <row r="67" spans="20:32" ht="15.75">
      <c r="T67" s="113"/>
      <c r="U67" s="40" t="str">
        <f t="shared" si="12"/>
        <v>19.5'</v>
      </c>
      <c r="V67" s="41" t="str">
        <f t="shared" si="12"/>
        <v>234"</v>
      </c>
      <c r="W67" s="42">
        <f t="shared" si="12"/>
        <v>234</v>
      </c>
      <c r="X67" s="50">
        <f t="shared" si="13"/>
        <v>51.25</v>
      </c>
      <c r="Y67" s="50">
        <f t="shared" si="13"/>
        <v>51.25</v>
      </c>
      <c r="Z67" s="50">
        <f t="shared" si="13"/>
        <v>51.25</v>
      </c>
      <c r="AA67" s="50">
        <f t="shared" si="13"/>
        <v>51.25</v>
      </c>
      <c r="AB67" s="50">
        <f t="shared" si="13"/>
        <v>51.25</v>
      </c>
      <c r="AC67" s="50">
        <f t="shared" si="13"/>
        <v>51.25</v>
      </c>
      <c r="AD67" s="50">
        <f t="shared" si="13"/>
        <v>51.25</v>
      </c>
      <c r="AE67" s="50">
        <f t="shared" si="13"/>
        <v>51.25</v>
      </c>
      <c r="AF67" s="50">
        <f t="shared" si="13"/>
        <v>51.25</v>
      </c>
    </row>
    <row r="68" spans="20:32" ht="15.75">
      <c r="T68" s="113"/>
      <c r="U68" s="40" t="str">
        <f t="shared" si="12"/>
        <v>21.0'</v>
      </c>
      <c r="V68" s="41" t="str">
        <f t="shared" si="12"/>
        <v>252"</v>
      </c>
      <c r="W68" s="42">
        <f t="shared" si="12"/>
        <v>252</v>
      </c>
      <c r="X68" s="50">
        <f t="shared" si="13"/>
        <v>53.8125</v>
      </c>
      <c r="Y68" s="50">
        <f t="shared" si="13"/>
        <v>53.8125</v>
      </c>
      <c r="Z68" s="50">
        <f t="shared" si="13"/>
        <v>53.8125</v>
      </c>
      <c r="AA68" s="50">
        <f t="shared" si="13"/>
        <v>53.8125</v>
      </c>
      <c r="AB68" s="50">
        <f t="shared" si="13"/>
        <v>53.8125</v>
      </c>
      <c r="AC68" s="50">
        <f t="shared" si="13"/>
        <v>53.8125</v>
      </c>
      <c r="AD68" s="50">
        <f t="shared" si="13"/>
        <v>53.8125</v>
      </c>
      <c r="AE68" s="50">
        <f t="shared" si="13"/>
        <v>53.8125</v>
      </c>
      <c r="AF68" s="50">
        <f t="shared" si="13"/>
        <v>53.8125</v>
      </c>
    </row>
    <row r="69" spans="20:32" ht="15.75">
      <c r="T69" s="113"/>
      <c r="U69" s="40" t="str">
        <f t="shared" si="12"/>
        <v>22.5'</v>
      </c>
      <c r="V69" s="41" t="str">
        <f t="shared" si="12"/>
        <v>270"</v>
      </c>
      <c r="W69" s="42">
        <f t="shared" si="12"/>
        <v>270</v>
      </c>
      <c r="X69" s="50">
        <f t="shared" si="13"/>
        <v>58.9375</v>
      </c>
      <c r="Y69" s="50">
        <f t="shared" si="13"/>
        <v>58.9375</v>
      </c>
      <c r="Z69" s="50">
        <f t="shared" si="13"/>
        <v>58.9375</v>
      </c>
      <c r="AA69" s="50">
        <f t="shared" si="13"/>
        <v>58.9375</v>
      </c>
      <c r="AB69" s="50">
        <f t="shared" si="13"/>
        <v>58.9375</v>
      </c>
      <c r="AC69" s="50">
        <f t="shared" si="13"/>
        <v>58.9375</v>
      </c>
      <c r="AD69" s="50">
        <f t="shared" si="13"/>
        <v>58.9375</v>
      </c>
      <c r="AE69" s="50">
        <f t="shared" si="13"/>
        <v>58.9375</v>
      </c>
      <c r="AF69" s="50">
        <f t="shared" si="13"/>
        <v>58.9375</v>
      </c>
    </row>
    <row r="70" spans="20:32" ht="15.75">
      <c r="T70" s="114"/>
      <c r="U70" s="44" t="str">
        <f t="shared" si="12"/>
        <v>24.0'</v>
      </c>
      <c r="V70" s="45" t="str">
        <f t="shared" si="12"/>
        <v>288"</v>
      </c>
      <c r="W70" s="46">
        <f t="shared" si="12"/>
        <v>288</v>
      </c>
      <c r="X70" s="51">
        <f t="shared" si="13"/>
        <v>61.5</v>
      </c>
      <c r="Y70" s="51">
        <f t="shared" si="13"/>
        <v>61.5</v>
      </c>
      <c r="Z70" s="51">
        <f t="shared" si="13"/>
        <v>61.5</v>
      </c>
      <c r="AA70" s="51">
        <f t="shared" si="13"/>
        <v>61.5</v>
      </c>
      <c r="AB70" s="51">
        <f t="shared" si="13"/>
        <v>61.5</v>
      </c>
      <c r="AC70" s="51">
        <f t="shared" si="13"/>
        <v>61.5</v>
      </c>
      <c r="AD70" s="51">
        <f t="shared" si="13"/>
        <v>61.5</v>
      </c>
      <c r="AE70" s="51">
        <f t="shared" si="13"/>
        <v>61.5</v>
      </c>
      <c r="AF70" s="51">
        <f t="shared" si="13"/>
        <v>61.5</v>
      </c>
    </row>
    <row r="73" spans="20:32" ht="20.25">
      <c r="T73" s="26" t="s">
        <v>26</v>
      </c>
    </row>
    <row r="74" spans="20:32" ht="15">
      <c r="X74" s="23" t="s">
        <v>20</v>
      </c>
      <c r="Y74" s="23"/>
      <c r="Z74" s="23"/>
      <c r="AA74" s="23"/>
      <c r="AB74" s="23"/>
      <c r="AC74" s="23"/>
      <c r="AD74" s="23"/>
      <c r="AE74" s="23"/>
      <c r="AF74" s="23"/>
    </row>
    <row r="75" spans="20:32" ht="15.75">
      <c r="U75" s="24" t="s">
        <v>21</v>
      </c>
      <c r="V75" s="24" t="s">
        <v>22</v>
      </c>
      <c r="X75" s="25" t="str">
        <f t="shared" ref="X75:AF75" si="14">X$38</f>
        <v>74"</v>
      </c>
      <c r="Y75" s="25" t="str">
        <f t="shared" si="14"/>
        <v>80"</v>
      </c>
      <c r="Z75" s="25" t="str">
        <f t="shared" si="14"/>
        <v>86"</v>
      </c>
      <c r="AA75" s="25" t="str">
        <f t="shared" si="14"/>
        <v>92"</v>
      </c>
      <c r="AB75" s="25" t="str">
        <f t="shared" si="14"/>
        <v>98"</v>
      </c>
      <c r="AC75" s="25" t="str">
        <f t="shared" si="14"/>
        <v>104"</v>
      </c>
      <c r="AD75" s="25" t="str">
        <f t="shared" si="14"/>
        <v>110"</v>
      </c>
      <c r="AE75" s="25" t="str">
        <f t="shared" si="14"/>
        <v>116"</v>
      </c>
      <c r="AF75" s="25" t="str">
        <f t="shared" si="14"/>
        <v>122"</v>
      </c>
    </row>
    <row r="76" spans="20:32" ht="15.75">
      <c r="T76" s="113" t="s">
        <v>23</v>
      </c>
      <c r="U76" s="36" t="str">
        <f t="shared" ref="U76:W88" si="15">U58</f>
        <v>6.0'</v>
      </c>
      <c r="V76" s="37" t="str">
        <f t="shared" si="15"/>
        <v>72"</v>
      </c>
      <c r="W76" s="48">
        <f t="shared" si="15"/>
        <v>72</v>
      </c>
      <c r="X76" s="49">
        <f t="shared" ref="X76:AF76" si="16">$Z$31*X40</f>
        <v>69.28205128205127</v>
      </c>
      <c r="Y76" s="49">
        <f t="shared" si="16"/>
        <v>69.28205128205127</v>
      </c>
      <c r="Z76" s="49">
        <f t="shared" si="16"/>
        <v>103.92307692307691</v>
      </c>
      <c r="AA76" s="49">
        <f t="shared" si="16"/>
        <v>103.92307692307691</v>
      </c>
      <c r="AB76" s="49">
        <f t="shared" si="16"/>
        <v>103.92307692307691</v>
      </c>
      <c r="AC76" s="49">
        <f t="shared" si="16"/>
        <v>103.92307692307691</v>
      </c>
      <c r="AD76" s="49">
        <f t="shared" si="16"/>
        <v>103.92307692307691</v>
      </c>
      <c r="AE76" s="49">
        <f t="shared" si="16"/>
        <v>138.56410256410254</v>
      </c>
      <c r="AF76" s="49">
        <f t="shared" si="16"/>
        <v>138.56410256410254</v>
      </c>
    </row>
    <row r="77" spans="20:32" ht="15.75">
      <c r="T77" s="113"/>
      <c r="U77" s="40" t="str">
        <f t="shared" si="15"/>
        <v>7.5'</v>
      </c>
      <c r="V77" s="41" t="str">
        <f t="shared" si="15"/>
        <v>90"</v>
      </c>
      <c r="W77" s="42">
        <f t="shared" si="15"/>
        <v>90</v>
      </c>
      <c r="X77" s="50">
        <f t="shared" ref="X77:AF77" si="17">$Z$31*X41</f>
        <v>138.56410256410254</v>
      </c>
      <c r="Y77" s="50">
        <f t="shared" si="17"/>
        <v>138.56410256410254</v>
      </c>
      <c r="Z77" s="50">
        <f t="shared" si="17"/>
        <v>173.20512820512818</v>
      </c>
      <c r="AA77" s="50">
        <f t="shared" si="17"/>
        <v>173.20512820512818</v>
      </c>
      <c r="AB77" s="50">
        <f t="shared" si="17"/>
        <v>173.20512820512818</v>
      </c>
      <c r="AC77" s="50">
        <f t="shared" si="17"/>
        <v>207.84615384615381</v>
      </c>
      <c r="AD77" s="50">
        <f t="shared" si="17"/>
        <v>207.84615384615381</v>
      </c>
      <c r="AE77" s="50">
        <f t="shared" si="17"/>
        <v>242.48717948717945</v>
      </c>
      <c r="AF77" s="50">
        <f t="shared" si="17"/>
        <v>242.48717948717945</v>
      </c>
    </row>
    <row r="78" spans="20:32" ht="15.75">
      <c r="T78" s="113"/>
      <c r="U78" s="40" t="str">
        <f t="shared" si="15"/>
        <v>9.0'</v>
      </c>
      <c r="V78" s="41" t="str">
        <f t="shared" si="15"/>
        <v>108"</v>
      </c>
      <c r="W78" s="42">
        <f t="shared" si="15"/>
        <v>108</v>
      </c>
      <c r="X78" s="50">
        <f t="shared" ref="X78:AF78" si="18">$Z$31*X42</f>
        <v>138.56410256410254</v>
      </c>
      <c r="Y78" s="50">
        <f t="shared" si="18"/>
        <v>138.56410256410254</v>
      </c>
      <c r="Z78" s="50">
        <f t="shared" si="18"/>
        <v>173.20512820512818</v>
      </c>
      <c r="AA78" s="50">
        <f t="shared" si="18"/>
        <v>173.20512820512818</v>
      </c>
      <c r="AB78" s="50">
        <f t="shared" si="18"/>
        <v>173.20512820512818</v>
      </c>
      <c r="AC78" s="50">
        <f t="shared" si="18"/>
        <v>207.84615384615381</v>
      </c>
      <c r="AD78" s="50">
        <f t="shared" si="18"/>
        <v>207.84615384615381</v>
      </c>
      <c r="AE78" s="50">
        <f t="shared" si="18"/>
        <v>242.48717948717945</v>
      </c>
      <c r="AF78" s="50">
        <f t="shared" si="18"/>
        <v>242.48717948717945</v>
      </c>
    </row>
    <row r="79" spans="20:32" ht="15.75">
      <c r="T79" s="113"/>
      <c r="U79" s="40" t="str">
        <f t="shared" si="15"/>
        <v>10.5'</v>
      </c>
      <c r="V79" s="41" t="str">
        <f t="shared" si="15"/>
        <v>126"</v>
      </c>
      <c r="W79" s="42">
        <f t="shared" si="15"/>
        <v>126</v>
      </c>
      <c r="X79" s="50">
        <f t="shared" ref="X79:AF79" si="19">$Z$31*X43</f>
        <v>138.56410256410254</v>
      </c>
      <c r="Y79" s="50">
        <f t="shared" si="19"/>
        <v>138.56410256410254</v>
      </c>
      <c r="Z79" s="50">
        <f t="shared" si="19"/>
        <v>173.20512820512818</v>
      </c>
      <c r="AA79" s="50">
        <f t="shared" si="19"/>
        <v>173.20512820512818</v>
      </c>
      <c r="AB79" s="50">
        <f t="shared" si="19"/>
        <v>173.20512820512818</v>
      </c>
      <c r="AC79" s="50">
        <f t="shared" si="19"/>
        <v>207.84615384615381</v>
      </c>
      <c r="AD79" s="50">
        <f t="shared" si="19"/>
        <v>207.84615384615381</v>
      </c>
      <c r="AE79" s="50">
        <f t="shared" si="19"/>
        <v>242.48717948717945</v>
      </c>
      <c r="AF79" s="50">
        <f t="shared" si="19"/>
        <v>242.48717948717945</v>
      </c>
    </row>
    <row r="80" spans="20:32" ht="15.75">
      <c r="T80" s="113"/>
      <c r="U80" s="40" t="str">
        <f t="shared" si="15"/>
        <v>12.0'</v>
      </c>
      <c r="V80" s="41" t="str">
        <f t="shared" si="15"/>
        <v>144"</v>
      </c>
      <c r="W80" s="42">
        <f t="shared" si="15"/>
        <v>144</v>
      </c>
      <c r="X80" s="50">
        <f t="shared" ref="X80:AF80" si="20">$Z$31*X44</f>
        <v>138.56410256410254</v>
      </c>
      <c r="Y80" s="50">
        <f t="shared" si="20"/>
        <v>138.56410256410254</v>
      </c>
      <c r="Z80" s="50">
        <f t="shared" si="20"/>
        <v>173.20512820512818</v>
      </c>
      <c r="AA80" s="50">
        <f t="shared" si="20"/>
        <v>173.20512820512818</v>
      </c>
      <c r="AB80" s="50">
        <f t="shared" si="20"/>
        <v>173.20512820512818</v>
      </c>
      <c r="AC80" s="50">
        <f t="shared" si="20"/>
        <v>207.84615384615381</v>
      </c>
      <c r="AD80" s="50">
        <f t="shared" si="20"/>
        <v>207.84615384615381</v>
      </c>
      <c r="AE80" s="50">
        <f t="shared" si="20"/>
        <v>242.48717948717945</v>
      </c>
      <c r="AF80" s="50">
        <f t="shared" si="20"/>
        <v>242.48717948717945</v>
      </c>
    </row>
    <row r="81" spans="20:32" ht="15.75">
      <c r="T81" s="113"/>
      <c r="U81" s="40" t="str">
        <f t="shared" si="15"/>
        <v>13.5'</v>
      </c>
      <c r="V81" s="41" t="str">
        <f t="shared" si="15"/>
        <v>162"</v>
      </c>
      <c r="W81" s="42">
        <f t="shared" si="15"/>
        <v>162</v>
      </c>
      <c r="X81" s="50">
        <f t="shared" ref="X81:AF81" si="21">$Z$31*X45</f>
        <v>207.84615384615381</v>
      </c>
      <c r="Y81" s="50">
        <f t="shared" si="21"/>
        <v>207.84615384615381</v>
      </c>
      <c r="Z81" s="50">
        <f t="shared" si="21"/>
        <v>277.12820512820508</v>
      </c>
      <c r="AA81" s="50">
        <f t="shared" si="21"/>
        <v>277.12820512820508</v>
      </c>
      <c r="AB81" s="50">
        <f t="shared" si="21"/>
        <v>277.12820512820508</v>
      </c>
      <c r="AC81" s="50">
        <f t="shared" si="21"/>
        <v>311.76923076923072</v>
      </c>
      <c r="AD81" s="50">
        <f t="shared" si="21"/>
        <v>311.76923076923072</v>
      </c>
      <c r="AE81" s="50">
        <f t="shared" si="21"/>
        <v>346.41025641025635</v>
      </c>
      <c r="AF81" s="50">
        <f t="shared" si="21"/>
        <v>346.41025641025635</v>
      </c>
    </row>
    <row r="82" spans="20:32" ht="15.75">
      <c r="T82" s="113"/>
      <c r="U82" s="40" t="str">
        <f t="shared" si="15"/>
        <v>15.0'</v>
      </c>
      <c r="V82" s="41" t="str">
        <f t="shared" si="15"/>
        <v>180"</v>
      </c>
      <c r="W82" s="42">
        <f t="shared" si="15"/>
        <v>180</v>
      </c>
      <c r="X82" s="50">
        <f t="shared" ref="X82:AF82" si="22">$Z$31*X46</f>
        <v>207.84615384615381</v>
      </c>
      <c r="Y82" s="50">
        <f t="shared" si="22"/>
        <v>207.84615384615381</v>
      </c>
      <c r="Z82" s="50">
        <f t="shared" si="22"/>
        <v>277.12820512820508</v>
      </c>
      <c r="AA82" s="50">
        <f t="shared" si="22"/>
        <v>277.12820512820508</v>
      </c>
      <c r="AB82" s="50">
        <f t="shared" si="22"/>
        <v>277.12820512820508</v>
      </c>
      <c r="AC82" s="50">
        <f t="shared" si="22"/>
        <v>311.76923076923072</v>
      </c>
      <c r="AD82" s="50">
        <f t="shared" si="22"/>
        <v>311.76923076923072</v>
      </c>
      <c r="AE82" s="50">
        <f t="shared" si="22"/>
        <v>346.41025641025635</v>
      </c>
      <c r="AF82" s="50">
        <f t="shared" si="22"/>
        <v>346.41025641025635</v>
      </c>
    </row>
    <row r="83" spans="20:32" ht="15.75">
      <c r="T83" s="113"/>
      <c r="U83" s="40" t="str">
        <f t="shared" si="15"/>
        <v>16.5'</v>
      </c>
      <c r="V83" s="41" t="str">
        <f t="shared" si="15"/>
        <v>198"</v>
      </c>
      <c r="W83" s="42">
        <f t="shared" si="15"/>
        <v>198</v>
      </c>
      <c r="X83" s="50">
        <f t="shared" ref="X83:AF83" si="23">$Z$31*X47</f>
        <v>207.84615384615381</v>
      </c>
      <c r="Y83" s="50">
        <f t="shared" si="23"/>
        <v>207.84615384615381</v>
      </c>
      <c r="Z83" s="50">
        <f t="shared" si="23"/>
        <v>277.12820512820508</v>
      </c>
      <c r="AA83" s="50">
        <f t="shared" si="23"/>
        <v>277.12820512820508</v>
      </c>
      <c r="AB83" s="50">
        <f t="shared" si="23"/>
        <v>277.12820512820508</v>
      </c>
      <c r="AC83" s="50">
        <f t="shared" si="23"/>
        <v>311.76923076923072</v>
      </c>
      <c r="AD83" s="50">
        <f t="shared" si="23"/>
        <v>311.76923076923072</v>
      </c>
      <c r="AE83" s="50">
        <f t="shared" si="23"/>
        <v>346.41025641025635</v>
      </c>
      <c r="AF83" s="50">
        <f t="shared" si="23"/>
        <v>346.41025641025635</v>
      </c>
    </row>
    <row r="84" spans="20:32" ht="15.75">
      <c r="T84" s="113"/>
      <c r="U84" s="40" t="str">
        <f t="shared" si="15"/>
        <v>18.0'</v>
      </c>
      <c r="V84" s="41" t="str">
        <f t="shared" si="15"/>
        <v>216"</v>
      </c>
      <c r="W84" s="42">
        <f t="shared" si="15"/>
        <v>216</v>
      </c>
      <c r="X84" s="50">
        <f t="shared" ref="X84:AF84" si="24">$Z$31*X48</f>
        <v>207.84615384615381</v>
      </c>
      <c r="Y84" s="50">
        <f t="shared" si="24"/>
        <v>207.84615384615381</v>
      </c>
      <c r="Z84" s="50">
        <f t="shared" si="24"/>
        <v>277.12820512820508</v>
      </c>
      <c r="AA84" s="50">
        <f t="shared" si="24"/>
        <v>277.12820512820508</v>
      </c>
      <c r="AB84" s="50">
        <f t="shared" si="24"/>
        <v>277.12820512820508</v>
      </c>
      <c r="AC84" s="50">
        <f t="shared" si="24"/>
        <v>311.76923076923072</v>
      </c>
      <c r="AD84" s="50">
        <f t="shared" si="24"/>
        <v>311.76923076923072</v>
      </c>
      <c r="AE84" s="50">
        <f t="shared" si="24"/>
        <v>346.41025641025635</v>
      </c>
      <c r="AF84" s="50">
        <f t="shared" si="24"/>
        <v>346.41025641025635</v>
      </c>
    </row>
    <row r="85" spans="20:32" ht="15.75">
      <c r="T85" s="113"/>
      <c r="U85" s="40" t="str">
        <f t="shared" si="15"/>
        <v>19.5'</v>
      </c>
      <c r="V85" s="41" t="str">
        <f t="shared" si="15"/>
        <v>234"</v>
      </c>
      <c r="W85" s="42">
        <f t="shared" si="15"/>
        <v>234</v>
      </c>
      <c r="X85" s="50">
        <f t="shared" ref="X85:AF85" si="25">$Z$31*X49</f>
        <v>277.12820512820508</v>
      </c>
      <c r="Y85" s="50">
        <f t="shared" si="25"/>
        <v>277.12820512820508</v>
      </c>
      <c r="Z85" s="50">
        <f t="shared" si="25"/>
        <v>346.41025641025635</v>
      </c>
      <c r="AA85" s="50">
        <f t="shared" si="25"/>
        <v>346.41025641025635</v>
      </c>
      <c r="AB85" s="50">
        <f t="shared" si="25"/>
        <v>346.41025641025635</v>
      </c>
      <c r="AC85" s="50">
        <f t="shared" si="25"/>
        <v>381.05128205128199</v>
      </c>
      <c r="AD85" s="50">
        <f t="shared" si="25"/>
        <v>381.05128205128199</v>
      </c>
      <c r="AE85" s="50">
        <f t="shared" si="25"/>
        <v>450.33333333333326</v>
      </c>
      <c r="AF85" s="50">
        <f t="shared" si="25"/>
        <v>450.33333333333326</v>
      </c>
    </row>
    <row r="86" spans="20:32" ht="15.75">
      <c r="T86" s="113"/>
      <c r="U86" s="40" t="str">
        <f t="shared" si="15"/>
        <v>21.0'</v>
      </c>
      <c r="V86" s="41" t="str">
        <f t="shared" si="15"/>
        <v>252"</v>
      </c>
      <c r="W86" s="42">
        <f t="shared" si="15"/>
        <v>252</v>
      </c>
      <c r="X86" s="50">
        <f t="shared" ref="X86:AF86" si="26">$Z$31*X50</f>
        <v>277.12820512820508</v>
      </c>
      <c r="Y86" s="50">
        <f t="shared" si="26"/>
        <v>277.12820512820508</v>
      </c>
      <c r="Z86" s="50">
        <f t="shared" si="26"/>
        <v>346.41025641025635</v>
      </c>
      <c r="AA86" s="50">
        <f t="shared" si="26"/>
        <v>346.41025641025635</v>
      </c>
      <c r="AB86" s="50">
        <f t="shared" si="26"/>
        <v>346.41025641025635</v>
      </c>
      <c r="AC86" s="50">
        <f t="shared" si="26"/>
        <v>381.05128205128199</v>
      </c>
      <c r="AD86" s="50">
        <f t="shared" si="26"/>
        <v>381.05128205128199</v>
      </c>
      <c r="AE86" s="50">
        <f t="shared" si="26"/>
        <v>450.33333333333326</v>
      </c>
      <c r="AF86" s="50">
        <f t="shared" si="26"/>
        <v>450.33333333333326</v>
      </c>
    </row>
    <row r="87" spans="20:32" ht="15.75">
      <c r="T87" s="113"/>
      <c r="U87" s="40" t="str">
        <f t="shared" si="15"/>
        <v>22.5'</v>
      </c>
      <c r="V87" s="41" t="str">
        <f t="shared" si="15"/>
        <v>270"</v>
      </c>
      <c r="W87" s="42">
        <f t="shared" si="15"/>
        <v>270</v>
      </c>
      <c r="X87" s="50">
        <f t="shared" ref="X87:AF87" si="27">$Z$31*X51</f>
        <v>277.12820512820508</v>
      </c>
      <c r="Y87" s="50">
        <f t="shared" si="27"/>
        <v>277.12820512820508</v>
      </c>
      <c r="Z87" s="50">
        <f t="shared" si="27"/>
        <v>346.41025641025635</v>
      </c>
      <c r="AA87" s="50">
        <f t="shared" si="27"/>
        <v>346.41025641025635</v>
      </c>
      <c r="AB87" s="50">
        <f t="shared" si="27"/>
        <v>346.41025641025635</v>
      </c>
      <c r="AC87" s="50">
        <f t="shared" si="27"/>
        <v>381.05128205128199</v>
      </c>
      <c r="AD87" s="50">
        <f t="shared" si="27"/>
        <v>381.05128205128199</v>
      </c>
      <c r="AE87" s="50">
        <f t="shared" si="27"/>
        <v>450.33333333333326</v>
      </c>
      <c r="AF87" s="50">
        <f t="shared" si="27"/>
        <v>450.33333333333326</v>
      </c>
    </row>
    <row r="88" spans="20:32" ht="15.75">
      <c r="T88" s="114"/>
      <c r="U88" s="44" t="str">
        <f t="shared" si="15"/>
        <v>24.0'</v>
      </c>
      <c r="V88" s="45" t="str">
        <f t="shared" si="15"/>
        <v>288"</v>
      </c>
      <c r="W88" s="46">
        <f t="shared" si="15"/>
        <v>288</v>
      </c>
      <c r="X88" s="51">
        <f t="shared" ref="X88:AF88" si="28">$Z$31*X52</f>
        <v>277.12820512820508</v>
      </c>
      <c r="Y88" s="51">
        <f t="shared" si="28"/>
        <v>277.12820512820508</v>
      </c>
      <c r="Z88" s="51">
        <f t="shared" si="28"/>
        <v>346.41025641025635</v>
      </c>
      <c r="AA88" s="51">
        <f t="shared" si="28"/>
        <v>346.41025641025635</v>
      </c>
      <c r="AB88" s="51">
        <f t="shared" si="28"/>
        <v>346.41025641025635</v>
      </c>
      <c r="AC88" s="51">
        <f t="shared" si="28"/>
        <v>381.05128205128199</v>
      </c>
      <c r="AD88" s="51">
        <f t="shared" si="28"/>
        <v>381.05128205128199</v>
      </c>
      <c r="AE88" s="51">
        <f t="shared" si="28"/>
        <v>450.33333333333326</v>
      </c>
      <c r="AF88" s="51">
        <f t="shared" si="28"/>
        <v>450.33333333333326</v>
      </c>
    </row>
    <row r="91" spans="20:32" ht="20.25">
      <c r="T91" s="26" t="s">
        <v>42</v>
      </c>
    </row>
    <row r="92" spans="20:32" ht="15">
      <c r="X92" s="23" t="s">
        <v>20</v>
      </c>
      <c r="Y92" s="23"/>
      <c r="Z92" s="23"/>
      <c r="AA92" s="23"/>
      <c r="AB92" s="23"/>
      <c r="AC92" s="23"/>
      <c r="AD92" s="23"/>
      <c r="AE92" s="23"/>
      <c r="AF92" s="23"/>
    </row>
    <row r="93" spans="20:32" ht="15.75">
      <c r="U93" s="24" t="s">
        <v>21</v>
      </c>
      <c r="V93" s="24" t="s">
        <v>22</v>
      </c>
      <c r="X93" s="25" t="str">
        <f t="shared" ref="X93:AF93" si="29">X$38</f>
        <v>74"</v>
      </c>
      <c r="Y93" s="25" t="str">
        <f t="shared" si="29"/>
        <v>80"</v>
      </c>
      <c r="Z93" s="25" t="str">
        <f t="shared" si="29"/>
        <v>86"</v>
      </c>
      <c r="AA93" s="25" t="str">
        <f t="shared" si="29"/>
        <v>92"</v>
      </c>
      <c r="AB93" s="25" t="str">
        <f t="shared" si="29"/>
        <v>98"</v>
      </c>
      <c r="AC93" s="25" t="str">
        <f t="shared" si="29"/>
        <v>104"</v>
      </c>
      <c r="AD93" s="25" t="str">
        <f t="shared" si="29"/>
        <v>110"</v>
      </c>
      <c r="AE93" s="25" t="str">
        <f t="shared" si="29"/>
        <v>116"</v>
      </c>
      <c r="AF93" s="25" t="str">
        <f t="shared" si="29"/>
        <v>122"</v>
      </c>
    </row>
    <row r="94" spans="20:32" ht="15.75">
      <c r="T94" s="113" t="s">
        <v>23</v>
      </c>
      <c r="U94" s="36" t="str">
        <f t="shared" ref="U94:W106" si="30">U76</f>
        <v>6.0'</v>
      </c>
      <c r="V94" s="37" t="str">
        <f t="shared" si="30"/>
        <v>72"</v>
      </c>
      <c r="W94" s="48">
        <f t="shared" si="30"/>
        <v>72</v>
      </c>
      <c r="X94" s="49">
        <f t="shared" ref="X94:AF94" si="31">ROUND(X58+X76,2)</f>
        <v>84.66</v>
      </c>
      <c r="Y94" s="49">
        <f t="shared" si="31"/>
        <v>84.66</v>
      </c>
      <c r="Z94" s="49">
        <f t="shared" si="31"/>
        <v>119.3</v>
      </c>
      <c r="AA94" s="49">
        <f t="shared" si="31"/>
        <v>119.3</v>
      </c>
      <c r="AB94" s="49">
        <f t="shared" si="31"/>
        <v>119.3</v>
      </c>
      <c r="AC94" s="49">
        <f t="shared" si="31"/>
        <v>119.3</v>
      </c>
      <c r="AD94" s="49">
        <f t="shared" si="31"/>
        <v>119.3</v>
      </c>
      <c r="AE94" s="49">
        <f t="shared" si="31"/>
        <v>153.94</v>
      </c>
      <c r="AF94" s="49">
        <f t="shared" si="31"/>
        <v>153.94</v>
      </c>
    </row>
    <row r="95" spans="20:32" ht="15.75">
      <c r="T95" s="113"/>
      <c r="U95" s="40" t="str">
        <f t="shared" si="30"/>
        <v>7.5'</v>
      </c>
      <c r="V95" s="41" t="str">
        <f t="shared" si="30"/>
        <v>90"</v>
      </c>
      <c r="W95" s="42">
        <f t="shared" si="30"/>
        <v>90</v>
      </c>
      <c r="X95" s="50">
        <f t="shared" ref="X95:AF95" si="32">ROUND(X59+X77,2)</f>
        <v>159.06</v>
      </c>
      <c r="Y95" s="50">
        <f t="shared" si="32"/>
        <v>159.06</v>
      </c>
      <c r="Z95" s="50">
        <f t="shared" si="32"/>
        <v>193.71</v>
      </c>
      <c r="AA95" s="50">
        <f t="shared" si="32"/>
        <v>193.71</v>
      </c>
      <c r="AB95" s="50">
        <f t="shared" si="32"/>
        <v>193.71</v>
      </c>
      <c r="AC95" s="50">
        <f t="shared" si="32"/>
        <v>228.35</v>
      </c>
      <c r="AD95" s="50">
        <f t="shared" si="32"/>
        <v>228.35</v>
      </c>
      <c r="AE95" s="50">
        <f t="shared" si="32"/>
        <v>262.99</v>
      </c>
      <c r="AF95" s="50">
        <f t="shared" si="32"/>
        <v>262.99</v>
      </c>
    </row>
    <row r="96" spans="20:32" ht="15.75">
      <c r="T96" s="113"/>
      <c r="U96" s="40" t="str">
        <f t="shared" si="30"/>
        <v>9.0'</v>
      </c>
      <c r="V96" s="41" t="str">
        <f t="shared" si="30"/>
        <v>108"</v>
      </c>
      <c r="W96" s="42">
        <f t="shared" si="30"/>
        <v>108</v>
      </c>
      <c r="X96" s="50">
        <f t="shared" ref="X96:AF96" si="33">ROUND(X60+X78,2)</f>
        <v>161.63</v>
      </c>
      <c r="Y96" s="50">
        <f t="shared" si="33"/>
        <v>161.63</v>
      </c>
      <c r="Z96" s="50">
        <f t="shared" si="33"/>
        <v>196.27</v>
      </c>
      <c r="AA96" s="50">
        <f t="shared" si="33"/>
        <v>196.27</v>
      </c>
      <c r="AB96" s="50">
        <f t="shared" si="33"/>
        <v>196.27</v>
      </c>
      <c r="AC96" s="50">
        <f t="shared" si="33"/>
        <v>230.91</v>
      </c>
      <c r="AD96" s="50">
        <f t="shared" si="33"/>
        <v>230.91</v>
      </c>
      <c r="AE96" s="50">
        <f t="shared" si="33"/>
        <v>265.55</v>
      </c>
      <c r="AF96" s="50">
        <f t="shared" si="33"/>
        <v>265.55</v>
      </c>
    </row>
    <row r="97" spans="20:32" ht="15.75">
      <c r="T97" s="113"/>
      <c r="U97" s="40" t="str">
        <f t="shared" si="30"/>
        <v>10.5'</v>
      </c>
      <c r="V97" s="41" t="str">
        <f t="shared" si="30"/>
        <v>126"</v>
      </c>
      <c r="W97" s="42">
        <f t="shared" si="30"/>
        <v>126</v>
      </c>
      <c r="X97" s="50">
        <f t="shared" ref="X97:AF97" si="34">ROUND(X61+X79,2)</f>
        <v>166.75</v>
      </c>
      <c r="Y97" s="50">
        <f t="shared" si="34"/>
        <v>166.75</v>
      </c>
      <c r="Z97" s="50">
        <f t="shared" si="34"/>
        <v>201.39</v>
      </c>
      <c r="AA97" s="50">
        <f t="shared" si="34"/>
        <v>201.39</v>
      </c>
      <c r="AB97" s="50">
        <f t="shared" si="34"/>
        <v>201.39</v>
      </c>
      <c r="AC97" s="50">
        <f t="shared" si="34"/>
        <v>236.03</v>
      </c>
      <c r="AD97" s="50">
        <f t="shared" si="34"/>
        <v>236.03</v>
      </c>
      <c r="AE97" s="50">
        <f t="shared" si="34"/>
        <v>270.67</v>
      </c>
      <c r="AF97" s="50">
        <f t="shared" si="34"/>
        <v>270.67</v>
      </c>
    </row>
    <row r="98" spans="20:32" ht="15.75">
      <c r="T98" s="113"/>
      <c r="U98" s="40" t="str">
        <f t="shared" si="30"/>
        <v>12.0'</v>
      </c>
      <c r="V98" s="41" t="str">
        <f t="shared" si="30"/>
        <v>144"</v>
      </c>
      <c r="W98" s="42">
        <f t="shared" si="30"/>
        <v>144</v>
      </c>
      <c r="X98" s="50">
        <f t="shared" ref="X98:AF98" si="35">ROUND(X62+X80,2)</f>
        <v>169.31</v>
      </c>
      <c r="Y98" s="50">
        <f t="shared" si="35"/>
        <v>169.31</v>
      </c>
      <c r="Z98" s="50">
        <f t="shared" si="35"/>
        <v>203.96</v>
      </c>
      <c r="AA98" s="50">
        <f t="shared" si="35"/>
        <v>203.96</v>
      </c>
      <c r="AB98" s="50">
        <f t="shared" si="35"/>
        <v>203.96</v>
      </c>
      <c r="AC98" s="50">
        <f t="shared" si="35"/>
        <v>238.6</v>
      </c>
      <c r="AD98" s="50">
        <f t="shared" si="35"/>
        <v>238.6</v>
      </c>
      <c r="AE98" s="50">
        <f t="shared" si="35"/>
        <v>273.24</v>
      </c>
      <c r="AF98" s="50">
        <f t="shared" si="35"/>
        <v>273.24</v>
      </c>
    </row>
    <row r="99" spans="20:32" ht="15.75">
      <c r="T99" s="113"/>
      <c r="U99" s="40" t="str">
        <f t="shared" si="30"/>
        <v>13.5'</v>
      </c>
      <c r="V99" s="41" t="str">
        <f t="shared" si="30"/>
        <v>162"</v>
      </c>
      <c r="W99" s="42">
        <f t="shared" si="30"/>
        <v>162</v>
      </c>
      <c r="X99" s="50">
        <f t="shared" ref="X99:AF99" si="36">ROUND(X63+X81,2)</f>
        <v>243.72</v>
      </c>
      <c r="Y99" s="50">
        <f t="shared" si="36"/>
        <v>243.72</v>
      </c>
      <c r="Z99" s="50">
        <f t="shared" si="36"/>
        <v>313</v>
      </c>
      <c r="AA99" s="50">
        <f t="shared" si="36"/>
        <v>313</v>
      </c>
      <c r="AB99" s="50">
        <f t="shared" si="36"/>
        <v>313</v>
      </c>
      <c r="AC99" s="50">
        <f t="shared" si="36"/>
        <v>347.64</v>
      </c>
      <c r="AD99" s="50">
        <f t="shared" si="36"/>
        <v>347.64</v>
      </c>
      <c r="AE99" s="50">
        <f t="shared" si="36"/>
        <v>382.29</v>
      </c>
      <c r="AF99" s="50">
        <f t="shared" si="36"/>
        <v>382.29</v>
      </c>
    </row>
    <row r="100" spans="20:32" ht="15.75">
      <c r="T100" s="113"/>
      <c r="U100" s="40" t="str">
        <f t="shared" si="30"/>
        <v>15.0'</v>
      </c>
      <c r="V100" s="41" t="str">
        <f t="shared" si="30"/>
        <v>180"</v>
      </c>
      <c r="W100" s="42">
        <f t="shared" si="30"/>
        <v>180</v>
      </c>
      <c r="X100" s="50">
        <f t="shared" ref="X100:AF100" si="37">ROUND(X64+X82,2)</f>
        <v>246.28</v>
      </c>
      <c r="Y100" s="50">
        <f t="shared" si="37"/>
        <v>246.28</v>
      </c>
      <c r="Z100" s="50">
        <f t="shared" si="37"/>
        <v>315.57</v>
      </c>
      <c r="AA100" s="50">
        <f t="shared" si="37"/>
        <v>315.57</v>
      </c>
      <c r="AB100" s="50">
        <f t="shared" si="37"/>
        <v>315.57</v>
      </c>
      <c r="AC100" s="50">
        <f t="shared" si="37"/>
        <v>350.21</v>
      </c>
      <c r="AD100" s="50">
        <f t="shared" si="37"/>
        <v>350.21</v>
      </c>
      <c r="AE100" s="50">
        <f t="shared" si="37"/>
        <v>384.85</v>
      </c>
      <c r="AF100" s="50">
        <f t="shared" si="37"/>
        <v>384.85</v>
      </c>
    </row>
    <row r="101" spans="20:32" ht="15.75">
      <c r="T101" s="113"/>
      <c r="U101" s="40" t="str">
        <f t="shared" si="30"/>
        <v>16.5'</v>
      </c>
      <c r="V101" s="41" t="str">
        <f t="shared" si="30"/>
        <v>198"</v>
      </c>
      <c r="W101" s="42">
        <f t="shared" si="30"/>
        <v>198</v>
      </c>
      <c r="X101" s="50">
        <f t="shared" ref="X101:AF101" si="38">ROUND(X65+X83,2)</f>
        <v>251.41</v>
      </c>
      <c r="Y101" s="50">
        <f t="shared" si="38"/>
        <v>251.41</v>
      </c>
      <c r="Z101" s="50">
        <f t="shared" si="38"/>
        <v>320.69</v>
      </c>
      <c r="AA101" s="50">
        <f t="shared" si="38"/>
        <v>320.69</v>
      </c>
      <c r="AB101" s="50">
        <f t="shared" si="38"/>
        <v>320.69</v>
      </c>
      <c r="AC101" s="50">
        <f t="shared" si="38"/>
        <v>355.33</v>
      </c>
      <c r="AD101" s="50">
        <f t="shared" si="38"/>
        <v>355.33</v>
      </c>
      <c r="AE101" s="50">
        <f t="shared" si="38"/>
        <v>389.97</v>
      </c>
      <c r="AF101" s="50">
        <f t="shared" si="38"/>
        <v>389.97</v>
      </c>
    </row>
    <row r="102" spans="20:32" ht="15.75">
      <c r="T102" s="113"/>
      <c r="U102" s="40" t="str">
        <f t="shared" si="30"/>
        <v>18.0'</v>
      </c>
      <c r="V102" s="41" t="str">
        <f t="shared" si="30"/>
        <v>216"</v>
      </c>
      <c r="W102" s="42">
        <f t="shared" si="30"/>
        <v>216</v>
      </c>
      <c r="X102" s="50">
        <f t="shared" ref="X102:AF102" si="39">ROUND(X66+X84,2)</f>
        <v>253.97</v>
      </c>
      <c r="Y102" s="50">
        <f t="shared" si="39"/>
        <v>253.97</v>
      </c>
      <c r="Z102" s="50">
        <f t="shared" si="39"/>
        <v>323.25</v>
      </c>
      <c r="AA102" s="50">
        <f t="shared" si="39"/>
        <v>323.25</v>
      </c>
      <c r="AB102" s="50">
        <f t="shared" si="39"/>
        <v>323.25</v>
      </c>
      <c r="AC102" s="50">
        <f t="shared" si="39"/>
        <v>357.89</v>
      </c>
      <c r="AD102" s="50">
        <f t="shared" si="39"/>
        <v>357.89</v>
      </c>
      <c r="AE102" s="50">
        <f t="shared" si="39"/>
        <v>392.54</v>
      </c>
      <c r="AF102" s="50">
        <f t="shared" si="39"/>
        <v>392.54</v>
      </c>
    </row>
    <row r="103" spans="20:32" ht="15.75">
      <c r="T103" s="113"/>
      <c r="U103" s="40" t="str">
        <f t="shared" si="30"/>
        <v>19.5'</v>
      </c>
      <c r="V103" s="41" t="str">
        <f t="shared" si="30"/>
        <v>234"</v>
      </c>
      <c r="W103" s="42">
        <f t="shared" si="30"/>
        <v>234</v>
      </c>
      <c r="X103" s="50">
        <f t="shared" ref="X103:AF103" si="40">ROUND(X67+X85,2)</f>
        <v>328.38</v>
      </c>
      <c r="Y103" s="50">
        <f t="shared" si="40"/>
        <v>328.38</v>
      </c>
      <c r="Z103" s="50">
        <f t="shared" si="40"/>
        <v>397.66</v>
      </c>
      <c r="AA103" s="50">
        <f t="shared" si="40"/>
        <v>397.66</v>
      </c>
      <c r="AB103" s="50">
        <f t="shared" si="40"/>
        <v>397.66</v>
      </c>
      <c r="AC103" s="50">
        <f t="shared" si="40"/>
        <v>432.3</v>
      </c>
      <c r="AD103" s="50">
        <f t="shared" si="40"/>
        <v>432.3</v>
      </c>
      <c r="AE103" s="50">
        <f t="shared" si="40"/>
        <v>501.58</v>
      </c>
      <c r="AF103" s="50">
        <f t="shared" si="40"/>
        <v>501.58</v>
      </c>
    </row>
    <row r="104" spans="20:32" ht="15.75">
      <c r="T104" s="113"/>
      <c r="U104" s="40" t="str">
        <f t="shared" si="30"/>
        <v>21.0'</v>
      </c>
      <c r="V104" s="41" t="str">
        <f t="shared" si="30"/>
        <v>252"</v>
      </c>
      <c r="W104" s="42">
        <f t="shared" si="30"/>
        <v>252</v>
      </c>
      <c r="X104" s="50">
        <f t="shared" ref="X104:AF104" si="41">ROUND(X68+X86,2)</f>
        <v>330.94</v>
      </c>
      <c r="Y104" s="50">
        <f t="shared" si="41"/>
        <v>330.94</v>
      </c>
      <c r="Z104" s="50">
        <f t="shared" si="41"/>
        <v>400.22</v>
      </c>
      <c r="AA104" s="50">
        <f t="shared" si="41"/>
        <v>400.22</v>
      </c>
      <c r="AB104" s="50">
        <f t="shared" si="41"/>
        <v>400.22</v>
      </c>
      <c r="AC104" s="50">
        <f t="shared" si="41"/>
        <v>434.86</v>
      </c>
      <c r="AD104" s="50">
        <f t="shared" si="41"/>
        <v>434.86</v>
      </c>
      <c r="AE104" s="50">
        <f t="shared" si="41"/>
        <v>504.15</v>
      </c>
      <c r="AF104" s="50">
        <f t="shared" si="41"/>
        <v>504.15</v>
      </c>
    </row>
    <row r="105" spans="20:32" ht="15.75">
      <c r="T105" s="113"/>
      <c r="U105" s="40" t="str">
        <f t="shared" si="30"/>
        <v>22.5'</v>
      </c>
      <c r="V105" s="41" t="str">
        <f t="shared" si="30"/>
        <v>270"</v>
      </c>
      <c r="W105" s="42">
        <f t="shared" si="30"/>
        <v>270</v>
      </c>
      <c r="X105" s="50">
        <f t="shared" ref="X105:AF105" si="42">ROUND(X69+X87,2)</f>
        <v>336.07</v>
      </c>
      <c r="Y105" s="50">
        <f t="shared" si="42"/>
        <v>336.07</v>
      </c>
      <c r="Z105" s="50">
        <f t="shared" si="42"/>
        <v>405.35</v>
      </c>
      <c r="AA105" s="50">
        <f t="shared" si="42"/>
        <v>405.35</v>
      </c>
      <c r="AB105" s="50">
        <f t="shared" si="42"/>
        <v>405.35</v>
      </c>
      <c r="AC105" s="50">
        <f t="shared" si="42"/>
        <v>439.99</v>
      </c>
      <c r="AD105" s="50">
        <f t="shared" si="42"/>
        <v>439.99</v>
      </c>
      <c r="AE105" s="50">
        <f t="shared" si="42"/>
        <v>509.27</v>
      </c>
      <c r="AF105" s="50">
        <f t="shared" si="42"/>
        <v>509.27</v>
      </c>
    </row>
    <row r="106" spans="20:32" ht="15.75">
      <c r="T106" s="114"/>
      <c r="U106" s="44" t="str">
        <f t="shared" si="30"/>
        <v>24.0'</v>
      </c>
      <c r="V106" s="45" t="str">
        <f t="shared" si="30"/>
        <v>288"</v>
      </c>
      <c r="W106" s="46">
        <f t="shared" si="30"/>
        <v>288</v>
      </c>
      <c r="X106" s="51">
        <f t="shared" ref="X106:AF106" si="43">ROUND(X70+X88,2)</f>
        <v>338.63</v>
      </c>
      <c r="Y106" s="51">
        <f t="shared" si="43"/>
        <v>338.63</v>
      </c>
      <c r="Z106" s="51">
        <f t="shared" si="43"/>
        <v>407.91</v>
      </c>
      <c r="AA106" s="51">
        <f t="shared" si="43"/>
        <v>407.91</v>
      </c>
      <c r="AB106" s="51">
        <f t="shared" si="43"/>
        <v>407.91</v>
      </c>
      <c r="AC106" s="51">
        <f t="shared" si="43"/>
        <v>442.55</v>
      </c>
      <c r="AD106" s="51">
        <f t="shared" si="43"/>
        <v>442.55</v>
      </c>
      <c r="AE106" s="51">
        <f t="shared" si="43"/>
        <v>511.83</v>
      </c>
      <c r="AF106" s="51">
        <f t="shared" si="43"/>
        <v>511.83</v>
      </c>
    </row>
    <row r="109" spans="20:32" ht="20.25">
      <c r="T109" s="26" t="s">
        <v>43</v>
      </c>
    </row>
    <row r="110" spans="20:32" ht="15">
      <c r="X110" s="23" t="s">
        <v>20</v>
      </c>
      <c r="Y110" s="23"/>
      <c r="Z110" s="23"/>
      <c r="AA110" s="23"/>
      <c r="AB110" s="23"/>
      <c r="AC110" s="23"/>
      <c r="AD110" s="23"/>
      <c r="AE110" s="23"/>
      <c r="AF110" s="23"/>
    </row>
    <row r="111" spans="20:32" ht="15.75">
      <c r="U111" s="24" t="s">
        <v>21</v>
      </c>
      <c r="V111" s="24" t="s">
        <v>22</v>
      </c>
      <c r="X111" s="25" t="str">
        <f t="shared" ref="X111:AF111" si="44">X$38</f>
        <v>74"</v>
      </c>
      <c r="Y111" s="25" t="str">
        <f t="shared" si="44"/>
        <v>80"</v>
      </c>
      <c r="Z111" s="25" t="str">
        <f t="shared" si="44"/>
        <v>86"</v>
      </c>
      <c r="AA111" s="25" t="str">
        <f t="shared" si="44"/>
        <v>92"</v>
      </c>
      <c r="AB111" s="25" t="str">
        <f t="shared" si="44"/>
        <v>98"</v>
      </c>
      <c r="AC111" s="25" t="str">
        <f t="shared" si="44"/>
        <v>104"</v>
      </c>
      <c r="AD111" s="25" t="str">
        <f t="shared" si="44"/>
        <v>110"</v>
      </c>
      <c r="AE111" s="25" t="str">
        <f t="shared" si="44"/>
        <v>116"</v>
      </c>
      <c r="AF111" s="25" t="str">
        <f t="shared" si="44"/>
        <v>122"</v>
      </c>
    </row>
    <row r="112" spans="20:32" ht="15.75">
      <c r="T112" s="113" t="s">
        <v>23</v>
      </c>
      <c r="U112" s="36" t="str">
        <f t="shared" ref="U112:W124" si="45">U94</f>
        <v>6.0'</v>
      </c>
      <c r="V112" s="37" t="str">
        <f t="shared" si="45"/>
        <v>72"</v>
      </c>
      <c r="W112" s="48">
        <f t="shared" si="45"/>
        <v>72</v>
      </c>
      <c r="X112" s="49">
        <f t="shared" ref="X112:AF112" si="46">ROUND(X94/(1-$Z$32),2)</f>
        <v>169.32</v>
      </c>
      <c r="Y112" s="49">
        <f t="shared" si="46"/>
        <v>169.32</v>
      </c>
      <c r="Z112" s="49">
        <f t="shared" si="46"/>
        <v>238.6</v>
      </c>
      <c r="AA112" s="49">
        <f t="shared" si="46"/>
        <v>238.6</v>
      </c>
      <c r="AB112" s="49">
        <f t="shared" si="46"/>
        <v>238.6</v>
      </c>
      <c r="AC112" s="49">
        <f t="shared" si="46"/>
        <v>238.6</v>
      </c>
      <c r="AD112" s="49">
        <f t="shared" si="46"/>
        <v>238.6</v>
      </c>
      <c r="AE112" s="49">
        <f t="shared" si="46"/>
        <v>307.88</v>
      </c>
      <c r="AF112" s="49">
        <f t="shared" si="46"/>
        <v>307.88</v>
      </c>
    </row>
    <row r="113" spans="20:32" ht="15.75">
      <c r="T113" s="113"/>
      <c r="U113" s="40" t="str">
        <f t="shared" si="45"/>
        <v>7.5'</v>
      </c>
      <c r="V113" s="41" t="str">
        <f t="shared" si="45"/>
        <v>90"</v>
      </c>
      <c r="W113" s="42">
        <f t="shared" si="45"/>
        <v>90</v>
      </c>
      <c r="X113" s="50">
        <f t="shared" ref="X113:AF113" si="47">ROUND(X95/(1-$Z$32),2)</f>
        <v>318.12</v>
      </c>
      <c r="Y113" s="50">
        <f t="shared" si="47"/>
        <v>318.12</v>
      </c>
      <c r="Z113" s="50">
        <f t="shared" si="47"/>
        <v>387.42</v>
      </c>
      <c r="AA113" s="50">
        <f t="shared" si="47"/>
        <v>387.42</v>
      </c>
      <c r="AB113" s="50">
        <f t="shared" si="47"/>
        <v>387.42</v>
      </c>
      <c r="AC113" s="50">
        <f t="shared" si="47"/>
        <v>456.7</v>
      </c>
      <c r="AD113" s="50">
        <f t="shared" si="47"/>
        <v>456.7</v>
      </c>
      <c r="AE113" s="50">
        <f t="shared" si="47"/>
        <v>525.98</v>
      </c>
      <c r="AF113" s="50">
        <f t="shared" si="47"/>
        <v>525.98</v>
      </c>
    </row>
    <row r="114" spans="20:32" ht="15.75">
      <c r="T114" s="113"/>
      <c r="U114" s="40" t="str">
        <f t="shared" si="45"/>
        <v>9.0'</v>
      </c>
      <c r="V114" s="41" t="str">
        <f t="shared" si="45"/>
        <v>108"</v>
      </c>
      <c r="W114" s="42">
        <f t="shared" si="45"/>
        <v>108</v>
      </c>
      <c r="X114" s="50">
        <f t="shared" ref="X114:AF114" si="48">ROUND(X96/(1-$Z$32),2)</f>
        <v>323.26</v>
      </c>
      <c r="Y114" s="50">
        <f t="shared" si="48"/>
        <v>323.26</v>
      </c>
      <c r="Z114" s="50">
        <f t="shared" si="48"/>
        <v>392.54</v>
      </c>
      <c r="AA114" s="50">
        <f t="shared" si="48"/>
        <v>392.54</v>
      </c>
      <c r="AB114" s="50">
        <f t="shared" si="48"/>
        <v>392.54</v>
      </c>
      <c r="AC114" s="50">
        <f t="shared" si="48"/>
        <v>461.82</v>
      </c>
      <c r="AD114" s="50">
        <f t="shared" si="48"/>
        <v>461.82</v>
      </c>
      <c r="AE114" s="50">
        <f t="shared" si="48"/>
        <v>531.1</v>
      </c>
      <c r="AF114" s="50">
        <f t="shared" si="48"/>
        <v>531.1</v>
      </c>
    </row>
    <row r="115" spans="20:32" ht="15.75">
      <c r="T115" s="113"/>
      <c r="U115" s="40" t="str">
        <f t="shared" si="45"/>
        <v>10.5'</v>
      </c>
      <c r="V115" s="41" t="str">
        <f t="shared" si="45"/>
        <v>126"</v>
      </c>
      <c r="W115" s="42">
        <f t="shared" si="45"/>
        <v>126</v>
      </c>
      <c r="X115" s="50">
        <f t="shared" ref="X115:AF115" si="49">ROUND(X97/(1-$Z$32),2)</f>
        <v>333.5</v>
      </c>
      <c r="Y115" s="50">
        <f t="shared" si="49"/>
        <v>333.5</v>
      </c>
      <c r="Z115" s="50">
        <f t="shared" si="49"/>
        <v>402.78</v>
      </c>
      <c r="AA115" s="50">
        <f t="shared" si="49"/>
        <v>402.78</v>
      </c>
      <c r="AB115" s="50">
        <f t="shared" si="49"/>
        <v>402.78</v>
      </c>
      <c r="AC115" s="50">
        <f t="shared" si="49"/>
        <v>472.06</v>
      </c>
      <c r="AD115" s="50">
        <f t="shared" si="49"/>
        <v>472.06</v>
      </c>
      <c r="AE115" s="50">
        <f t="shared" si="49"/>
        <v>541.34</v>
      </c>
      <c r="AF115" s="50">
        <f t="shared" si="49"/>
        <v>541.34</v>
      </c>
    </row>
    <row r="116" spans="20:32" ht="15.75">
      <c r="T116" s="113"/>
      <c r="U116" s="40" t="str">
        <f t="shared" si="45"/>
        <v>12.0'</v>
      </c>
      <c r="V116" s="41" t="str">
        <f t="shared" si="45"/>
        <v>144"</v>
      </c>
      <c r="W116" s="42">
        <f t="shared" si="45"/>
        <v>144</v>
      </c>
      <c r="X116" s="50">
        <f t="shared" ref="X116:AF116" si="50">ROUND(X98/(1-$Z$32),2)</f>
        <v>338.62</v>
      </c>
      <c r="Y116" s="50">
        <f t="shared" si="50"/>
        <v>338.62</v>
      </c>
      <c r="Z116" s="50">
        <f t="shared" si="50"/>
        <v>407.92</v>
      </c>
      <c r="AA116" s="50">
        <f t="shared" si="50"/>
        <v>407.92</v>
      </c>
      <c r="AB116" s="50">
        <f t="shared" si="50"/>
        <v>407.92</v>
      </c>
      <c r="AC116" s="50">
        <f t="shared" si="50"/>
        <v>477.2</v>
      </c>
      <c r="AD116" s="50">
        <f t="shared" si="50"/>
        <v>477.2</v>
      </c>
      <c r="AE116" s="50">
        <f t="shared" si="50"/>
        <v>546.48</v>
      </c>
      <c r="AF116" s="50">
        <f t="shared" si="50"/>
        <v>546.48</v>
      </c>
    </row>
    <row r="117" spans="20:32" ht="15.75">
      <c r="T117" s="113"/>
      <c r="U117" s="40" t="str">
        <f t="shared" si="45"/>
        <v>13.5'</v>
      </c>
      <c r="V117" s="41" t="str">
        <f t="shared" si="45"/>
        <v>162"</v>
      </c>
      <c r="W117" s="42">
        <f t="shared" si="45"/>
        <v>162</v>
      </c>
      <c r="X117" s="50">
        <f t="shared" ref="X117:AF117" si="51">ROUND(X99/(1-$Z$32),2)</f>
        <v>487.44</v>
      </c>
      <c r="Y117" s="50">
        <f t="shared" si="51"/>
        <v>487.44</v>
      </c>
      <c r="Z117" s="50">
        <f t="shared" si="51"/>
        <v>626</v>
      </c>
      <c r="AA117" s="50">
        <f t="shared" si="51"/>
        <v>626</v>
      </c>
      <c r="AB117" s="50">
        <f t="shared" si="51"/>
        <v>626</v>
      </c>
      <c r="AC117" s="50">
        <f t="shared" si="51"/>
        <v>695.28</v>
      </c>
      <c r="AD117" s="50">
        <f t="shared" si="51"/>
        <v>695.28</v>
      </c>
      <c r="AE117" s="50">
        <f t="shared" si="51"/>
        <v>764.58</v>
      </c>
      <c r="AF117" s="50">
        <f t="shared" si="51"/>
        <v>764.58</v>
      </c>
    </row>
    <row r="118" spans="20:32" ht="15.75">
      <c r="T118" s="113"/>
      <c r="U118" s="40" t="str">
        <f t="shared" si="45"/>
        <v>15.0'</v>
      </c>
      <c r="V118" s="41" t="str">
        <f t="shared" si="45"/>
        <v>180"</v>
      </c>
      <c r="W118" s="42">
        <f t="shared" si="45"/>
        <v>180</v>
      </c>
      <c r="X118" s="50">
        <f t="shared" ref="X118:AF118" si="52">ROUND(X100/(1-$Z$32),2)</f>
        <v>492.56</v>
      </c>
      <c r="Y118" s="50">
        <f t="shared" si="52"/>
        <v>492.56</v>
      </c>
      <c r="Z118" s="50">
        <f t="shared" si="52"/>
        <v>631.14</v>
      </c>
      <c r="AA118" s="50">
        <f t="shared" si="52"/>
        <v>631.14</v>
      </c>
      <c r="AB118" s="50">
        <f t="shared" si="52"/>
        <v>631.14</v>
      </c>
      <c r="AC118" s="50">
        <f t="shared" si="52"/>
        <v>700.42</v>
      </c>
      <c r="AD118" s="50">
        <f t="shared" si="52"/>
        <v>700.42</v>
      </c>
      <c r="AE118" s="50">
        <f t="shared" si="52"/>
        <v>769.7</v>
      </c>
      <c r="AF118" s="50">
        <f t="shared" si="52"/>
        <v>769.7</v>
      </c>
    </row>
    <row r="119" spans="20:32" ht="15.75">
      <c r="T119" s="113"/>
      <c r="U119" s="40" t="str">
        <f t="shared" si="45"/>
        <v>16.5'</v>
      </c>
      <c r="V119" s="41" t="str">
        <f t="shared" si="45"/>
        <v>198"</v>
      </c>
      <c r="W119" s="42">
        <f t="shared" si="45"/>
        <v>198</v>
      </c>
      <c r="X119" s="50">
        <f t="shared" ref="X119:AF119" si="53">ROUND(X101/(1-$Z$32),2)</f>
        <v>502.82</v>
      </c>
      <c r="Y119" s="50">
        <f t="shared" si="53"/>
        <v>502.82</v>
      </c>
      <c r="Z119" s="50">
        <f t="shared" si="53"/>
        <v>641.38</v>
      </c>
      <c r="AA119" s="50">
        <f t="shared" si="53"/>
        <v>641.38</v>
      </c>
      <c r="AB119" s="50">
        <f t="shared" si="53"/>
        <v>641.38</v>
      </c>
      <c r="AC119" s="50">
        <f t="shared" si="53"/>
        <v>710.66</v>
      </c>
      <c r="AD119" s="50">
        <f t="shared" si="53"/>
        <v>710.66</v>
      </c>
      <c r="AE119" s="50">
        <f t="shared" si="53"/>
        <v>779.94</v>
      </c>
      <c r="AF119" s="50">
        <f t="shared" si="53"/>
        <v>779.94</v>
      </c>
    </row>
    <row r="120" spans="20:32" ht="15.75">
      <c r="T120" s="113"/>
      <c r="U120" s="40" t="str">
        <f t="shared" si="45"/>
        <v>18.0'</v>
      </c>
      <c r="V120" s="41" t="str">
        <f t="shared" si="45"/>
        <v>216"</v>
      </c>
      <c r="W120" s="42">
        <f t="shared" si="45"/>
        <v>216</v>
      </c>
      <c r="X120" s="50">
        <f t="shared" ref="X120:AF120" si="54">ROUND(X102/(1-$Z$32),2)</f>
        <v>507.94</v>
      </c>
      <c r="Y120" s="50">
        <f t="shared" si="54"/>
        <v>507.94</v>
      </c>
      <c r="Z120" s="50">
        <f t="shared" si="54"/>
        <v>646.5</v>
      </c>
      <c r="AA120" s="50">
        <f t="shared" si="54"/>
        <v>646.5</v>
      </c>
      <c r="AB120" s="50">
        <f t="shared" si="54"/>
        <v>646.5</v>
      </c>
      <c r="AC120" s="50">
        <f t="shared" si="54"/>
        <v>715.78</v>
      </c>
      <c r="AD120" s="50">
        <f t="shared" si="54"/>
        <v>715.78</v>
      </c>
      <c r="AE120" s="50">
        <f t="shared" si="54"/>
        <v>785.08</v>
      </c>
      <c r="AF120" s="50">
        <f t="shared" si="54"/>
        <v>785.08</v>
      </c>
    </row>
    <row r="121" spans="20:32" ht="15.75">
      <c r="T121" s="113"/>
      <c r="U121" s="40" t="str">
        <f t="shared" si="45"/>
        <v>19.5'</v>
      </c>
      <c r="V121" s="41" t="str">
        <f t="shared" si="45"/>
        <v>234"</v>
      </c>
      <c r="W121" s="42">
        <f t="shared" si="45"/>
        <v>234</v>
      </c>
      <c r="X121" s="50">
        <f t="shared" ref="X121:AF121" si="55">ROUND(X103/(1-$Z$32),2)</f>
        <v>656.76</v>
      </c>
      <c r="Y121" s="50">
        <f t="shared" si="55"/>
        <v>656.76</v>
      </c>
      <c r="Z121" s="50">
        <f t="shared" si="55"/>
        <v>795.32</v>
      </c>
      <c r="AA121" s="50">
        <f t="shared" si="55"/>
        <v>795.32</v>
      </c>
      <c r="AB121" s="50">
        <f t="shared" si="55"/>
        <v>795.32</v>
      </c>
      <c r="AC121" s="50">
        <f t="shared" si="55"/>
        <v>864.6</v>
      </c>
      <c r="AD121" s="50">
        <f t="shared" si="55"/>
        <v>864.6</v>
      </c>
      <c r="AE121" s="50">
        <f t="shared" si="55"/>
        <v>1003.16</v>
      </c>
      <c r="AF121" s="50">
        <f t="shared" si="55"/>
        <v>1003.16</v>
      </c>
    </row>
    <row r="122" spans="20:32" ht="15.75">
      <c r="T122" s="113"/>
      <c r="U122" s="40" t="str">
        <f t="shared" si="45"/>
        <v>21.0'</v>
      </c>
      <c r="V122" s="41" t="str">
        <f t="shared" si="45"/>
        <v>252"</v>
      </c>
      <c r="W122" s="42">
        <f t="shared" si="45"/>
        <v>252</v>
      </c>
      <c r="X122" s="50">
        <f t="shared" ref="X122:AF122" si="56">ROUND(X104/(1-$Z$32),2)</f>
        <v>661.88</v>
      </c>
      <c r="Y122" s="50">
        <f t="shared" si="56"/>
        <v>661.88</v>
      </c>
      <c r="Z122" s="50">
        <f t="shared" si="56"/>
        <v>800.44</v>
      </c>
      <c r="AA122" s="50">
        <f t="shared" si="56"/>
        <v>800.44</v>
      </c>
      <c r="AB122" s="50">
        <f t="shared" si="56"/>
        <v>800.44</v>
      </c>
      <c r="AC122" s="50">
        <f t="shared" si="56"/>
        <v>869.72</v>
      </c>
      <c r="AD122" s="50">
        <f t="shared" si="56"/>
        <v>869.72</v>
      </c>
      <c r="AE122" s="50">
        <f t="shared" si="56"/>
        <v>1008.3</v>
      </c>
      <c r="AF122" s="50">
        <f t="shared" si="56"/>
        <v>1008.3</v>
      </c>
    </row>
    <row r="123" spans="20:32" ht="15.75">
      <c r="T123" s="113"/>
      <c r="U123" s="40" t="str">
        <f t="shared" si="45"/>
        <v>22.5'</v>
      </c>
      <c r="V123" s="41" t="str">
        <f t="shared" si="45"/>
        <v>270"</v>
      </c>
      <c r="W123" s="42">
        <f t="shared" si="45"/>
        <v>270</v>
      </c>
      <c r="X123" s="50">
        <f t="shared" ref="X123:AF123" si="57">ROUND(X105/(1-$Z$32),2)</f>
        <v>672.14</v>
      </c>
      <c r="Y123" s="50">
        <f t="shared" si="57"/>
        <v>672.14</v>
      </c>
      <c r="Z123" s="50">
        <f t="shared" si="57"/>
        <v>810.7</v>
      </c>
      <c r="AA123" s="50">
        <f t="shared" si="57"/>
        <v>810.7</v>
      </c>
      <c r="AB123" s="50">
        <f t="shared" si="57"/>
        <v>810.7</v>
      </c>
      <c r="AC123" s="50">
        <f t="shared" si="57"/>
        <v>879.98</v>
      </c>
      <c r="AD123" s="50">
        <f t="shared" si="57"/>
        <v>879.98</v>
      </c>
      <c r="AE123" s="50">
        <f t="shared" si="57"/>
        <v>1018.54</v>
      </c>
      <c r="AF123" s="50">
        <f t="shared" si="57"/>
        <v>1018.54</v>
      </c>
    </row>
    <row r="124" spans="20:32" ht="15.75">
      <c r="T124" s="114"/>
      <c r="U124" s="44" t="str">
        <f t="shared" si="45"/>
        <v>24.0'</v>
      </c>
      <c r="V124" s="45" t="str">
        <f t="shared" si="45"/>
        <v>288"</v>
      </c>
      <c r="W124" s="46">
        <f t="shared" si="45"/>
        <v>288</v>
      </c>
      <c r="X124" s="51">
        <f t="shared" ref="X124:AF124" si="58">ROUND(X106/(1-$Z$32),2)</f>
        <v>677.26</v>
      </c>
      <c r="Y124" s="51">
        <f t="shared" si="58"/>
        <v>677.26</v>
      </c>
      <c r="Z124" s="51">
        <f t="shared" si="58"/>
        <v>815.82</v>
      </c>
      <c r="AA124" s="51">
        <f t="shared" si="58"/>
        <v>815.82</v>
      </c>
      <c r="AB124" s="51">
        <f t="shared" si="58"/>
        <v>815.82</v>
      </c>
      <c r="AC124" s="51">
        <f t="shared" si="58"/>
        <v>885.1</v>
      </c>
      <c r="AD124" s="51">
        <f t="shared" si="58"/>
        <v>885.1</v>
      </c>
      <c r="AE124" s="51">
        <f t="shared" si="58"/>
        <v>1023.66</v>
      </c>
      <c r="AF124" s="51">
        <f t="shared" si="58"/>
        <v>1023.66</v>
      </c>
    </row>
    <row r="182" spans="21:29" ht="15">
      <c r="X182" s="30"/>
    </row>
    <row r="186" spans="21:29">
      <c r="X186" s="33" t="s">
        <v>28</v>
      </c>
      <c r="Y186" s="33"/>
      <c r="Z186" s="33" t="s">
        <v>31</v>
      </c>
      <c r="AA186" s="33"/>
      <c r="AB186" s="33" t="s">
        <v>32</v>
      </c>
      <c r="AC186" s="33"/>
    </row>
    <row r="187" spans="21:29">
      <c r="U187" t="s">
        <v>29</v>
      </c>
      <c r="X187" s="31" t="e">
        <f>#REF!</f>
        <v>#REF!</v>
      </c>
      <c r="Z187" s="31" t="e">
        <f>#REF!</f>
        <v>#REF!</v>
      </c>
      <c r="AB187" s="31" t="e">
        <f>#REF!</f>
        <v>#REF!</v>
      </c>
    </row>
    <row r="189" spans="21:29">
      <c r="U189" t="s">
        <v>30</v>
      </c>
      <c r="X189" s="34">
        <v>78.069999999999993</v>
      </c>
      <c r="Y189" s="86" t="e">
        <f t="shared" ref="Y189:Y196" si="59">X$187/X189-1</f>
        <v>#REF!</v>
      </c>
      <c r="Z189" s="34">
        <v>108.59</v>
      </c>
      <c r="AA189" s="86" t="e">
        <f t="shared" ref="AA189:AA196" si="60">Z$187/Z189-1</f>
        <v>#REF!</v>
      </c>
      <c r="AB189" s="34">
        <v>161.83000000000001</v>
      </c>
      <c r="AC189" s="86" t="e">
        <f t="shared" ref="AC189:AC196" si="61">AB$187/AB189-1</f>
        <v>#REF!</v>
      </c>
    </row>
    <row r="190" spans="21:29">
      <c r="U190" t="s">
        <v>33</v>
      </c>
      <c r="X190" s="34">
        <v>78.069999999999993</v>
      </c>
      <c r="Y190" s="86" t="e">
        <f t="shared" si="59"/>
        <v>#REF!</v>
      </c>
      <c r="Z190" s="34">
        <v>108.59</v>
      </c>
      <c r="AA190" s="86" t="e">
        <f t="shared" si="60"/>
        <v>#REF!</v>
      </c>
      <c r="AB190" s="34">
        <v>161.83000000000001</v>
      </c>
      <c r="AC190" s="86" t="e">
        <f t="shared" si="61"/>
        <v>#REF!</v>
      </c>
    </row>
    <row r="191" spans="21:29">
      <c r="U191" t="s">
        <v>34</v>
      </c>
      <c r="X191" s="34">
        <v>83.62</v>
      </c>
      <c r="Y191" s="86" t="e">
        <f t="shared" si="59"/>
        <v>#REF!</v>
      </c>
      <c r="Z191" s="34">
        <v>115.98</v>
      </c>
      <c r="AA191" s="86" t="e">
        <f t="shared" si="60"/>
        <v>#REF!</v>
      </c>
      <c r="AB191" s="34">
        <v>173.53</v>
      </c>
      <c r="AC191" s="86" t="e">
        <f t="shared" si="61"/>
        <v>#REF!</v>
      </c>
    </row>
    <row r="192" spans="21:29">
      <c r="U192" t="s">
        <v>35</v>
      </c>
      <c r="X192" s="34"/>
      <c r="Y192" s="86" t="e">
        <f t="shared" si="59"/>
        <v>#REF!</v>
      </c>
      <c r="Z192" s="34"/>
      <c r="AA192" s="86" t="e">
        <f t="shared" si="60"/>
        <v>#REF!</v>
      </c>
      <c r="AB192" s="34"/>
      <c r="AC192" s="86" t="e">
        <f t="shared" si="61"/>
        <v>#REF!</v>
      </c>
    </row>
    <row r="193" spans="21:29">
      <c r="U193" t="s">
        <v>36</v>
      </c>
      <c r="X193" s="34"/>
      <c r="Y193" s="86" t="e">
        <f t="shared" si="59"/>
        <v>#REF!</v>
      </c>
      <c r="Z193" s="34"/>
      <c r="AA193" s="86" t="e">
        <f t="shared" si="60"/>
        <v>#REF!</v>
      </c>
      <c r="AB193" s="34"/>
      <c r="AC193" s="86" t="e">
        <f t="shared" si="61"/>
        <v>#REF!</v>
      </c>
    </row>
    <row r="194" spans="21:29">
      <c r="U194" t="s">
        <v>37</v>
      </c>
      <c r="X194" s="34"/>
      <c r="Y194" s="86" t="e">
        <f t="shared" si="59"/>
        <v>#REF!</v>
      </c>
      <c r="Z194" s="34"/>
      <c r="AA194" s="86" t="e">
        <f t="shared" si="60"/>
        <v>#REF!</v>
      </c>
      <c r="AB194" s="34"/>
      <c r="AC194" s="86" t="e">
        <f t="shared" si="61"/>
        <v>#REF!</v>
      </c>
    </row>
    <row r="195" spans="21:29">
      <c r="U195" t="s">
        <v>38</v>
      </c>
      <c r="X195" s="34"/>
      <c r="Y195" s="86" t="e">
        <f t="shared" si="59"/>
        <v>#REF!</v>
      </c>
      <c r="Z195" s="34"/>
      <c r="AA195" s="86" t="e">
        <f t="shared" si="60"/>
        <v>#REF!</v>
      </c>
      <c r="AB195" s="34"/>
      <c r="AC195" s="86" t="e">
        <f t="shared" si="61"/>
        <v>#REF!</v>
      </c>
    </row>
    <row r="196" spans="21:29">
      <c r="U196" t="s">
        <v>39</v>
      </c>
      <c r="X196" s="34"/>
      <c r="Y196" s="86" t="e">
        <f t="shared" si="59"/>
        <v>#REF!</v>
      </c>
      <c r="Z196" s="34"/>
      <c r="AA196" s="86" t="e">
        <f t="shared" si="60"/>
        <v>#REF!</v>
      </c>
      <c r="AB196" s="34"/>
      <c r="AC196" s="86" t="e">
        <f t="shared" si="61"/>
        <v>#REF!</v>
      </c>
    </row>
  </sheetData>
  <mergeCells count="15">
    <mergeCell ref="O3:O4"/>
    <mergeCell ref="T76:T88"/>
    <mergeCell ref="P3:P4"/>
    <mergeCell ref="M3:N3"/>
    <mergeCell ref="T112:T124"/>
    <mergeCell ref="T40:T52"/>
    <mergeCell ref="T58:T70"/>
    <mergeCell ref="O24:O25"/>
    <mergeCell ref="T94:T106"/>
    <mergeCell ref="J3:J4"/>
    <mergeCell ref="D3:D4"/>
    <mergeCell ref="F3:G4"/>
    <mergeCell ref="H3:H4"/>
    <mergeCell ref="L24:N25"/>
    <mergeCell ref="L3:L4"/>
  </mergeCells>
  <phoneticPr fontId="2" type="noConversion"/>
  <pageMargins left="0.25" right="0.25" top="0.75" bottom="0.75" header="0.5" footer="0.5"/>
  <pageSetup scale="91" fitToHeight="2" orientation="portrait" horizontalDpi="200" verticalDpi="200" r:id="rId1"/>
  <headerFooter alignWithMargins="0">
    <oddHeader>&amp;R&amp;A</oddHeader>
  </headerFooter>
  <rowBreaks count="1" manualBreakCount="1">
    <brk id="126" min="20" max="30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Z196"/>
  <sheetViews>
    <sheetView showGridLines="0" topLeftCell="L95" workbookViewId="0">
      <selection activeCell="B87" sqref="B87:N102"/>
    </sheetView>
  </sheetViews>
  <sheetFormatPr defaultRowHeight="12.75" outlineLevelRow="1" outlineLevelCol="1"/>
  <cols>
    <col min="1" max="2" width="5" customWidth="1"/>
    <col min="4" max="4" width="10" customWidth="1"/>
    <col min="5" max="5" width="5.28515625" customWidth="1"/>
    <col min="6" max="8" width="7" customWidth="1"/>
    <col min="9" max="9" width="5.85546875" customWidth="1"/>
    <col min="10" max="10" width="16" bestFit="1" customWidth="1"/>
    <col min="12" max="14" width="11.28515625" customWidth="1"/>
    <col min="15" max="15" width="11.140625" customWidth="1"/>
    <col min="16" max="16" width="11.28515625" customWidth="1"/>
    <col min="20" max="20" width="4.7109375" customWidth="1"/>
    <col min="21" max="21" width="6.85546875" customWidth="1"/>
    <col min="23" max="23" width="9.5703125" hidden="1" customWidth="1" outlineLevel="1"/>
    <col min="24" max="24" width="10.42578125" customWidth="1" collapsed="1"/>
    <col min="25" max="32" width="10.42578125" customWidth="1"/>
    <col min="34" max="41" width="9" bestFit="1" customWidth="1"/>
  </cols>
  <sheetData>
    <row r="1" spans="1:16" ht="20.25">
      <c r="D1" s="6" t="s">
        <v>1</v>
      </c>
      <c r="L1" s="6" t="s">
        <v>7</v>
      </c>
    </row>
    <row r="2" spans="1:16" ht="14.25" customHeight="1" thickBot="1">
      <c r="D2" s="6"/>
      <c r="L2" s="6"/>
    </row>
    <row r="3" spans="1:16" ht="18.75" customHeight="1" thickTop="1" thickBot="1">
      <c r="D3" s="127" t="s">
        <v>4</v>
      </c>
      <c r="F3" s="133" t="s">
        <v>3</v>
      </c>
      <c r="G3" s="134"/>
      <c r="H3" s="137" t="s">
        <v>2</v>
      </c>
      <c r="J3" s="131" t="s">
        <v>6</v>
      </c>
      <c r="L3" s="123" t="s">
        <v>16</v>
      </c>
      <c r="M3" s="129"/>
      <c r="N3" s="130"/>
      <c r="O3" s="125" t="s">
        <v>10</v>
      </c>
      <c r="P3" s="127" t="s">
        <v>11</v>
      </c>
    </row>
    <row r="4" spans="1:16" ht="34.5" customHeight="1" thickTop="1" thickBot="1">
      <c r="D4" s="128"/>
      <c r="F4" s="135"/>
      <c r="G4" s="136"/>
      <c r="H4" s="138"/>
      <c r="J4" s="132"/>
      <c r="L4" s="124"/>
      <c r="M4" s="20" t="s">
        <v>8</v>
      </c>
      <c r="N4" s="19" t="s">
        <v>9</v>
      </c>
      <c r="O4" s="126"/>
      <c r="P4" s="128"/>
    </row>
    <row r="5" spans="1:16" ht="14.25" thickTop="1" thickBot="1">
      <c r="C5" t="s">
        <v>12</v>
      </c>
      <c r="D5" s="15">
        <v>72</v>
      </c>
      <c r="F5" s="3" t="s">
        <v>0</v>
      </c>
      <c r="G5" s="3" t="str">
        <f>IF(FABW&lt;=54,"⅓ &amp; ⅔","½ &amp; ¼")</f>
        <v>½ &amp; ¼</v>
      </c>
      <c r="H5" s="3"/>
      <c r="J5" s="4" t="s">
        <v>5</v>
      </c>
      <c r="L5" s="56">
        <v>1</v>
      </c>
      <c r="M5" s="55">
        <v>72</v>
      </c>
      <c r="N5" s="16">
        <v>92</v>
      </c>
      <c r="O5" s="16">
        <v>20</v>
      </c>
      <c r="P5" s="107">
        <f>'Fabric Specs'!N5</f>
        <v>36</v>
      </c>
    </row>
    <row r="6" spans="1:16" ht="13.5" thickTop="1">
      <c r="A6" s="21">
        <v>1</v>
      </c>
      <c r="B6" s="21">
        <v>1</v>
      </c>
      <c r="C6" s="11">
        <f t="shared" ref="C6:C26" si="0">IF(FABW&lt;=57,B6,A6)</f>
        <v>1</v>
      </c>
      <c r="D6" s="10">
        <f t="shared" ref="D6:D26" si="1">C6*$D$5</f>
        <v>72</v>
      </c>
      <c r="E6" s="1"/>
      <c r="F6" s="2">
        <f t="shared" ref="F6:F26" si="2">INT(C6)</f>
        <v>1</v>
      </c>
      <c r="G6" s="2">
        <f t="shared" ref="G6:G26" si="3">C6-INT(C6)</f>
        <v>0</v>
      </c>
      <c r="H6" s="2">
        <f t="shared" ref="H6:H26" si="4">IF(FABW&lt;=54,IF(AND(C6-INT(C6)&gt;0.3,C6-INT(C6)&lt;0.7),INT(C6),C6-1),IF(OR(G6=0.25,G6=0.5),INT(C6),IF(G6=0.75,INT(C6)+1,INT(C6)-1)))</f>
        <v>0</v>
      </c>
      <c r="I6" s="1"/>
      <c r="J6" s="9">
        <f t="shared" ref="J6:J26" si="5">ROUNDUP(D6-4-(H6*1.92),1)</f>
        <v>68</v>
      </c>
    </row>
    <row r="7" spans="1:16">
      <c r="A7" s="21">
        <v>1.25</v>
      </c>
      <c r="B7" s="21">
        <v>1.33</v>
      </c>
      <c r="C7" s="11">
        <f t="shared" si="0"/>
        <v>1.25</v>
      </c>
      <c r="D7" s="9">
        <f t="shared" si="1"/>
        <v>90</v>
      </c>
      <c r="E7" s="1"/>
      <c r="F7" s="2">
        <f t="shared" si="2"/>
        <v>1</v>
      </c>
      <c r="G7" s="2">
        <f t="shared" si="3"/>
        <v>0.25</v>
      </c>
      <c r="H7" s="2">
        <f t="shared" si="4"/>
        <v>1</v>
      </c>
      <c r="I7" s="1"/>
      <c r="J7" s="9">
        <f t="shared" si="5"/>
        <v>84.1</v>
      </c>
      <c r="L7" s="5" t="s">
        <v>12</v>
      </c>
    </row>
    <row r="8" spans="1:16">
      <c r="A8" s="21">
        <v>1.5</v>
      </c>
      <c r="B8" s="21">
        <v>1.5</v>
      </c>
      <c r="C8" s="11">
        <f t="shared" si="0"/>
        <v>1.5</v>
      </c>
      <c r="D8" s="9">
        <f t="shared" si="1"/>
        <v>108</v>
      </c>
      <c r="E8" s="1"/>
      <c r="F8" s="2">
        <f t="shared" si="2"/>
        <v>1</v>
      </c>
      <c r="G8" s="2">
        <f t="shared" si="3"/>
        <v>0.5</v>
      </c>
      <c r="H8" s="2">
        <f t="shared" si="4"/>
        <v>1</v>
      </c>
      <c r="I8" s="1"/>
      <c r="J8" s="9">
        <f t="shared" si="5"/>
        <v>102.1</v>
      </c>
      <c r="L8" s="2">
        <f>CCW/FABW</f>
        <v>1</v>
      </c>
    </row>
    <row r="9" spans="1:16">
      <c r="A9" s="21">
        <v>1.75</v>
      </c>
      <c r="B9" s="21">
        <v>1.66</v>
      </c>
      <c r="C9" s="11">
        <f t="shared" si="0"/>
        <v>1.75</v>
      </c>
      <c r="D9" s="9">
        <f t="shared" si="1"/>
        <v>126</v>
      </c>
      <c r="E9" s="1"/>
      <c r="F9" s="2">
        <f t="shared" si="2"/>
        <v>1</v>
      </c>
      <c r="G9" s="2">
        <f t="shared" si="3"/>
        <v>0.75</v>
      </c>
      <c r="H9" s="2">
        <f t="shared" si="4"/>
        <v>2</v>
      </c>
      <c r="I9" s="1"/>
      <c r="J9" s="9">
        <f t="shared" si="5"/>
        <v>118.19999999999999</v>
      </c>
    </row>
    <row r="10" spans="1:16">
      <c r="A10" s="21">
        <v>2</v>
      </c>
      <c r="B10" s="21">
        <v>2</v>
      </c>
      <c r="C10" s="11">
        <f t="shared" si="0"/>
        <v>2</v>
      </c>
      <c r="D10" s="9">
        <f t="shared" si="1"/>
        <v>144</v>
      </c>
      <c r="E10" s="1"/>
      <c r="F10" s="2">
        <f t="shared" si="2"/>
        <v>2</v>
      </c>
      <c r="G10" s="2">
        <f t="shared" si="3"/>
        <v>0</v>
      </c>
      <c r="H10" s="2">
        <f t="shared" si="4"/>
        <v>1</v>
      </c>
      <c r="I10" s="1"/>
      <c r="J10" s="9">
        <f t="shared" si="5"/>
        <v>138.1</v>
      </c>
      <c r="L10" t="s">
        <v>13</v>
      </c>
    </row>
    <row r="11" spans="1:16">
      <c r="A11" s="21">
        <v>2.25</v>
      </c>
      <c r="B11" s="21">
        <v>2.33</v>
      </c>
      <c r="C11" s="11">
        <f t="shared" si="0"/>
        <v>2.25</v>
      </c>
      <c r="D11" s="9">
        <f t="shared" si="1"/>
        <v>162</v>
      </c>
      <c r="E11" s="1"/>
      <c r="F11" s="2">
        <f t="shared" si="2"/>
        <v>2</v>
      </c>
      <c r="G11" s="2">
        <f t="shared" si="3"/>
        <v>0.25</v>
      </c>
      <c r="H11" s="2">
        <f t="shared" si="4"/>
        <v>2</v>
      </c>
      <c r="I11" s="1"/>
      <c r="J11" s="9">
        <f t="shared" si="5"/>
        <v>154.19999999999999</v>
      </c>
      <c r="L11" s="2">
        <f>CEILING(CCW/FABW,0.25)</f>
        <v>1</v>
      </c>
    </row>
    <row r="12" spans="1:16">
      <c r="A12" s="21">
        <v>2.5</v>
      </c>
      <c r="B12" s="21">
        <v>2.5</v>
      </c>
      <c r="C12" s="11">
        <f t="shared" si="0"/>
        <v>2.5</v>
      </c>
      <c r="D12" s="9">
        <f t="shared" si="1"/>
        <v>180</v>
      </c>
      <c r="E12" s="1"/>
      <c r="F12" s="2">
        <f t="shared" si="2"/>
        <v>2</v>
      </c>
      <c r="G12" s="2">
        <f t="shared" si="3"/>
        <v>0.5</v>
      </c>
      <c r="H12" s="2">
        <f t="shared" si="4"/>
        <v>2</v>
      </c>
      <c r="I12" s="1"/>
      <c r="J12" s="9">
        <f t="shared" si="5"/>
        <v>172.2</v>
      </c>
    </row>
    <row r="13" spans="1:16">
      <c r="A13" s="21">
        <v>2.75</v>
      </c>
      <c r="B13" s="21">
        <v>2.66</v>
      </c>
      <c r="C13" s="11">
        <f t="shared" si="0"/>
        <v>2.75</v>
      </c>
      <c r="D13" s="9">
        <f t="shared" si="1"/>
        <v>198</v>
      </c>
      <c r="E13" s="1"/>
      <c r="F13" s="2">
        <f t="shared" si="2"/>
        <v>2</v>
      </c>
      <c r="G13" s="2">
        <f t="shared" si="3"/>
        <v>0.75</v>
      </c>
      <c r="H13" s="2">
        <f t="shared" si="4"/>
        <v>3</v>
      </c>
      <c r="I13" s="1"/>
      <c r="J13" s="9">
        <f t="shared" si="5"/>
        <v>188.29999999999998</v>
      </c>
      <c r="L13" t="s">
        <v>14</v>
      </c>
    </row>
    <row r="14" spans="1:16">
      <c r="A14" s="21">
        <v>3</v>
      </c>
      <c r="B14" s="21">
        <v>3</v>
      </c>
      <c r="C14" s="11">
        <f t="shared" si="0"/>
        <v>3</v>
      </c>
      <c r="D14" s="9">
        <f t="shared" si="1"/>
        <v>216</v>
      </c>
      <c r="E14" s="1"/>
      <c r="F14" s="2">
        <f t="shared" si="2"/>
        <v>3</v>
      </c>
      <c r="G14" s="2">
        <f t="shared" si="3"/>
        <v>0</v>
      </c>
      <c r="H14" s="2">
        <f t="shared" si="4"/>
        <v>2</v>
      </c>
      <c r="I14" s="1"/>
      <c r="J14" s="9">
        <f t="shared" si="5"/>
        <v>208.2</v>
      </c>
      <c r="L14" s="2">
        <f>IF(RPT&gt;0,IF(ML&gt;0,(ROUNDUP((CCL-ML+3)/RPT,0)*RPT),(ROUNDUP((CCL+5)/RPT,0)*RPT)),IF(ML&gt;0,CCL-ML+3,CCL+5))</f>
        <v>108</v>
      </c>
      <c r="M14" s="17"/>
      <c r="N14" s="18"/>
    </row>
    <row r="15" spans="1:16">
      <c r="A15" s="21">
        <v>3.25</v>
      </c>
      <c r="B15" s="21">
        <v>3.33</v>
      </c>
      <c r="C15" s="11">
        <f t="shared" si="0"/>
        <v>3.25</v>
      </c>
      <c r="D15" s="9">
        <f t="shared" si="1"/>
        <v>234</v>
      </c>
      <c r="E15" s="1"/>
      <c r="F15" s="2">
        <f t="shared" si="2"/>
        <v>3</v>
      </c>
      <c r="G15" s="2">
        <f t="shared" si="3"/>
        <v>0.25</v>
      </c>
      <c r="H15" s="2">
        <f t="shared" si="4"/>
        <v>3</v>
      </c>
      <c r="I15" s="1"/>
      <c r="J15" s="9">
        <f t="shared" si="5"/>
        <v>224.29999999999998</v>
      </c>
    </row>
    <row r="16" spans="1:16">
      <c r="A16" s="21">
        <v>3.5</v>
      </c>
      <c r="B16" s="21">
        <v>3.5</v>
      </c>
      <c r="C16" s="11">
        <f t="shared" si="0"/>
        <v>3.5</v>
      </c>
      <c r="D16" s="9">
        <f t="shared" si="1"/>
        <v>252</v>
      </c>
      <c r="E16" s="1"/>
      <c r="F16" s="2">
        <f t="shared" si="2"/>
        <v>3</v>
      </c>
      <c r="G16" s="2">
        <f t="shared" si="3"/>
        <v>0.5</v>
      </c>
      <c r="H16" s="2">
        <f t="shared" si="4"/>
        <v>3</v>
      </c>
      <c r="I16" s="1"/>
      <c r="J16" s="9">
        <f t="shared" si="5"/>
        <v>242.29999999999998</v>
      </c>
      <c r="L16" t="s">
        <v>15</v>
      </c>
    </row>
    <row r="17" spans="1:27">
      <c r="A17" s="21">
        <v>3.75</v>
      </c>
      <c r="B17" s="21">
        <v>3.66</v>
      </c>
      <c r="C17" s="11">
        <f t="shared" si="0"/>
        <v>3.75</v>
      </c>
      <c r="D17" s="9">
        <f t="shared" si="1"/>
        <v>270</v>
      </c>
      <c r="E17" s="1"/>
      <c r="F17" s="2">
        <f t="shared" si="2"/>
        <v>3</v>
      </c>
      <c r="G17" s="2">
        <f t="shared" si="3"/>
        <v>0.75</v>
      </c>
      <c r="H17" s="2">
        <f t="shared" si="4"/>
        <v>4</v>
      </c>
      <c r="I17" s="1"/>
      <c r="J17" s="9">
        <f t="shared" si="5"/>
        <v>258.40000000000003</v>
      </c>
      <c r="L17" s="2">
        <f>O24/L5</f>
        <v>4</v>
      </c>
    </row>
    <row r="18" spans="1:27">
      <c r="A18" s="21">
        <v>4</v>
      </c>
      <c r="B18" s="21">
        <v>4</v>
      </c>
      <c r="C18" s="11">
        <f t="shared" si="0"/>
        <v>4</v>
      </c>
      <c r="D18" s="9">
        <f t="shared" si="1"/>
        <v>288</v>
      </c>
      <c r="E18" s="1"/>
      <c r="F18" s="2">
        <f t="shared" si="2"/>
        <v>4</v>
      </c>
      <c r="G18" s="2">
        <f t="shared" si="3"/>
        <v>0</v>
      </c>
      <c r="H18" s="2">
        <f t="shared" si="4"/>
        <v>3</v>
      </c>
      <c r="I18" s="1"/>
      <c r="J18" s="9">
        <f t="shared" si="5"/>
        <v>278.3</v>
      </c>
    </row>
    <row r="19" spans="1:27">
      <c r="A19" s="21">
        <v>4.25</v>
      </c>
      <c r="B19" s="21">
        <v>4.33</v>
      </c>
      <c r="C19" s="11">
        <f t="shared" si="0"/>
        <v>4.25</v>
      </c>
      <c r="D19" s="9">
        <f t="shared" si="1"/>
        <v>306</v>
      </c>
      <c r="E19" s="1"/>
      <c r="F19" s="2">
        <f t="shared" si="2"/>
        <v>4</v>
      </c>
      <c r="G19" s="2">
        <f t="shared" si="3"/>
        <v>0.25</v>
      </c>
      <c r="H19" s="2">
        <f t="shared" si="4"/>
        <v>4</v>
      </c>
      <c r="I19" s="1"/>
      <c r="J19" s="9">
        <f t="shared" si="5"/>
        <v>294.40000000000003</v>
      </c>
    </row>
    <row r="20" spans="1:27">
      <c r="A20" s="21">
        <v>4.5</v>
      </c>
      <c r="B20" s="21">
        <v>4.5</v>
      </c>
      <c r="C20" s="11">
        <f t="shared" si="0"/>
        <v>4.5</v>
      </c>
      <c r="D20" s="9">
        <f t="shared" si="1"/>
        <v>324</v>
      </c>
      <c r="E20" s="1"/>
      <c r="F20" s="2">
        <f t="shared" si="2"/>
        <v>4</v>
      </c>
      <c r="G20" s="2">
        <f t="shared" si="3"/>
        <v>0.5</v>
      </c>
      <c r="H20" s="2">
        <f t="shared" si="4"/>
        <v>4</v>
      </c>
      <c r="I20" s="1"/>
      <c r="J20" s="9">
        <f t="shared" si="5"/>
        <v>312.40000000000003</v>
      </c>
      <c r="L20" s="8"/>
      <c r="M20" s="8"/>
    </row>
    <row r="21" spans="1:27">
      <c r="A21" s="21">
        <v>4.75</v>
      </c>
      <c r="B21" s="21">
        <v>4.66</v>
      </c>
      <c r="C21" s="11">
        <f t="shared" si="0"/>
        <v>4.75</v>
      </c>
      <c r="D21" s="9">
        <f t="shared" si="1"/>
        <v>342</v>
      </c>
      <c r="E21" s="1"/>
      <c r="F21" s="2">
        <f t="shared" si="2"/>
        <v>4</v>
      </c>
      <c r="G21" s="2">
        <f t="shared" si="3"/>
        <v>0.75</v>
      </c>
      <c r="H21" s="2">
        <f t="shared" si="4"/>
        <v>5</v>
      </c>
      <c r="I21" s="1"/>
      <c r="J21" s="9">
        <f t="shared" si="5"/>
        <v>328.4</v>
      </c>
      <c r="L21" s="12"/>
      <c r="M21" s="13"/>
      <c r="N21" s="14" t="s">
        <v>17</v>
      </c>
      <c r="O21" s="2">
        <f>ROUNDUP(L11*L5,0)</f>
        <v>1</v>
      </c>
      <c r="P21" t="s">
        <v>25</v>
      </c>
    </row>
    <row r="22" spans="1:27">
      <c r="A22" s="21">
        <v>5</v>
      </c>
      <c r="B22" s="21">
        <v>5</v>
      </c>
      <c r="C22" s="11">
        <f t="shared" si="0"/>
        <v>5</v>
      </c>
      <c r="D22" s="9">
        <f t="shared" si="1"/>
        <v>360</v>
      </c>
      <c r="E22" s="1"/>
      <c r="F22" s="2">
        <f t="shared" si="2"/>
        <v>5</v>
      </c>
      <c r="G22" s="2">
        <f t="shared" si="3"/>
        <v>0</v>
      </c>
      <c r="H22" s="2">
        <f t="shared" si="4"/>
        <v>4</v>
      </c>
      <c r="I22" s="1"/>
      <c r="J22" s="9">
        <f t="shared" si="5"/>
        <v>348.40000000000003</v>
      </c>
      <c r="L22" s="12"/>
      <c r="M22" s="13"/>
      <c r="N22" s="14" t="s">
        <v>18</v>
      </c>
      <c r="O22" s="7">
        <f>((RTW*CL)/36)*1.05</f>
        <v>3.1500000000000004</v>
      </c>
      <c r="P22" s="27">
        <f>TY/L5</f>
        <v>3.1500000000000004</v>
      </c>
    </row>
    <row r="23" spans="1:27" ht="13.5" thickBot="1">
      <c r="A23" s="21">
        <v>5.25</v>
      </c>
      <c r="B23" s="21">
        <v>5.33</v>
      </c>
      <c r="C23" s="11">
        <f t="shared" si="0"/>
        <v>5.25</v>
      </c>
      <c r="D23" s="9">
        <f t="shared" si="1"/>
        <v>378</v>
      </c>
      <c r="E23" s="1"/>
      <c r="F23" s="2">
        <f t="shared" si="2"/>
        <v>5</v>
      </c>
      <c r="G23" s="2">
        <f t="shared" si="3"/>
        <v>0.25</v>
      </c>
      <c r="H23" s="2">
        <f t="shared" si="4"/>
        <v>5</v>
      </c>
      <c r="I23" s="1"/>
      <c r="J23" s="9">
        <f t="shared" si="5"/>
        <v>364.4</v>
      </c>
    </row>
    <row r="24" spans="1:27" ht="13.5" thickTop="1">
      <c r="A24" s="21">
        <v>5.5</v>
      </c>
      <c r="B24" s="21">
        <v>5.5</v>
      </c>
      <c r="C24" s="11">
        <f t="shared" si="0"/>
        <v>5.5</v>
      </c>
      <c r="D24" s="9">
        <f t="shared" si="1"/>
        <v>396</v>
      </c>
      <c r="E24" s="1"/>
      <c r="F24" s="2">
        <f t="shared" si="2"/>
        <v>5</v>
      </c>
      <c r="G24" s="2">
        <f t="shared" si="3"/>
        <v>0.5</v>
      </c>
      <c r="H24" s="2">
        <f t="shared" si="4"/>
        <v>5</v>
      </c>
      <c r="I24" s="1"/>
      <c r="J24" s="9">
        <f t="shared" si="5"/>
        <v>382.4</v>
      </c>
      <c r="L24" s="117" t="s">
        <v>19</v>
      </c>
      <c r="M24" s="118"/>
      <c r="N24" s="119"/>
      <c r="O24" s="115">
        <f>IF(TY-INT(TY)&gt;=0.07,ROUNDUP(O22,0),INT(TY))</f>
        <v>4</v>
      </c>
    </row>
    <row r="25" spans="1:27" ht="13.5" thickBot="1">
      <c r="A25" s="21">
        <v>5.75</v>
      </c>
      <c r="B25" s="21">
        <v>5.66</v>
      </c>
      <c r="C25" s="11">
        <f t="shared" si="0"/>
        <v>5.75</v>
      </c>
      <c r="D25" s="9">
        <f t="shared" si="1"/>
        <v>414</v>
      </c>
      <c r="E25" s="1"/>
      <c r="F25" s="2">
        <f t="shared" si="2"/>
        <v>5</v>
      </c>
      <c r="G25" s="2">
        <f t="shared" si="3"/>
        <v>0.75</v>
      </c>
      <c r="H25" s="2">
        <f t="shared" si="4"/>
        <v>6</v>
      </c>
      <c r="I25" s="1"/>
      <c r="J25" s="9">
        <f t="shared" si="5"/>
        <v>398.5</v>
      </c>
      <c r="L25" s="120"/>
      <c r="M25" s="121"/>
      <c r="N25" s="122"/>
      <c r="O25" s="116"/>
    </row>
    <row r="26" spans="1:27" ht="13.5" thickTop="1">
      <c r="A26" s="21">
        <v>6</v>
      </c>
      <c r="B26" s="21">
        <v>6</v>
      </c>
      <c r="C26" s="11">
        <f t="shared" si="0"/>
        <v>6</v>
      </c>
      <c r="D26" s="9">
        <f t="shared" si="1"/>
        <v>432</v>
      </c>
      <c r="E26" s="1"/>
      <c r="F26" s="2">
        <f t="shared" si="2"/>
        <v>6</v>
      </c>
      <c r="G26" s="2">
        <f t="shared" si="3"/>
        <v>0</v>
      </c>
      <c r="H26" s="2">
        <f t="shared" si="4"/>
        <v>5</v>
      </c>
      <c r="I26" s="1"/>
      <c r="J26" s="9">
        <f t="shared" si="5"/>
        <v>418.4</v>
      </c>
    </row>
    <row r="27" spans="1:27" ht="20.25">
      <c r="T27" s="26"/>
    </row>
    <row r="28" spans="1:27" ht="20.25">
      <c r="T28" s="26"/>
    </row>
    <row r="29" spans="1:27" ht="20.25">
      <c r="T29" s="26" t="s">
        <v>131</v>
      </c>
    </row>
    <row r="30" spans="1:27" ht="15.75">
      <c r="T30" s="52" t="s">
        <v>40</v>
      </c>
      <c r="Z30" s="88">
        <f>'Master Assumptions'!$E$3</f>
        <v>2.5625</v>
      </c>
      <c r="AA30" s="86"/>
    </row>
    <row r="31" spans="1:27" ht="15.75">
      <c r="T31" s="52" t="s">
        <v>129</v>
      </c>
      <c r="Z31" s="108">
        <f>'Fabric Specs'!L5</f>
        <v>27.018589743589743</v>
      </c>
      <c r="AA31" s="86"/>
    </row>
    <row r="32" spans="1:27" ht="15.75">
      <c r="T32" s="52" t="s">
        <v>41</v>
      </c>
      <c r="Z32" s="106">
        <f>'Master Assumptions'!$G$1</f>
        <v>0.5</v>
      </c>
    </row>
    <row r="33" spans="19:52" ht="15.75">
      <c r="T33" s="52"/>
      <c r="U33" s="87"/>
      <c r="V33" s="87"/>
      <c r="W33" s="87"/>
      <c r="X33" s="87"/>
      <c r="Y33" s="29"/>
    </row>
    <row r="34" spans="19:52" ht="15.75">
      <c r="T34" s="52"/>
      <c r="U34" s="87"/>
      <c r="V34" s="87"/>
      <c r="W34" s="87"/>
      <c r="X34" s="87"/>
      <c r="Y34" s="29"/>
    </row>
    <row r="35" spans="19:52" ht="20.25">
      <c r="T35" s="26"/>
    </row>
    <row r="36" spans="19:52" ht="20.25">
      <c r="T36" s="26" t="s">
        <v>24</v>
      </c>
    </row>
    <row r="37" spans="19:52" ht="15">
      <c r="S37" s="28"/>
      <c r="X37" s="23" t="s">
        <v>20</v>
      </c>
      <c r="Y37" s="23"/>
      <c r="Z37" s="23"/>
      <c r="AA37" s="23"/>
      <c r="AB37" s="23"/>
      <c r="AC37" s="23"/>
      <c r="AD37" s="23"/>
      <c r="AE37" s="23"/>
      <c r="AF37" s="23"/>
    </row>
    <row r="38" spans="19:52" ht="15.75">
      <c r="S38" s="28"/>
      <c r="U38" s="24" t="s">
        <v>21</v>
      </c>
      <c r="V38" s="24" t="s">
        <v>22</v>
      </c>
      <c r="X38" s="25" t="str">
        <f t="shared" ref="X38:AF38" si="6">X39&amp;""""</f>
        <v>74"</v>
      </c>
      <c r="Y38" s="25" t="str">
        <f t="shared" si="6"/>
        <v>80"</v>
      </c>
      <c r="Z38" s="25" t="str">
        <f t="shared" si="6"/>
        <v>86"</v>
      </c>
      <c r="AA38" s="25" t="str">
        <f t="shared" si="6"/>
        <v>92"</v>
      </c>
      <c r="AB38" s="25" t="str">
        <f t="shared" si="6"/>
        <v>98"</v>
      </c>
      <c r="AC38" s="25" t="str">
        <f t="shared" si="6"/>
        <v>104"</v>
      </c>
      <c r="AD38" s="25" t="str">
        <f t="shared" si="6"/>
        <v>110"</v>
      </c>
      <c r="AE38" s="25" t="str">
        <f t="shared" si="6"/>
        <v>116"</v>
      </c>
      <c r="AF38" s="25" t="str">
        <f t="shared" si="6"/>
        <v>122"</v>
      </c>
    </row>
    <row r="39" spans="19:52" ht="15" outlineLevel="1">
      <c r="W39" s="22">
        <f>O24</f>
        <v>4</v>
      </c>
      <c r="X39" s="35">
        <v>74</v>
      </c>
      <c r="Y39" s="35">
        <f t="shared" ref="Y39:AF39" si="7">X39+6</f>
        <v>80</v>
      </c>
      <c r="Z39" s="35">
        <f t="shared" si="7"/>
        <v>86</v>
      </c>
      <c r="AA39" s="35">
        <f t="shared" si="7"/>
        <v>92</v>
      </c>
      <c r="AB39" s="35">
        <f t="shared" si="7"/>
        <v>98</v>
      </c>
      <c r="AC39" s="35">
        <f t="shared" si="7"/>
        <v>104</v>
      </c>
      <c r="AD39" s="35">
        <f t="shared" si="7"/>
        <v>110</v>
      </c>
      <c r="AE39" s="35">
        <f t="shared" si="7"/>
        <v>116</v>
      </c>
      <c r="AF39" s="35">
        <f t="shared" si="7"/>
        <v>122</v>
      </c>
    </row>
    <row r="40" spans="19:52" ht="15.75">
      <c r="T40" s="113" t="s">
        <v>23</v>
      </c>
      <c r="U40" s="36" t="str">
        <f t="shared" ref="U40:U52" si="8">TEXT(W40/12,"0.0")&amp;"'"</f>
        <v>6.0'</v>
      </c>
      <c r="V40" s="37" t="str">
        <f t="shared" ref="V40:V52" si="9">W40&amp;""""</f>
        <v>72"</v>
      </c>
      <c r="W40" s="38">
        <v>72</v>
      </c>
      <c r="X40" s="39">
        <f t="dataTable" ref="X40:AF52" dt2D="1" dtr="0" r1="N5" r2="M5"/>
        <v>3</v>
      </c>
      <c r="Y40" s="39">
        <v>3</v>
      </c>
      <c r="Z40" s="39">
        <v>3</v>
      </c>
      <c r="AA40" s="39">
        <v>4</v>
      </c>
      <c r="AB40" s="39">
        <v>4</v>
      </c>
      <c r="AC40" s="39">
        <v>4</v>
      </c>
      <c r="AD40" s="39">
        <v>4</v>
      </c>
      <c r="AE40" s="39">
        <v>4</v>
      </c>
      <c r="AF40" s="39">
        <v>4</v>
      </c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</row>
    <row r="41" spans="19:52" ht="15.75">
      <c r="T41" s="113"/>
      <c r="U41" s="40" t="str">
        <f t="shared" si="8"/>
        <v>7.5'</v>
      </c>
      <c r="V41" s="41" t="str">
        <f t="shared" si="9"/>
        <v>90"</v>
      </c>
      <c r="W41" s="42">
        <f t="shared" ref="W41:W52" si="10">W40+18</f>
        <v>90</v>
      </c>
      <c r="X41" s="43">
        <v>5</v>
      </c>
      <c r="Y41" s="43">
        <v>5</v>
      </c>
      <c r="Z41" s="43">
        <v>5</v>
      </c>
      <c r="AA41" s="43">
        <v>7</v>
      </c>
      <c r="AB41" s="43">
        <v>7</v>
      </c>
      <c r="AC41" s="43">
        <v>7</v>
      </c>
      <c r="AD41" s="43">
        <v>7</v>
      </c>
      <c r="AE41" s="43">
        <v>7</v>
      </c>
      <c r="AF41" s="43">
        <v>7</v>
      </c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</row>
    <row r="42" spans="19:52" ht="15.75">
      <c r="T42" s="113"/>
      <c r="U42" s="40" t="str">
        <f t="shared" si="8"/>
        <v>9.0'</v>
      </c>
      <c r="V42" s="41" t="str">
        <f t="shared" si="9"/>
        <v>108"</v>
      </c>
      <c r="W42" s="42">
        <f t="shared" si="10"/>
        <v>108</v>
      </c>
      <c r="X42" s="43">
        <v>5</v>
      </c>
      <c r="Y42" s="43">
        <v>5</v>
      </c>
      <c r="Z42" s="43">
        <v>5</v>
      </c>
      <c r="AA42" s="43">
        <v>7</v>
      </c>
      <c r="AB42" s="43">
        <v>7</v>
      </c>
      <c r="AC42" s="43">
        <v>7</v>
      </c>
      <c r="AD42" s="43">
        <v>7</v>
      </c>
      <c r="AE42" s="43">
        <v>7</v>
      </c>
      <c r="AF42" s="43">
        <v>7</v>
      </c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</row>
    <row r="43" spans="19:52" ht="15.75">
      <c r="T43" s="113"/>
      <c r="U43" s="40" t="str">
        <f t="shared" si="8"/>
        <v>10.5'</v>
      </c>
      <c r="V43" s="41" t="str">
        <f t="shared" si="9"/>
        <v>126"</v>
      </c>
      <c r="W43" s="42">
        <f t="shared" si="10"/>
        <v>126</v>
      </c>
      <c r="X43" s="43">
        <v>5</v>
      </c>
      <c r="Y43" s="43">
        <v>5</v>
      </c>
      <c r="Z43" s="43">
        <v>5</v>
      </c>
      <c r="AA43" s="43">
        <v>7</v>
      </c>
      <c r="AB43" s="43">
        <v>7</v>
      </c>
      <c r="AC43" s="43">
        <v>7</v>
      </c>
      <c r="AD43" s="43">
        <v>7</v>
      </c>
      <c r="AE43" s="43">
        <v>7</v>
      </c>
      <c r="AF43" s="43">
        <v>7</v>
      </c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</row>
    <row r="44" spans="19:52" ht="15.75">
      <c r="T44" s="113"/>
      <c r="U44" s="40" t="str">
        <f t="shared" si="8"/>
        <v>12.0'</v>
      </c>
      <c r="V44" s="41" t="str">
        <f t="shared" si="9"/>
        <v>144"</v>
      </c>
      <c r="W44" s="42">
        <f t="shared" si="10"/>
        <v>144</v>
      </c>
      <c r="X44" s="43">
        <v>5</v>
      </c>
      <c r="Y44" s="43">
        <v>5</v>
      </c>
      <c r="Z44" s="43">
        <v>5</v>
      </c>
      <c r="AA44" s="43">
        <v>7</v>
      </c>
      <c r="AB44" s="43">
        <v>7</v>
      </c>
      <c r="AC44" s="43">
        <v>7</v>
      </c>
      <c r="AD44" s="43">
        <v>7</v>
      </c>
      <c r="AE44" s="43">
        <v>7</v>
      </c>
      <c r="AF44" s="43">
        <v>7</v>
      </c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</row>
    <row r="45" spans="19:52" ht="15.75">
      <c r="T45" s="113"/>
      <c r="U45" s="40" t="str">
        <f t="shared" si="8"/>
        <v>13.5'</v>
      </c>
      <c r="V45" s="41" t="str">
        <f t="shared" si="9"/>
        <v>162"</v>
      </c>
      <c r="W45" s="42">
        <f t="shared" si="10"/>
        <v>162</v>
      </c>
      <c r="X45" s="43">
        <v>7</v>
      </c>
      <c r="Y45" s="43">
        <v>7</v>
      </c>
      <c r="Z45" s="43">
        <v>7</v>
      </c>
      <c r="AA45" s="43">
        <v>10</v>
      </c>
      <c r="AB45" s="43">
        <v>10</v>
      </c>
      <c r="AC45" s="43">
        <v>10</v>
      </c>
      <c r="AD45" s="43">
        <v>10</v>
      </c>
      <c r="AE45" s="43">
        <v>10</v>
      </c>
      <c r="AF45" s="43">
        <v>10</v>
      </c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</row>
    <row r="46" spans="19:52" ht="15.75">
      <c r="T46" s="113"/>
      <c r="U46" s="40" t="str">
        <f t="shared" si="8"/>
        <v>15.0'</v>
      </c>
      <c r="V46" s="41" t="str">
        <f t="shared" si="9"/>
        <v>180"</v>
      </c>
      <c r="W46" s="42">
        <f t="shared" si="10"/>
        <v>180</v>
      </c>
      <c r="X46" s="43">
        <v>7</v>
      </c>
      <c r="Y46" s="43">
        <v>7</v>
      </c>
      <c r="Z46" s="43">
        <v>7</v>
      </c>
      <c r="AA46" s="43">
        <v>10</v>
      </c>
      <c r="AB46" s="43">
        <v>10</v>
      </c>
      <c r="AC46" s="43">
        <v>10</v>
      </c>
      <c r="AD46" s="43">
        <v>10</v>
      </c>
      <c r="AE46" s="43">
        <v>10</v>
      </c>
      <c r="AF46" s="43">
        <v>10</v>
      </c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</row>
    <row r="47" spans="19:52" ht="15.75">
      <c r="T47" s="113"/>
      <c r="U47" s="40" t="str">
        <f t="shared" si="8"/>
        <v>16.5'</v>
      </c>
      <c r="V47" s="41" t="str">
        <f t="shared" si="9"/>
        <v>198"</v>
      </c>
      <c r="W47" s="42">
        <f t="shared" si="10"/>
        <v>198</v>
      </c>
      <c r="X47" s="43">
        <v>7</v>
      </c>
      <c r="Y47" s="43">
        <v>7</v>
      </c>
      <c r="Z47" s="43">
        <v>7</v>
      </c>
      <c r="AA47" s="43">
        <v>10</v>
      </c>
      <c r="AB47" s="43">
        <v>10</v>
      </c>
      <c r="AC47" s="43">
        <v>10</v>
      </c>
      <c r="AD47" s="43">
        <v>10</v>
      </c>
      <c r="AE47" s="43">
        <v>10</v>
      </c>
      <c r="AF47" s="43">
        <v>10</v>
      </c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</row>
    <row r="48" spans="19:52" ht="15.75">
      <c r="T48" s="113"/>
      <c r="U48" s="40" t="str">
        <f t="shared" si="8"/>
        <v>18.0'</v>
      </c>
      <c r="V48" s="41" t="str">
        <f t="shared" si="9"/>
        <v>216"</v>
      </c>
      <c r="W48" s="42">
        <f t="shared" si="10"/>
        <v>216</v>
      </c>
      <c r="X48" s="43">
        <v>7</v>
      </c>
      <c r="Y48" s="43">
        <v>7</v>
      </c>
      <c r="Z48" s="43">
        <v>7</v>
      </c>
      <c r="AA48" s="43">
        <v>10</v>
      </c>
      <c r="AB48" s="43">
        <v>10</v>
      </c>
      <c r="AC48" s="43">
        <v>10</v>
      </c>
      <c r="AD48" s="43">
        <v>10</v>
      </c>
      <c r="AE48" s="43">
        <v>10</v>
      </c>
      <c r="AF48" s="43">
        <v>10</v>
      </c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</row>
    <row r="49" spans="20:52" ht="15.75">
      <c r="T49" s="113"/>
      <c r="U49" s="40" t="str">
        <f t="shared" si="8"/>
        <v>19.5'</v>
      </c>
      <c r="V49" s="41" t="str">
        <f t="shared" si="9"/>
        <v>234"</v>
      </c>
      <c r="W49" s="42">
        <f t="shared" si="10"/>
        <v>234</v>
      </c>
      <c r="X49" s="43">
        <v>9</v>
      </c>
      <c r="Y49" s="43">
        <v>9</v>
      </c>
      <c r="Z49" s="43">
        <v>9</v>
      </c>
      <c r="AA49" s="43">
        <v>13</v>
      </c>
      <c r="AB49" s="43">
        <v>13</v>
      </c>
      <c r="AC49" s="43">
        <v>13</v>
      </c>
      <c r="AD49" s="43">
        <v>13</v>
      </c>
      <c r="AE49" s="43">
        <v>13</v>
      </c>
      <c r="AF49" s="43">
        <v>13</v>
      </c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</row>
    <row r="50" spans="20:52" ht="15.75">
      <c r="T50" s="113"/>
      <c r="U50" s="40" t="str">
        <f t="shared" si="8"/>
        <v>21.0'</v>
      </c>
      <c r="V50" s="41" t="str">
        <f t="shared" si="9"/>
        <v>252"</v>
      </c>
      <c r="W50" s="42">
        <f t="shared" si="10"/>
        <v>252</v>
      </c>
      <c r="X50" s="43">
        <v>9</v>
      </c>
      <c r="Y50" s="43">
        <v>9</v>
      </c>
      <c r="Z50" s="43">
        <v>9</v>
      </c>
      <c r="AA50" s="43">
        <v>13</v>
      </c>
      <c r="AB50" s="43">
        <v>13</v>
      </c>
      <c r="AC50" s="43">
        <v>13</v>
      </c>
      <c r="AD50" s="43">
        <v>13</v>
      </c>
      <c r="AE50" s="43">
        <v>13</v>
      </c>
      <c r="AF50" s="43">
        <v>13</v>
      </c>
      <c r="AH50" s="27"/>
      <c r="AI50" s="27"/>
      <c r="AJ50" s="27"/>
      <c r="AK50" s="27"/>
      <c r="AL50" s="27"/>
      <c r="AM50" s="27"/>
      <c r="AN50" s="27"/>
      <c r="AO50" s="27"/>
      <c r="AP50" s="27"/>
      <c r="AQ50" s="27"/>
      <c r="AR50" s="27"/>
      <c r="AS50" s="27"/>
      <c r="AT50" s="27"/>
      <c r="AU50" s="27"/>
      <c r="AV50" s="27"/>
      <c r="AW50" s="27"/>
      <c r="AX50" s="27"/>
      <c r="AY50" s="27"/>
      <c r="AZ50" s="27"/>
    </row>
    <row r="51" spans="20:52" ht="15.75">
      <c r="T51" s="113"/>
      <c r="U51" s="40" t="str">
        <f t="shared" si="8"/>
        <v>22.5'</v>
      </c>
      <c r="V51" s="41" t="str">
        <f t="shared" si="9"/>
        <v>270"</v>
      </c>
      <c r="W51" s="42">
        <f t="shared" si="10"/>
        <v>270</v>
      </c>
      <c r="X51" s="43">
        <v>9</v>
      </c>
      <c r="Y51" s="43">
        <v>9</v>
      </c>
      <c r="Z51" s="43">
        <v>9</v>
      </c>
      <c r="AA51" s="43">
        <v>13</v>
      </c>
      <c r="AB51" s="43">
        <v>13</v>
      </c>
      <c r="AC51" s="43">
        <v>13</v>
      </c>
      <c r="AD51" s="43">
        <v>13</v>
      </c>
      <c r="AE51" s="43">
        <v>13</v>
      </c>
      <c r="AF51" s="43">
        <v>13</v>
      </c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27"/>
      <c r="AW51" s="27"/>
      <c r="AX51" s="27"/>
      <c r="AY51" s="27"/>
      <c r="AZ51" s="27"/>
    </row>
    <row r="52" spans="20:52" ht="15.75">
      <c r="T52" s="114"/>
      <c r="U52" s="44" t="str">
        <f t="shared" si="8"/>
        <v>24.0'</v>
      </c>
      <c r="V52" s="45" t="str">
        <f t="shared" si="9"/>
        <v>288"</v>
      </c>
      <c r="W52" s="46">
        <f t="shared" si="10"/>
        <v>288</v>
      </c>
      <c r="X52" s="47">
        <v>9</v>
      </c>
      <c r="Y52" s="47">
        <v>9</v>
      </c>
      <c r="Z52" s="47">
        <v>9</v>
      </c>
      <c r="AA52" s="47">
        <v>13</v>
      </c>
      <c r="AB52" s="47">
        <v>13</v>
      </c>
      <c r="AC52" s="47">
        <v>13</v>
      </c>
      <c r="AD52" s="47">
        <v>13</v>
      </c>
      <c r="AE52" s="47">
        <v>13</v>
      </c>
      <c r="AF52" s="47">
        <v>13</v>
      </c>
      <c r="AH52" s="27"/>
      <c r="AI52" s="27"/>
      <c r="AJ52" s="27"/>
      <c r="AK52" s="27"/>
      <c r="AL52" s="27"/>
      <c r="AM52" s="27"/>
      <c r="AN52" s="27"/>
      <c r="AO52" s="27"/>
      <c r="AP52" s="27"/>
      <c r="AQ52" s="27"/>
      <c r="AR52" s="27"/>
      <c r="AS52" s="27"/>
      <c r="AT52" s="27"/>
      <c r="AU52" s="27"/>
      <c r="AV52" s="27"/>
      <c r="AW52" s="27"/>
      <c r="AX52" s="27"/>
      <c r="AY52" s="27"/>
      <c r="AZ52" s="27"/>
    </row>
    <row r="55" spans="20:52" ht="20.25">
      <c r="T55" s="26" t="s">
        <v>27</v>
      </c>
    </row>
    <row r="56" spans="20:52" ht="15">
      <c r="X56" s="23" t="s">
        <v>20</v>
      </c>
      <c r="Y56" s="23"/>
      <c r="Z56" s="23"/>
      <c r="AA56" s="23"/>
      <c r="AB56" s="23"/>
      <c r="AC56" s="23"/>
      <c r="AD56" s="23"/>
      <c r="AE56" s="23"/>
      <c r="AF56" s="23"/>
    </row>
    <row r="57" spans="20:52" ht="15.75">
      <c r="U57" s="24" t="s">
        <v>21</v>
      </c>
      <c r="V57" s="24" t="s">
        <v>22</v>
      </c>
      <c r="X57" s="25" t="str">
        <f t="shared" ref="X57:AF57" si="11">X$38</f>
        <v>74"</v>
      </c>
      <c r="Y57" s="25" t="str">
        <f t="shared" si="11"/>
        <v>80"</v>
      </c>
      <c r="Z57" s="25" t="str">
        <f t="shared" si="11"/>
        <v>86"</v>
      </c>
      <c r="AA57" s="25" t="str">
        <f t="shared" si="11"/>
        <v>92"</v>
      </c>
      <c r="AB57" s="25" t="str">
        <f t="shared" si="11"/>
        <v>98"</v>
      </c>
      <c r="AC57" s="25" t="str">
        <f t="shared" si="11"/>
        <v>104"</v>
      </c>
      <c r="AD57" s="25" t="str">
        <f t="shared" si="11"/>
        <v>110"</v>
      </c>
      <c r="AE57" s="25" t="str">
        <f t="shared" si="11"/>
        <v>116"</v>
      </c>
      <c r="AF57" s="25" t="str">
        <f t="shared" si="11"/>
        <v>122"</v>
      </c>
    </row>
    <row r="58" spans="20:52" ht="15.75">
      <c r="T58" s="113" t="s">
        <v>23</v>
      </c>
      <c r="U58" s="36" t="str">
        <f t="shared" ref="U58:W70" si="12">U40</f>
        <v>6.0'</v>
      </c>
      <c r="V58" s="37" t="str">
        <f t="shared" si="12"/>
        <v>72"</v>
      </c>
      <c r="W58" s="48">
        <f t="shared" si="12"/>
        <v>72</v>
      </c>
      <c r="X58" s="49">
        <f t="shared" ref="X58:AF70" si="13">ROUNDUP($W58/12,0)*$Z$30</f>
        <v>15.375</v>
      </c>
      <c r="Y58" s="49">
        <f t="shared" si="13"/>
        <v>15.375</v>
      </c>
      <c r="Z58" s="49">
        <f t="shared" si="13"/>
        <v>15.375</v>
      </c>
      <c r="AA58" s="49">
        <f t="shared" si="13"/>
        <v>15.375</v>
      </c>
      <c r="AB58" s="49">
        <f t="shared" si="13"/>
        <v>15.375</v>
      </c>
      <c r="AC58" s="49">
        <f t="shared" si="13"/>
        <v>15.375</v>
      </c>
      <c r="AD58" s="49">
        <f t="shared" si="13"/>
        <v>15.375</v>
      </c>
      <c r="AE58" s="49">
        <f t="shared" si="13"/>
        <v>15.375</v>
      </c>
      <c r="AF58" s="49">
        <f t="shared" si="13"/>
        <v>15.375</v>
      </c>
    </row>
    <row r="59" spans="20:52" ht="15.75">
      <c r="T59" s="113"/>
      <c r="U59" s="40" t="str">
        <f t="shared" si="12"/>
        <v>7.5'</v>
      </c>
      <c r="V59" s="41" t="str">
        <f t="shared" si="12"/>
        <v>90"</v>
      </c>
      <c r="W59" s="42">
        <f t="shared" si="12"/>
        <v>90</v>
      </c>
      <c r="X59" s="50">
        <f t="shared" si="13"/>
        <v>20.5</v>
      </c>
      <c r="Y59" s="50">
        <f t="shared" si="13"/>
        <v>20.5</v>
      </c>
      <c r="Z59" s="50">
        <f t="shared" si="13"/>
        <v>20.5</v>
      </c>
      <c r="AA59" s="50">
        <f t="shared" si="13"/>
        <v>20.5</v>
      </c>
      <c r="AB59" s="50">
        <f t="shared" si="13"/>
        <v>20.5</v>
      </c>
      <c r="AC59" s="50">
        <f t="shared" si="13"/>
        <v>20.5</v>
      </c>
      <c r="AD59" s="50">
        <f t="shared" si="13"/>
        <v>20.5</v>
      </c>
      <c r="AE59" s="50">
        <f t="shared" si="13"/>
        <v>20.5</v>
      </c>
      <c r="AF59" s="50">
        <f t="shared" si="13"/>
        <v>20.5</v>
      </c>
    </row>
    <row r="60" spans="20:52" ht="15.75">
      <c r="T60" s="113"/>
      <c r="U60" s="40" t="str">
        <f t="shared" si="12"/>
        <v>9.0'</v>
      </c>
      <c r="V60" s="41" t="str">
        <f t="shared" si="12"/>
        <v>108"</v>
      </c>
      <c r="W60" s="42">
        <f t="shared" si="12"/>
        <v>108</v>
      </c>
      <c r="X60" s="50">
        <f t="shared" si="13"/>
        <v>23.0625</v>
      </c>
      <c r="Y60" s="50">
        <f t="shared" si="13"/>
        <v>23.0625</v>
      </c>
      <c r="Z60" s="50">
        <f t="shared" si="13"/>
        <v>23.0625</v>
      </c>
      <c r="AA60" s="50">
        <f t="shared" si="13"/>
        <v>23.0625</v>
      </c>
      <c r="AB60" s="50">
        <f t="shared" si="13"/>
        <v>23.0625</v>
      </c>
      <c r="AC60" s="50">
        <f t="shared" si="13"/>
        <v>23.0625</v>
      </c>
      <c r="AD60" s="50">
        <f t="shared" si="13"/>
        <v>23.0625</v>
      </c>
      <c r="AE60" s="50">
        <f t="shared" si="13"/>
        <v>23.0625</v>
      </c>
      <c r="AF60" s="50">
        <f t="shared" si="13"/>
        <v>23.0625</v>
      </c>
    </row>
    <row r="61" spans="20:52" ht="15.75">
      <c r="T61" s="113"/>
      <c r="U61" s="40" t="str">
        <f t="shared" si="12"/>
        <v>10.5'</v>
      </c>
      <c r="V61" s="41" t="str">
        <f t="shared" si="12"/>
        <v>126"</v>
      </c>
      <c r="W61" s="42">
        <f t="shared" si="12"/>
        <v>126</v>
      </c>
      <c r="X61" s="50">
        <f t="shared" si="13"/>
        <v>28.1875</v>
      </c>
      <c r="Y61" s="50">
        <f t="shared" si="13"/>
        <v>28.1875</v>
      </c>
      <c r="Z61" s="50">
        <f t="shared" si="13"/>
        <v>28.1875</v>
      </c>
      <c r="AA61" s="50">
        <f t="shared" si="13"/>
        <v>28.1875</v>
      </c>
      <c r="AB61" s="50">
        <f t="shared" si="13"/>
        <v>28.1875</v>
      </c>
      <c r="AC61" s="50">
        <f t="shared" si="13"/>
        <v>28.1875</v>
      </c>
      <c r="AD61" s="50">
        <f t="shared" si="13"/>
        <v>28.1875</v>
      </c>
      <c r="AE61" s="50">
        <f t="shared" si="13"/>
        <v>28.1875</v>
      </c>
      <c r="AF61" s="50">
        <f t="shared" si="13"/>
        <v>28.1875</v>
      </c>
    </row>
    <row r="62" spans="20:52" ht="15.75">
      <c r="T62" s="113"/>
      <c r="U62" s="40" t="str">
        <f t="shared" si="12"/>
        <v>12.0'</v>
      </c>
      <c r="V62" s="41" t="str">
        <f t="shared" si="12"/>
        <v>144"</v>
      </c>
      <c r="W62" s="42">
        <f t="shared" si="12"/>
        <v>144</v>
      </c>
      <c r="X62" s="50">
        <f t="shared" si="13"/>
        <v>30.75</v>
      </c>
      <c r="Y62" s="50">
        <f t="shared" si="13"/>
        <v>30.75</v>
      </c>
      <c r="Z62" s="50">
        <f t="shared" si="13"/>
        <v>30.75</v>
      </c>
      <c r="AA62" s="50">
        <f t="shared" si="13"/>
        <v>30.75</v>
      </c>
      <c r="AB62" s="50">
        <f t="shared" si="13"/>
        <v>30.75</v>
      </c>
      <c r="AC62" s="50">
        <f t="shared" si="13"/>
        <v>30.75</v>
      </c>
      <c r="AD62" s="50">
        <f t="shared" si="13"/>
        <v>30.75</v>
      </c>
      <c r="AE62" s="50">
        <f t="shared" si="13"/>
        <v>30.75</v>
      </c>
      <c r="AF62" s="50">
        <f t="shared" si="13"/>
        <v>30.75</v>
      </c>
    </row>
    <row r="63" spans="20:52" ht="15.75">
      <c r="T63" s="113"/>
      <c r="U63" s="40" t="str">
        <f t="shared" si="12"/>
        <v>13.5'</v>
      </c>
      <c r="V63" s="41" t="str">
        <f t="shared" si="12"/>
        <v>162"</v>
      </c>
      <c r="W63" s="42">
        <f t="shared" si="12"/>
        <v>162</v>
      </c>
      <c r="X63" s="50">
        <f t="shared" si="13"/>
        <v>35.875</v>
      </c>
      <c r="Y63" s="50">
        <f t="shared" si="13"/>
        <v>35.875</v>
      </c>
      <c r="Z63" s="50">
        <f t="shared" si="13"/>
        <v>35.875</v>
      </c>
      <c r="AA63" s="50">
        <f t="shared" si="13"/>
        <v>35.875</v>
      </c>
      <c r="AB63" s="50">
        <f t="shared" si="13"/>
        <v>35.875</v>
      </c>
      <c r="AC63" s="50">
        <f t="shared" si="13"/>
        <v>35.875</v>
      </c>
      <c r="AD63" s="50">
        <f t="shared" si="13"/>
        <v>35.875</v>
      </c>
      <c r="AE63" s="50">
        <f t="shared" si="13"/>
        <v>35.875</v>
      </c>
      <c r="AF63" s="50">
        <f t="shared" si="13"/>
        <v>35.875</v>
      </c>
    </row>
    <row r="64" spans="20:52" ht="15.75">
      <c r="T64" s="113"/>
      <c r="U64" s="40" t="str">
        <f t="shared" si="12"/>
        <v>15.0'</v>
      </c>
      <c r="V64" s="41" t="str">
        <f t="shared" si="12"/>
        <v>180"</v>
      </c>
      <c r="W64" s="42">
        <f t="shared" si="12"/>
        <v>180</v>
      </c>
      <c r="X64" s="50">
        <f t="shared" si="13"/>
        <v>38.4375</v>
      </c>
      <c r="Y64" s="50">
        <f t="shared" si="13"/>
        <v>38.4375</v>
      </c>
      <c r="Z64" s="50">
        <f t="shared" si="13"/>
        <v>38.4375</v>
      </c>
      <c r="AA64" s="50">
        <f t="shared" si="13"/>
        <v>38.4375</v>
      </c>
      <c r="AB64" s="50">
        <f t="shared" si="13"/>
        <v>38.4375</v>
      </c>
      <c r="AC64" s="50">
        <f t="shared" si="13"/>
        <v>38.4375</v>
      </c>
      <c r="AD64" s="50">
        <f t="shared" si="13"/>
        <v>38.4375</v>
      </c>
      <c r="AE64" s="50">
        <f t="shared" si="13"/>
        <v>38.4375</v>
      </c>
      <c r="AF64" s="50">
        <f t="shared" si="13"/>
        <v>38.4375</v>
      </c>
    </row>
    <row r="65" spans="20:32" ht="15.75">
      <c r="T65" s="113"/>
      <c r="U65" s="40" t="str">
        <f t="shared" si="12"/>
        <v>16.5'</v>
      </c>
      <c r="V65" s="41" t="str">
        <f t="shared" si="12"/>
        <v>198"</v>
      </c>
      <c r="W65" s="42">
        <f t="shared" si="12"/>
        <v>198</v>
      </c>
      <c r="X65" s="50">
        <f t="shared" si="13"/>
        <v>43.5625</v>
      </c>
      <c r="Y65" s="50">
        <f t="shared" si="13"/>
        <v>43.5625</v>
      </c>
      <c r="Z65" s="50">
        <f t="shared" si="13"/>
        <v>43.5625</v>
      </c>
      <c r="AA65" s="50">
        <f t="shared" si="13"/>
        <v>43.5625</v>
      </c>
      <c r="AB65" s="50">
        <f t="shared" si="13"/>
        <v>43.5625</v>
      </c>
      <c r="AC65" s="50">
        <f t="shared" si="13"/>
        <v>43.5625</v>
      </c>
      <c r="AD65" s="50">
        <f t="shared" si="13"/>
        <v>43.5625</v>
      </c>
      <c r="AE65" s="50">
        <f t="shared" si="13"/>
        <v>43.5625</v>
      </c>
      <c r="AF65" s="50">
        <f t="shared" si="13"/>
        <v>43.5625</v>
      </c>
    </row>
    <row r="66" spans="20:32" ht="15.75">
      <c r="T66" s="113"/>
      <c r="U66" s="40" t="str">
        <f t="shared" si="12"/>
        <v>18.0'</v>
      </c>
      <c r="V66" s="41" t="str">
        <f t="shared" si="12"/>
        <v>216"</v>
      </c>
      <c r="W66" s="42">
        <f t="shared" si="12"/>
        <v>216</v>
      </c>
      <c r="X66" s="50">
        <f t="shared" si="13"/>
        <v>46.125</v>
      </c>
      <c r="Y66" s="50">
        <f t="shared" si="13"/>
        <v>46.125</v>
      </c>
      <c r="Z66" s="50">
        <f t="shared" si="13"/>
        <v>46.125</v>
      </c>
      <c r="AA66" s="50">
        <f t="shared" si="13"/>
        <v>46.125</v>
      </c>
      <c r="AB66" s="50">
        <f t="shared" si="13"/>
        <v>46.125</v>
      </c>
      <c r="AC66" s="50">
        <f t="shared" si="13"/>
        <v>46.125</v>
      </c>
      <c r="AD66" s="50">
        <f t="shared" si="13"/>
        <v>46.125</v>
      </c>
      <c r="AE66" s="50">
        <f t="shared" si="13"/>
        <v>46.125</v>
      </c>
      <c r="AF66" s="50">
        <f t="shared" si="13"/>
        <v>46.125</v>
      </c>
    </row>
    <row r="67" spans="20:32" ht="15.75">
      <c r="T67" s="113"/>
      <c r="U67" s="40" t="str">
        <f t="shared" si="12"/>
        <v>19.5'</v>
      </c>
      <c r="V67" s="41" t="str">
        <f t="shared" si="12"/>
        <v>234"</v>
      </c>
      <c r="W67" s="42">
        <f t="shared" si="12"/>
        <v>234</v>
      </c>
      <c r="X67" s="50">
        <f t="shared" si="13"/>
        <v>51.25</v>
      </c>
      <c r="Y67" s="50">
        <f t="shared" si="13"/>
        <v>51.25</v>
      </c>
      <c r="Z67" s="50">
        <f t="shared" si="13"/>
        <v>51.25</v>
      </c>
      <c r="AA67" s="50">
        <f t="shared" si="13"/>
        <v>51.25</v>
      </c>
      <c r="AB67" s="50">
        <f t="shared" si="13"/>
        <v>51.25</v>
      </c>
      <c r="AC67" s="50">
        <f t="shared" si="13"/>
        <v>51.25</v>
      </c>
      <c r="AD67" s="50">
        <f t="shared" si="13"/>
        <v>51.25</v>
      </c>
      <c r="AE67" s="50">
        <f t="shared" si="13"/>
        <v>51.25</v>
      </c>
      <c r="AF67" s="50">
        <f t="shared" si="13"/>
        <v>51.25</v>
      </c>
    </row>
    <row r="68" spans="20:32" ht="15.75">
      <c r="T68" s="113"/>
      <c r="U68" s="40" t="str">
        <f t="shared" si="12"/>
        <v>21.0'</v>
      </c>
      <c r="V68" s="41" t="str">
        <f t="shared" si="12"/>
        <v>252"</v>
      </c>
      <c r="W68" s="42">
        <f t="shared" si="12"/>
        <v>252</v>
      </c>
      <c r="X68" s="50">
        <f t="shared" si="13"/>
        <v>53.8125</v>
      </c>
      <c r="Y68" s="50">
        <f t="shared" si="13"/>
        <v>53.8125</v>
      </c>
      <c r="Z68" s="50">
        <f t="shared" si="13"/>
        <v>53.8125</v>
      </c>
      <c r="AA68" s="50">
        <f t="shared" si="13"/>
        <v>53.8125</v>
      </c>
      <c r="AB68" s="50">
        <f t="shared" si="13"/>
        <v>53.8125</v>
      </c>
      <c r="AC68" s="50">
        <f t="shared" si="13"/>
        <v>53.8125</v>
      </c>
      <c r="AD68" s="50">
        <f t="shared" si="13"/>
        <v>53.8125</v>
      </c>
      <c r="AE68" s="50">
        <f t="shared" si="13"/>
        <v>53.8125</v>
      </c>
      <c r="AF68" s="50">
        <f t="shared" si="13"/>
        <v>53.8125</v>
      </c>
    </row>
    <row r="69" spans="20:32" ht="15.75">
      <c r="T69" s="113"/>
      <c r="U69" s="40" t="str">
        <f t="shared" si="12"/>
        <v>22.5'</v>
      </c>
      <c r="V69" s="41" t="str">
        <f t="shared" si="12"/>
        <v>270"</v>
      </c>
      <c r="W69" s="42">
        <f t="shared" si="12"/>
        <v>270</v>
      </c>
      <c r="X69" s="50">
        <f t="shared" si="13"/>
        <v>58.9375</v>
      </c>
      <c r="Y69" s="50">
        <f t="shared" si="13"/>
        <v>58.9375</v>
      </c>
      <c r="Z69" s="50">
        <f t="shared" si="13"/>
        <v>58.9375</v>
      </c>
      <c r="AA69" s="50">
        <f t="shared" si="13"/>
        <v>58.9375</v>
      </c>
      <c r="AB69" s="50">
        <f t="shared" si="13"/>
        <v>58.9375</v>
      </c>
      <c r="AC69" s="50">
        <f t="shared" si="13"/>
        <v>58.9375</v>
      </c>
      <c r="AD69" s="50">
        <f t="shared" si="13"/>
        <v>58.9375</v>
      </c>
      <c r="AE69" s="50">
        <f t="shared" si="13"/>
        <v>58.9375</v>
      </c>
      <c r="AF69" s="50">
        <f t="shared" si="13"/>
        <v>58.9375</v>
      </c>
    </row>
    <row r="70" spans="20:32" ht="15.75">
      <c r="T70" s="114"/>
      <c r="U70" s="44" t="str">
        <f t="shared" si="12"/>
        <v>24.0'</v>
      </c>
      <c r="V70" s="45" t="str">
        <f t="shared" si="12"/>
        <v>288"</v>
      </c>
      <c r="W70" s="46">
        <f t="shared" si="12"/>
        <v>288</v>
      </c>
      <c r="X70" s="51">
        <f t="shared" si="13"/>
        <v>61.5</v>
      </c>
      <c r="Y70" s="51">
        <f t="shared" si="13"/>
        <v>61.5</v>
      </c>
      <c r="Z70" s="51">
        <f t="shared" si="13"/>
        <v>61.5</v>
      </c>
      <c r="AA70" s="51">
        <f t="shared" si="13"/>
        <v>61.5</v>
      </c>
      <c r="AB70" s="51">
        <f t="shared" si="13"/>
        <v>61.5</v>
      </c>
      <c r="AC70" s="51">
        <f t="shared" si="13"/>
        <v>61.5</v>
      </c>
      <c r="AD70" s="51">
        <f t="shared" si="13"/>
        <v>61.5</v>
      </c>
      <c r="AE70" s="51">
        <f t="shared" si="13"/>
        <v>61.5</v>
      </c>
      <c r="AF70" s="51">
        <f t="shared" si="13"/>
        <v>61.5</v>
      </c>
    </row>
    <row r="73" spans="20:32" ht="20.25">
      <c r="T73" s="26" t="s">
        <v>26</v>
      </c>
    </row>
    <row r="74" spans="20:32" ht="15">
      <c r="X74" s="23" t="s">
        <v>20</v>
      </c>
      <c r="Y74" s="23"/>
      <c r="Z74" s="23"/>
      <c r="AA74" s="23"/>
      <c r="AB74" s="23"/>
      <c r="AC74" s="23"/>
      <c r="AD74" s="23"/>
      <c r="AE74" s="23"/>
      <c r="AF74" s="23"/>
    </row>
    <row r="75" spans="20:32" ht="15.75">
      <c r="U75" s="24" t="s">
        <v>21</v>
      </c>
      <c r="V75" s="24" t="s">
        <v>22</v>
      </c>
      <c r="X75" s="25" t="str">
        <f t="shared" ref="X75:AF75" si="14">X$38</f>
        <v>74"</v>
      </c>
      <c r="Y75" s="25" t="str">
        <f t="shared" si="14"/>
        <v>80"</v>
      </c>
      <c r="Z75" s="25" t="str">
        <f t="shared" si="14"/>
        <v>86"</v>
      </c>
      <c r="AA75" s="25" t="str">
        <f t="shared" si="14"/>
        <v>92"</v>
      </c>
      <c r="AB75" s="25" t="str">
        <f t="shared" si="14"/>
        <v>98"</v>
      </c>
      <c r="AC75" s="25" t="str">
        <f t="shared" si="14"/>
        <v>104"</v>
      </c>
      <c r="AD75" s="25" t="str">
        <f t="shared" si="14"/>
        <v>110"</v>
      </c>
      <c r="AE75" s="25" t="str">
        <f t="shared" si="14"/>
        <v>116"</v>
      </c>
      <c r="AF75" s="25" t="str">
        <f t="shared" si="14"/>
        <v>122"</v>
      </c>
    </row>
    <row r="76" spans="20:32" ht="15.75">
      <c r="T76" s="113" t="s">
        <v>23</v>
      </c>
      <c r="U76" s="36" t="str">
        <f t="shared" ref="U76:W88" si="15">U58</f>
        <v>6.0'</v>
      </c>
      <c r="V76" s="37" t="str">
        <f t="shared" si="15"/>
        <v>72"</v>
      </c>
      <c r="W76" s="48">
        <f t="shared" si="15"/>
        <v>72</v>
      </c>
      <c r="X76" s="49">
        <f t="shared" ref="X76:AF76" si="16">$Z$31*X40</f>
        <v>81.055769230769229</v>
      </c>
      <c r="Y76" s="49">
        <f t="shared" si="16"/>
        <v>81.055769230769229</v>
      </c>
      <c r="Z76" s="49">
        <f t="shared" si="16"/>
        <v>81.055769230769229</v>
      </c>
      <c r="AA76" s="49">
        <f t="shared" si="16"/>
        <v>108.07435897435897</v>
      </c>
      <c r="AB76" s="49">
        <f t="shared" si="16"/>
        <v>108.07435897435897</v>
      </c>
      <c r="AC76" s="49">
        <f t="shared" si="16"/>
        <v>108.07435897435897</v>
      </c>
      <c r="AD76" s="49">
        <f t="shared" si="16"/>
        <v>108.07435897435897</v>
      </c>
      <c r="AE76" s="49">
        <f t="shared" si="16"/>
        <v>108.07435897435897</v>
      </c>
      <c r="AF76" s="49">
        <f t="shared" si="16"/>
        <v>108.07435897435897</v>
      </c>
    </row>
    <row r="77" spans="20:32" ht="15.75">
      <c r="T77" s="113"/>
      <c r="U77" s="40" t="str">
        <f t="shared" si="15"/>
        <v>7.5'</v>
      </c>
      <c r="V77" s="41" t="str">
        <f t="shared" si="15"/>
        <v>90"</v>
      </c>
      <c r="W77" s="42">
        <f t="shared" si="15"/>
        <v>90</v>
      </c>
      <c r="X77" s="50">
        <f t="shared" ref="X77:AF77" si="17">$Z$31*X41</f>
        <v>135.09294871794873</v>
      </c>
      <c r="Y77" s="50">
        <f t="shared" si="17"/>
        <v>135.09294871794873</v>
      </c>
      <c r="Z77" s="50">
        <f t="shared" si="17"/>
        <v>135.09294871794873</v>
      </c>
      <c r="AA77" s="50">
        <f t="shared" si="17"/>
        <v>189.13012820512819</v>
      </c>
      <c r="AB77" s="50">
        <f t="shared" si="17"/>
        <v>189.13012820512819</v>
      </c>
      <c r="AC77" s="50">
        <f t="shared" si="17"/>
        <v>189.13012820512819</v>
      </c>
      <c r="AD77" s="50">
        <f t="shared" si="17"/>
        <v>189.13012820512819</v>
      </c>
      <c r="AE77" s="50">
        <f t="shared" si="17"/>
        <v>189.13012820512819</v>
      </c>
      <c r="AF77" s="50">
        <f t="shared" si="17"/>
        <v>189.13012820512819</v>
      </c>
    </row>
    <row r="78" spans="20:32" ht="15.75">
      <c r="T78" s="113"/>
      <c r="U78" s="40" t="str">
        <f t="shared" si="15"/>
        <v>9.0'</v>
      </c>
      <c r="V78" s="41" t="str">
        <f t="shared" si="15"/>
        <v>108"</v>
      </c>
      <c r="W78" s="42">
        <f t="shared" si="15"/>
        <v>108</v>
      </c>
      <c r="X78" s="50">
        <f t="shared" ref="X78:AF78" si="18">$Z$31*X42</f>
        <v>135.09294871794873</v>
      </c>
      <c r="Y78" s="50">
        <f t="shared" si="18"/>
        <v>135.09294871794873</v>
      </c>
      <c r="Z78" s="50">
        <f t="shared" si="18"/>
        <v>135.09294871794873</v>
      </c>
      <c r="AA78" s="50">
        <f t="shared" si="18"/>
        <v>189.13012820512819</v>
      </c>
      <c r="AB78" s="50">
        <f t="shared" si="18"/>
        <v>189.13012820512819</v>
      </c>
      <c r="AC78" s="50">
        <f t="shared" si="18"/>
        <v>189.13012820512819</v>
      </c>
      <c r="AD78" s="50">
        <f t="shared" si="18"/>
        <v>189.13012820512819</v>
      </c>
      <c r="AE78" s="50">
        <f t="shared" si="18"/>
        <v>189.13012820512819</v>
      </c>
      <c r="AF78" s="50">
        <f t="shared" si="18"/>
        <v>189.13012820512819</v>
      </c>
    </row>
    <row r="79" spans="20:32" ht="15.75">
      <c r="T79" s="113"/>
      <c r="U79" s="40" t="str">
        <f t="shared" si="15"/>
        <v>10.5'</v>
      </c>
      <c r="V79" s="41" t="str">
        <f t="shared" si="15"/>
        <v>126"</v>
      </c>
      <c r="W79" s="42">
        <f t="shared" si="15"/>
        <v>126</v>
      </c>
      <c r="X79" s="50">
        <f t="shared" ref="X79:AF79" si="19">$Z$31*X43</f>
        <v>135.09294871794873</v>
      </c>
      <c r="Y79" s="50">
        <f t="shared" si="19"/>
        <v>135.09294871794873</v>
      </c>
      <c r="Z79" s="50">
        <f t="shared" si="19"/>
        <v>135.09294871794873</v>
      </c>
      <c r="AA79" s="50">
        <f t="shared" si="19"/>
        <v>189.13012820512819</v>
      </c>
      <c r="AB79" s="50">
        <f t="shared" si="19"/>
        <v>189.13012820512819</v>
      </c>
      <c r="AC79" s="50">
        <f t="shared" si="19"/>
        <v>189.13012820512819</v>
      </c>
      <c r="AD79" s="50">
        <f t="shared" si="19"/>
        <v>189.13012820512819</v>
      </c>
      <c r="AE79" s="50">
        <f t="shared" si="19"/>
        <v>189.13012820512819</v>
      </c>
      <c r="AF79" s="50">
        <f t="shared" si="19"/>
        <v>189.13012820512819</v>
      </c>
    </row>
    <row r="80" spans="20:32" ht="15.75">
      <c r="T80" s="113"/>
      <c r="U80" s="40" t="str">
        <f t="shared" si="15"/>
        <v>12.0'</v>
      </c>
      <c r="V80" s="41" t="str">
        <f t="shared" si="15"/>
        <v>144"</v>
      </c>
      <c r="W80" s="42">
        <f t="shared" si="15"/>
        <v>144</v>
      </c>
      <c r="X80" s="50">
        <f t="shared" ref="X80:AF80" si="20">$Z$31*X44</f>
        <v>135.09294871794873</v>
      </c>
      <c r="Y80" s="50">
        <f t="shared" si="20"/>
        <v>135.09294871794873</v>
      </c>
      <c r="Z80" s="50">
        <f t="shared" si="20"/>
        <v>135.09294871794873</v>
      </c>
      <c r="AA80" s="50">
        <f t="shared" si="20"/>
        <v>189.13012820512819</v>
      </c>
      <c r="AB80" s="50">
        <f t="shared" si="20"/>
        <v>189.13012820512819</v>
      </c>
      <c r="AC80" s="50">
        <f t="shared" si="20"/>
        <v>189.13012820512819</v>
      </c>
      <c r="AD80" s="50">
        <f t="shared" si="20"/>
        <v>189.13012820512819</v>
      </c>
      <c r="AE80" s="50">
        <f t="shared" si="20"/>
        <v>189.13012820512819</v>
      </c>
      <c r="AF80" s="50">
        <f t="shared" si="20"/>
        <v>189.13012820512819</v>
      </c>
    </row>
    <row r="81" spans="20:32" ht="15.75">
      <c r="T81" s="113"/>
      <c r="U81" s="40" t="str">
        <f t="shared" si="15"/>
        <v>13.5'</v>
      </c>
      <c r="V81" s="41" t="str">
        <f t="shared" si="15"/>
        <v>162"</v>
      </c>
      <c r="W81" s="42">
        <f t="shared" si="15"/>
        <v>162</v>
      </c>
      <c r="X81" s="50">
        <f t="shared" ref="X81:AF81" si="21">$Z$31*X45</f>
        <v>189.13012820512819</v>
      </c>
      <c r="Y81" s="50">
        <f t="shared" si="21"/>
        <v>189.13012820512819</v>
      </c>
      <c r="Z81" s="50">
        <f t="shared" si="21"/>
        <v>189.13012820512819</v>
      </c>
      <c r="AA81" s="50">
        <f t="shared" si="21"/>
        <v>270.18589743589746</v>
      </c>
      <c r="AB81" s="50">
        <f t="shared" si="21"/>
        <v>270.18589743589746</v>
      </c>
      <c r="AC81" s="50">
        <f t="shared" si="21"/>
        <v>270.18589743589746</v>
      </c>
      <c r="AD81" s="50">
        <f t="shared" si="21"/>
        <v>270.18589743589746</v>
      </c>
      <c r="AE81" s="50">
        <f t="shared" si="21"/>
        <v>270.18589743589746</v>
      </c>
      <c r="AF81" s="50">
        <f t="shared" si="21"/>
        <v>270.18589743589746</v>
      </c>
    </row>
    <row r="82" spans="20:32" ht="15.75">
      <c r="T82" s="113"/>
      <c r="U82" s="40" t="str">
        <f t="shared" si="15"/>
        <v>15.0'</v>
      </c>
      <c r="V82" s="41" t="str">
        <f t="shared" si="15"/>
        <v>180"</v>
      </c>
      <c r="W82" s="42">
        <f t="shared" si="15"/>
        <v>180</v>
      </c>
      <c r="X82" s="50">
        <f t="shared" ref="X82:AF82" si="22">$Z$31*X46</f>
        <v>189.13012820512819</v>
      </c>
      <c r="Y82" s="50">
        <f t="shared" si="22"/>
        <v>189.13012820512819</v>
      </c>
      <c r="Z82" s="50">
        <f t="shared" si="22"/>
        <v>189.13012820512819</v>
      </c>
      <c r="AA82" s="50">
        <f t="shared" si="22"/>
        <v>270.18589743589746</v>
      </c>
      <c r="AB82" s="50">
        <f t="shared" si="22"/>
        <v>270.18589743589746</v>
      </c>
      <c r="AC82" s="50">
        <f t="shared" si="22"/>
        <v>270.18589743589746</v>
      </c>
      <c r="AD82" s="50">
        <f t="shared" si="22"/>
        <v>270.18589743589746</v>
      </c>
      <c r="AE82" s="50">
        <f t="shared" si="22"/>
        <v>270.18589743589746</v>
      </c>
      <c r="AF82" s="50">
        <f t="shared" si="22"/>
        <v>270.18589743589746</v>
      </c>
    </row>
    <row r="83" spans="20:32" ht="15.75">
      <c r="T83" s="113"/>
      <c r="U83" s="40" t="str">
        <f t="shared" si="15"/>
        <v>16.5'</v>
      </c>
      <c r="V83" s="41" t="str">
        <f t="shared" si="15"/>
        <v>198"</v>
      </c>
      <c r="W83" s="42">
        <f t="shared" si="15"/>
        <v>198</v>
      </c>
      <c r="X83" s="50">
        <f t="shared" ref="X83:AF83" si="23">$Z$31*X47</f>
        <v>189.13012820512819</v>
      </c>
      <c r="Y83" s="50">
        <f t="shared" si="23"/>
        <v>189.13012820512819</v>
      </c>
      <c r="Z83" s="50">
        <f t="shared" si="23"/>
        <v>189.13012820512819</v>
      </c>
      <c r="AA83" s="50">
        <f t="shared" si="23"/>
        <v>270.18589743589746</v>
      </c>
      <c r="AB83" s="50">
        <f t="shared" si="23"/>
        <v>270.18589743589746</v>
      </c>
      <c r="AC83" s="50">
        <f t="shared" si="23"/>
        <v>270.18589743589746</v>
      </c>
      <c r="AD83" s="50">
        <f t="shared" si="23"/>
        <v>270.18589743589746</v>
      </c>
      <c r="AE83" s="50">
        <f t="shared" si="23"/>
        <v>270.18589743589746</v>
      </c>
      <c r="AF83" s="50">
        <f t="shared" si="23"/>
        <v>270.18589743589746</v>
      </c>
    </row>
    <row r="84" spans="20:32" ht="15.75">
      <c r="T84" s="113"/>
      <c r="U84" s="40" t="str">
        <f t="shared" si="15"/>
        <v>18.0'</v>
      </c>
      <c r="V84" s="41" t="str">
        <f t="shared" si="15"/>
        <v>216"</v>
      </c>
      <c r="W84" s="42">
        <f t="shared" si="15"/>
        <v>216</v>
      </c>
      <c r="X84" s="50">
        <f t="shared" ref="X84:AF84" si="24">$Z$31*X48</f>
        <v>189.13012820512819</v>
      </c>
      <c r="Y84" s="50">
        <f t="shared" si="24"/>
        <v>189.13012820512819</v>
      </c>
      <c r="Z84" s="50">
        <f t="shared" si="24"/>
        <v>189.13012820512819</v>
      </c>
      <c r="AA84" s="50">
        <f t="shared" si="24"/>
        <v>270.18589743589746</v>
      </c>
      <c r="AB84" s="50">
        <f t="shared" si="24"/>
        <v>270.18589743589746</v>
      </c>
      <c r="AC84" s="50">
        <f t="shared" si="24"/>
        <v>270.18589743589746</v>
      </c>
      <c r="AD84" s="50">
        <f t="shared" si="24"/>
        <v>270.18589743589746</v>
      </c>
      <c r="AE84" s="50">
        <f t="shared" si="24"/>
        <v>270.18589743589746</v>
      </c>
      <c r="AF84" s="50">
        <f t="shared" si="24"/>
        <v>270.18589743589746</v>
      </c>
    </row>
    <row r="85" spans="20:32" ht="15.75">
      <c r="T85" s="113"/>
      <c r="U85" s="40" t="str">
        <f t="shared" si="15"/>
        <v>19.5'</v>
      </c>
      <c r="V85" s="41" t="str">
        <f t="shared" si="15"/>
        <v>234"</v>
      </c>
      <c r="W85" s="42">
        <f t="shared" si="15"/>
        <v>234</v>
      </c>
      <c r="X85" s="50">
        <f t="shared" ref="X85:AF85" si="25">$Z$31*X49</f>
        <v>243.1673076923077</v>
      </c>
      <c r="Y85" s="50">
        <f t="shared" si="25"/>
        <v>243.1673076923077</v>
      </c>
      <c r="Z85" s="50">
        <f t="shared" si="25"/>
        <v>243.1673076923077</v>
      </c>
      <c r="AA85" s="50">
        <f t="shared" si="25"/>
        <v>351.24166666666667</v>
      </c>
      <c r="AB85" s="50">
        <f t="shared" si="25"/>
        <v>351.24166666666667</v>
      </c>
      <c r="AC85" s="50">
        <f t="shared" si="25"/>
        <v>351.24166666666667</v>
      </c>
      <c r="AD85" s="50">
        <f t="shared" si="25"/>
        <v>351.24166666666667</v>
      </c>
      <c r="AE85" s="50">
        <f t="shared" si="25"/>
        <v>351.24166666666667</v>
      </c>
      <c r="AF85" s="50">
        <f t="shared" si="25"/>
        <v>351.24166666666667</v>
      </c>
    </row>
    <row r="86" spans="20:32" ht="15.75">
      <c r="T86" s="113"/>
      <c r="U86" s="40" t="str">
        <f t="shared" si="15"/>
        <v>21.0'</v>
      </c>
      <c r="V86" s="41" t="str">
        <f t="shared" si="15"/>
        <v>252"</v>
      </c>
      <c r="W86" s="42">
        <f t="shared" si="15"/>
        <v>252</v>
      </c>
      <c r="X86" s="50">
        <f t="shared" ref="X86:AF86" si="26">$Z$31*X50</f>
        <v>243.1673076923077</v>
      </c>
      <c r="Y86" s="50">
        <f t="shared" si="26"/>
        <v>243.1673076923077</v>
      </c>
      <c r="Z86" s="50">
        <f t="shared" si="26"/>
        <v>243.1673076923077</v>
      </c>
      <c r="AA86" s="50">
        <f t="shared" si="26"/>
        <v>351.24166666666667</v>
      </c>
      <c r="AB86" s="50">
        <f t="shared" si="26"/>
        <v>351.24166666666667</v>
      </c>
      <c r="AC86" s="50">
        <f t="shared" si="26"/>
        <v>351.24166666666667</v>
      </c>
      <c r="AD86" s="50">
        <f t="shared" si="26"/>
        <v>351.24166666666667</v>
      </c>
      <c r="AE86" s="50">
        <f t="shared" si="26"/>
        <v>351.24166666666667</v>
      </c>
      <c r="AF86" s="50">
        <f t="shared" si="26"/>
        <v>351.24166666666667</v>
      </c>
    </row>
    <row r="87" spans="20:32" ht="15.75">
      <c r="T87" s="113"/>
      <c r="U87" s="40" t="str">
        <f t="shared" si="15"/>
        <v>22.5'</v>
      </c>
      <c r="V87" s="41" t="str">
        <f t="shared" si="15"/>
        <v>270"</v>
      </c>
      <c r="W87" s="42">
        <f t="shared" si="15"/>
        <v>270</v>
      </c>
      <c r="X87" s="50">
        <f t="shared" ref="X87:AF87" si="27">$Z$31*X51</f>
        <v>243.1673076923077</v>
      </c>
      <c r="Y87" s="50">
        <f t="shared" si="27"/>
        <v>243.1673076923077</v>
      </c>
      <c r="Z87" s="50">
        <f t="shared" si="27"/>
        <v>243.1673076923077</v>
      </c>
      <c r="AA87" s="50">
        <f t="shared" si="27"/>
        <v>351.24166666666667</v>
      </c>
      <c r="AB87" s="50">
        <f t="shared" si="27"/>
        <v>351.24166666666667</v>
      </c>
      <c r="AC87" s="50">
        <f t="shared" si="27"/>
        <v>351.24166666666667</v>
      </c>
      <c r="AD87" s="50">
        <f t="shared" si="27"/>
        <v>351.24166666666667</v>
      </c>
      <c r="AE87" s="50">
        <f t="shared" si="27"/>
        <v>351.24166666666667</v>
      </c>
      <c r="AF87" s="50">
        <f t="shared" si="27"/>
        <v>351.24166666666667</v>
      </c>
    </row>
    <row r="88" spans="20:32" ht="15.75">
      <c r="T88" s="114"/>
      <c r="U88" s="44" t="str">
        <f t="shared" si="15"/>
        <v>24.0'</v>
      </c>
      <c r="V88" s="45" t="str">
        <f t="shared" si="15"/>
        <v>288"</v>
      </c>
      <c r="W88" s="46">
        <f t="shared" si="15"/>
        <v>288</v>
      </c>
      <c r="X88" s="51">
        <f t="shared" ref="X88:AF88" si="28">$Z$31*X52</f>
        <v>243.1673076923077</v>
      </c>
      <c r="Y88" s="51">
        <f t="shared" si="28"/>
        <v>243.1673076923077</v>
      </c>
      <c r="Z88" s="51">
        <f t="shared" si="28"/>
        <v>243.1673076923077</v>
      </c>
      <c r="AA88" s="51">
        <f t="shared" si="28"/>
        <v>351.24166666666667</v>
      </c>
      <c r="AB88" s="51">
        <f t="shared" si="28"/>
        <v>351.24166666666667</v>
      </c>
      <c r="AC88" s="51">
        <f t="shared" si="28"/>
        <v>351.24166666666667</v>
      </c>
      <c r="AD88" s="51">
        <f t="shared" si="28"/>
        <v>351.24166666666667</v>
      </c>
      <c r="AE88" s="51">
        <f t="shared" si="28"/>
        <v>351.24166666666667</v>
      </c>
      <c r="AF88" s="51">
        <f t="shared" si="28"/>
        <v>351.24166666666667</v>
      </c>
    </row>
    <row r="91" spans="20:32" ht="20.25">
      <c r="T91" s="26" t="s">
        <v>42</v>
      </c>
    </row>
    <row r="92" spans="20:32" ht="15">
      <c r="X92" s="23" t="s">
        <v>20</v>
      </c>
      <c r="Y92" s="23"/>
      <c r="Z92" s="23"/>
      <c r="AA92" s="23"/>
      <c r="AB92" s="23"/>
      <c r="AC92" s="23"/>
      <c r="AD92" s="23"/>
      <c r="AE92" s="23"/>
      <c r="AF92" s="23"/>
    </row>
    <row r="93" spans="20:32" ht="15.75">
      <c r="U93" s="24" t="s">
        <v>21</v>
      </c>
      <c r="V93" s="24" t="s">
        <v>22</v>
      </c>
      <c r="X93" s="25" t="str">
        <f t="shared" ref="X93:AF93" si="29">X$38</f>
        <v>74"</v>
      </c>
      <c r="Y93" s="25" t="str">
        <f t="shared" si="29"/>
        <v>80"</v>
      </c>
      <c r="Z93" s="25" t="str">
        <f t="shared" si="29"/>
        <v>86"</v>
      </c>
      <c r="AA93" s="25" t="str">
        <f t="shared" si="29"/>
        <v>92"</v>
      </c>
      <c r="AB93" s="25" t="str">
        <f t="shared" si="29"/>
        <v>98"</v>
      </c>
      <c r="AC93" s="25" t="str">
        <f t="shared" si="29"/>
        <v>104"</v>
      </c>
      <c r="AD93" s="25" t="str">
        <f t="shared" si="29"/>
        <v>110"</v>
      </c>
      <c r="AE93" s="25" t="str">
        <f t="shared" si="29"/>
        <v>116"</v>
      </c>
      <c r="AF93" s="25" t="str">
        <f t="shared" si="29"/>
        <v>122"</v>
      </c>
    </row>
    <row r="94" spans="20:32" ht="15.75">
      <c r="T94" s="113" t="s">
        <v>23</v>
      </c>
      <c r="U94" s="36" t="str">
        <f t="shared" ref="U94:W106" si="30">U76</f>
        <v>6.0'</v>
      </c>
      <c r="V94" s="37" t="str">
        <f t="shared" si="30"/>
        <v>72"</v>
      </c>
      <c r="W94" s="48">
        <f t="shared" si="30"/>
        <v>72</v>
      </c>
      <c r="X94" s="49">
        <f t="shared" ref="X94:AF94" si="31">ROUND(X58+X76,2)</f>
        <v>96.43</v>
      </c>
      <c r="Y94" s="49">
        <f t="shared" si="31"/>
        <v>96.43</v>
      </c>
      <c r="Z94" s="49">
        <f t="shared" si="31"/>
        <v>96.43</v>
      </c>
      <c r="AA94" s="49">
        <f t="shared" si="31"/>
        <v>123.45</v>
      </c>
      <c r="AB94" s="49">
        <f t="shared" si="31"/>
        <v>123.45</v>
      </c>
      <c r="AC94" s="49">
        <f t="shared" si="31"/>
        <v>123.45</v>
      </c>
      <c r="AD94" s="49">
        <f t="shared" si="31"/>
        <v>123.45</v>
      </c>
      <c r="AE94" s="49">
        <f t="shared" si="31"/>
        <v>123.45</v>
      </c>
      <c r="AF94" s="49">
        <f t="shared" si="31"/>
        <v>123.45</v>
      </c>
    </row>
    <row r="95" spans="20:32" ht="15.75">
      <c r="T95" s="113"/>
      <c r="U95" s="40" t="str">
        <f t="shared" si="30"/>
        <v>7.5'</v>
      </c>
      <c r="V95" s="41" t="str">
        <f t="shared" si="30"/>
        <v>90"</v>
      </c>
      <c r="W95" s="42">
        <f t="shared" si="30"/>
        <v>90</v>
      </c>
      <c r="X95" s="50">
        <f t="shared" ref="X95:AF95" si="32">ROUND(X59+X77,2)</f>
        <v>155.59</v>
      </c>
      <c r="Y95" s="50">
        <f t="shared" si="32"/>
        <v>155.59</v>
      </c>
      <c r="Z95" s="50">
        <f t="shared" si="32"/>
        <v>155.59</v>
      </c>
      <c r="AA95" s="50">
        <f t="shared" si="32"/>
        <v>209.63</v>
      </c>
      <c r="AB95" s="50">
        <f t="shared" si="32"/>
        <v>209.63</v>
      </c>
      <c r="AC95" s="50">
        <f t="shared" si="32"/>
        <v>209.63</v>
      </c>
      <c r="AD95" s="50">
        <f t="shared" si="32"/>
        <v>209.63</v>
      </c>
      <c r="AE95" s="50">
        <f t="shared" si="32"/>
        <v>209.63</v>
      </c>
      <c r="AF95" s="50">
        <f t="shared" si="32"/>
        <v>209.63</v>
      </c>
    </row>
    <row r="96" spans="20:32" ht="15.75">
      <c r="T96" s="113"/>
      <c r="U96" s="40" t="str">
        <f t="shared" si="30"/>
        <v>9.0'</v>
      </c>
      <c r="V96" s="41" t="str">
        <f t="shared" si="30"/>
        <v>108"</v>
      </c>
      <c r="W96" s="42">
        <f t="shared" si="30"/>
        <v>108</v>
      </c>
      <c r="X96" s="50">
        <f t="shared" ref="X96:AF96" si="33">ROUND(X60+X78,2)</f>
        <v>158.16</v>
      </c>
      <c r="Y96" s="50">
        <f t="shared" si="33"/>
        <v>158.16</v>
      </c>
      <c r="Z96" s="50">
        <f t="shared" si="33"/>
        <v>158.16</v>
      </c>
      <c r="AA96" s="50">
        <f t="shared" si="33"/>
        <v>212.19</v>
      </c>
      <c r="AB96" s="50">
        <f t="shared" si="33"/>
        <v>212.19</v>
      </c>
      <c r="AC96" s="50">
        <f t="shared" si="33"/>
        <v>212.19</v>
      </c>
      <c r="AD96" s="50">
        <f t="shared" si="33"/>
        <v>212.19</v>
      </c>
      <c r="AE96" s="50">
        <f t="shared" si="33"/>
        <v>212.19</v>
      </c>
      <c r="AF96" s="50">
        <f t="shared" si="33"/>
        <v>212.19</v>
      </c>
    </row>
    <row r="97" spans="20:32" ht="15.75">
      <c r="T97" s="113"/>
      <c r="U97" s="40" t="str">
        <f t="shared" si="30"/>
        <v>10.5'</v>
      </c>
      <c r="V97" s="41" t="str">
        <f t="shared" si="30"/>
        <v>126"</v>
      </c>
      <c r="W97" s="42">
        <f t="shared" si="30"/>
        <v>126</v>
      </c>
      <c r="X97" s="50">
        <f t="shared" ref="X97:AF97" si="34">ROUND(X61+X79,2)</f>
        <v>163.28</v>
      </c>
      <c r="Y97" s="50">
        <f t="shared" si="34"/>
        <v>163.28</v>
      </c>
      <c r="Z97" s="50">
        <f t="shared" si="34"/>
        <v>163.28</v>
      </c>
      <c r="AA97" s="50">
        <f t="shared" si="34"/>
        <v>217.32</v>
      </c>
      <c r="AB97" s="50">
        <f t="shared" si="34"/>
        <v>217.32</v>
      </c>
      <c r="AC97" s="50">
        <f t="shared" si="34"/>
        <v>217.32</v>
      </c>
      <c r="AD97" s="50">
        <f t="shared" si="34"/>
        <v>217.32</v>
      </c>
      <c r="AE97" s="50">
        <f t="shared" si="34"/>
        <v>217.32</v>
      </c>
      <c r="AF97" s="50">
        <f t="shared" si="34"/>
        <v>217.32</v>
      </c>
    </row>
    <row r="98" spans="20:32" ht="15.75">
      <c r="T98" s="113"/>
      <c r="U98" s="40" t="str">
        <f t="shared" si="30"/>
        <v>12.0'</v>
      </c>
      <c r="V98" s="41" t="str">
        <f t="shared" si="30"/>
        <v>144"</v>
      </c>
      <c r="W98" s="42">
        <f t="shared" si="30"/>
        <v>144</v>
      </c>
      <c r="X98" s="50">
        <f t="shared" ref="X98:AF98" si="35">ROUND(X62+X80,2)</f>
        <v>165.84</v>
      </c>
      <c r="Y98" s="50">
        <f t="shared" si="35"/>
        <v>165.84</v>
      </c>
      <c r="Z98" s="50">
        <f t="shared" si="35"/>
        <v>165.84</v>
      </c>
      <c r="AA98" s="50">
        <f t="shared" si="35"/>
        <v>219.88</v>
      </c>
      <c r="AB98" s="50">
        <f t="shared" si="35"/>
        <v>219.88</v>
      </c>
      <c r="AC98" s="50">
        <f t="shared" si="35"/>
        <v>219.88</v>
      </c>
      <c r="AD98" s="50">
        <f t="shared" si="35"/>
        <v>219.88</v>
      </c>
      <c r="AE98" s="50">
        <f t="shared" si="35"/>
        <v>219.88</v>
      </c>
      <c r="AF98" s="50">
        <f t="shared" si="35"/>
        <v>219.88</v>
      </c>
    </row>
    <row r="99" spans="20:32" ht="15.75">
      <c r="T99" s="113"/>
      <c r="U99" s="40" t="str">
        <f t="shared" si="30"/>
        <v>13.5'</v>
      </c>
      <c r="V99" s="41" t="str">
        <f t="shared" si="30"/>
        <v>162"</v>
      </c>
      <c r="W99" s="42">
        <f t="shared" si="30"/>
        <v>162</v>
      </c>
      <c r="X99" s="50">
        <f t="shared" ref="X99:AF99" si="36">ROUND(X63+X81,2)</f>
        <v>225.01</v>
      </c>
      <c r="Y99" s="50">
        <f t="shared" si="36"/>
        <v>225.01</v>
      </c>
      <c r="Z99" s="50">
        <f t="shared" si="36"/>
        <v>225.01</v>
      </c>
      <c r="AA99" s="50">
        <f t="shared" si="36"/>
        <v>306.06</v>
      </c>
      <c r="AB99" s="50">
        <f t="shared" si="36"/>
        <v>306.06</v>
      </c>
      <c r="AC99" s="50">
        <f t="shared" si="36"/>
        <v>306.06</v>
      </c>
      <c r="AD99" s="50">
        <f t="shared" si="36"/>
        <v>306.06</v>
      </c>
      <c r="AE99" s="50">
        <f t="shared" si="36"/>
        <v>306.06</v>
      </c>
      <c r="AF99" s="50">
        <f t="shared" si="36"/>
        <v>306.06</v>
      </c>
    </row>
    <row r="100" spans="20:32" ht="15.75">
      <c r="T100" s="113"/>
      <c r="U100" s="40" t="str">
        <f t="shared" si="30"/>
        <v>15.0'</v>
      </c>
      <c r="V100" s="41" t="str">
        <f t="shared" si="30"/>
        <v>180"</v>
      </c>
      <c r="W100" s="42">
        <f t="shared" si="30"/>
        <v>180</v>
      </c>
      <c r="X100" s="50">
        <f t="shared" ref="X100:AF100" si="37">ROUND(X64+X82,2)</f>
        <v>227.57</v>
      </c>
      <c r="Y100" s="50">
        <f t="shared" si="37"/>
        <v>227.57</v>
      </c>
      <c r="Z100" s="50">
        <f t="shared" si="37"/>
        <v>227.57</v>
      </c>
      <c r="AA100" s="50">
        <f t="shared" si="37"/>
        <v>308.62</v>
      </c>
      <c r="AB100" s="50">
        <f t="shared" si="37"/>
        <v>308.62</v>
      </c>
      <c r="AC100" s="50">
        <f t="shared" si="37"/>
        <v>308.62</v>
      </c>
      <c r="AD100" s="50">
        <f t="shared" si="37"/>
        <v>308.62</v>
      </c>
      <c r="AE100" s="50">
        <f t="shared" si="37"/>
        <v>308.62</v>
      </c>
      <c r="AF100" s="50">
        <f t="shared" si="37"/>
        <v>308.62</v>
      </c>
    </row>
    <row r="101" spans="20:32" ht="15.75">
      <c r="T101" s="113"/>
      <c r="U101" s="40" t="str">
        <f t="shared" si="30"/>
        <v>16.5'</v>
      </c>
      <c r="V101" s="41" t="str">
        <f t="shared" si="30"/>
        <v>198"</v>
      </c>
      <c r="W101" s="42">
        <f t="shared" si="30"/>
        <v>198</v>
      </c>
      <c r="X101" s="50">
        <f t="shared" ref="X101:AF101" si="38">ROUND(X65+X83,2)</f>
        <v>232.69</v>
      </c>
      <c r="Y101" s="50">
        <f t="shared" si="38"/>
        <v>232.69</v>
      </c>
      <c r="Z101" s="50">
        <f t="shared" si="38"/>
        <v>232.69</v>
      </c>
      <c r="AA101" s="50">
        <f t="shared" si="38"/>
        <v>313.75</v>
      </c>
      <c r="AB101" s="50">
        <f t="shared" si="38"/>
        <v>313.75</v>
      </c>
      <c r="AC101" s="50">
        <f t="shared" si="38"/>
        <v>313.75</v>
      </c>
      <c r="AD101" s="50">
        <f t="shared" si="38"/>
        <v>313.75</v>
      </c>
      <c r="AE101" s="50">
        <f t="shared" si="38"/>
        <v>313.75</v>
      </c>
      <c r="AF101" s="50">
        <f t="shared" si="38"/>
        <v>313.75</v>
      </c>
    </row>
    <row r="102" spans="20:32" ht="15.75">
      <c r="T102" s="113"/>
      <c r="U102" s="40" t="str">
        <f t="shared" si="30"/>
        <v>18.0'</v>
      </c>
      <c r="V102" s="41" t="str">
        <f t="shared" si="30"/>
        <v>216"</v>
      </c>
      <c r="W102" s="42">
        <f t="shared" si="30"/>
        <v>216</v>
      </c>
      <c r="X102" s="50">
        <f t="shared" ref="X102:AF102" si="39">ROUND(X66+X84,2)</f>
        <v>235.26</v>
      </c>
      <c r="Y102" s="50">
        <f t="shared" si="39"/>
        <v>235.26</v>
      </c>
      <c r="Z102" s="50">
        <f t="shared" si="39"/>
        <v>235.26</v>
      </c>
      <c r="AA102" s="50">
        <f t="shared" si="39"/>
        <v>316.31</v>
      </c>
      <c r="AB102" s="50">
        <f t="shared" si="39"/>
        <v>316.31</v>
      </c>
      <c r="AC102" s="50">
        <f t="shared" si="39"/>
        <v>316.31</v>
      </c>
      <c r="AD102" s="50">
        <f t="shared" si="39"/>
        <v>316.31</v>
      </c>
      <c r="AE102" s="50">
        <f t="shared" si="39"/>
        <v>316.31</v>
      </c>
      <c r="AF102" s="50">
        <f t="shared" si="39"/>
        <v>316.31</v>
      </c>
    </row>
    <row r="103" spans="20:32" ht="15.75">
      <c r="T103" s="113"/>
      <c r="U103" s="40" t="str">
        <f t="shared" si="30"/>
        <v>19.5'</v>
      </c>
      <c r="V103" s="41" t="str">
        <f t="shared" si="30"/>
        <v>234"</v>
      </c>
      <c r="W103" s="42">
        <f t="shared" si="30"/>
        <v>234</v>
      </c>
      <c r="X103" s="50">
        <f t="shared" ref="X103:AF103" si="40">ROUND(X67+X85,2)</f>
        <v>294.42</v>
      </c>
      <c r="Y103" s="50">
        <f t="shared" si="40"/>
        <v>294.42</v>
      </c>
      <c r="Z103" s="50">
        <f t="shared" si="40"/>
        <v>294.42</v>
      </c>
      <c r="AA103" s="50">
        <f t="shared" si="40"/>
        <v>402.49</v>
      </c>
      <c r="AB103" s="50">
        <f t="shared" si="40"/>
        <v>402.49</v>
      </c>
      <c r="AC103" s="50">
        <f t="shared" si="40"/>
        <v>402.49</v>
      </c>
      <c r="AD103" s="50">
        <f t="shared" si="40"/>
        <v>402.49</v>
      </c>
      <c r="AE103" s="50">
        <f t="shared" si="40"/>
        <v>402.49</v>
      </c>
      <c r="AF103" s="50">
        <f t="shared" si="40"/>
        <v>402.49</v>
      </c>
    </row>
    <row r="104" spans="20:32" ht="15.75">
      <c r="T104" s="113"/>
      <c r="U104" s="40" t="str">
        <f t="shared" si="30"/>
        <v>21.0'</v>
      </c>
      <c r="V104" s="41" t="str">
        <f t="shared" si="30"/>
        <v>252"</v>
      </c>
      <c r="W104" s="42">
        <f t="shared" si="30"/>
        <v>252</v>
      </c>
      <c r="X104" s="50">
        <f t="shared" ref="X104:AF104" si="41">ROUND(X68+X86,2)</f>
        <v>296.98</v>
      </c>
      <c r="Y104" s="50">
        <f t="shared" si="41"/>
        <v>296.98</v>
      </c>
      <c r="Z104" s="50">
        <f t="shared" si="41"/>
        <v>296.98</v>
      </c>
      <c r="AA104" s="50">
        <f t="shared" si="41"/>
        <v>405.05</v>
      </c>
      <c r="AB104" s="50">
        <f t="shared" si="41"/>
        <v>405.05</v>
      </c>
      <c r="AC104" s="50">
        <f t="shared" si="41"/>
        <v>405.05</v>
      </c>
      <c r="AD104" s="50">
        <f t="shared" si="41"/>
        <v>405.05</v>
      </c>
      <c r="AE104" s="50">
        <f t="shared" si="41"/>
        <v>405.05</v>
      </c>
      <c r="AF104" s="50">
        <f t="shared" si="41"/>
        <v>405.05</v>
      </c>
    </row>
    <row r="105" spans="20:32" ht="15.75">
      <c r="T105" s="113"/>
      <c r="U105" s="40" t="str">
        <f t="shared" si="30"/>
        <v>22.5'</v>
      </c>
      <c r="V105" s="41" t="str">
        <f t="shared" si="30"/>
        <v>270"</v>
      </c>
      <c r="W105" s="42">
        <f t="shared" si="30"/>
        <v>270</v>
      </c>
      <c r="X105" s="50">
        <f t="shared" ref="X105:AF105" si="42">ROUND(X69+X87,2)</f>
        <v>302.10000000000002</v>
      </c>
      <c r="Y105" s="50">
        <f t="shared" si="42"/>
        <v>302.10000000000002</v>
      </c>
      <c r="Z105" s="50">
        <f t="shared" si="42"/>
        <v>302.10000000000002</v>
      </c>
      <c r="AA105" s="50">
        <f t="shared" si="42"/>
        <v>410.18</v>
      </c>
      <c r="AB105" s="50">
        <f t="shared" si="42"/>
        <v>410.18</v>
      </c>
      <c r="AC105" s="50">
        <f t="shared" si="42"/>
        <v>410.18</v>
      </c>
      <c r="AD105" s="50">
        <f t="shared" si="42"/>
        <v>410.18</v>
      </c>
      <c r="AE105" s="50">
        <f t="shared" si="42"/>
        <v>410.18</v>
      </c>
      <c r="AF105" s="50">
        <f t="shared" si="42"/>
        <v>410.18</v>
      </c>
    </row>
    <row r="106" spans="20:32" ht="15.75">
      <c r="T106" s="114"/>
      <c r="U106" s="44" t="str">
        <f t="shared" si="30"/>
        <v>24.0'</v>
      </c>
      <c r="V106" s="45" t="str">
        <f t="shared" si="30"/>
        <v>288"</v>
      </c>
      <c r="W106" s="46">
        <f t="shared" si="30"/>
        <v>288</v>
      </c>
      <c r="X106" s="51">
        <f t="shared" ref="X106:AF106" si="43">ROUND(X70+X88,2)</f>
        <v>304.67</v>
      </c>
      <c r="Y106" s="51">
        <f t="shared" si="43"/>
        <v>304.67</v>
      </c>
      <c r="Z106" s="51">
        <f t="shared" si="43"/>
        <v>304.67</v>
      </c>
      <c r="AA106" s="51">
        <f t="shared" si="43"/>
        <v>412.74</v>
      </c>
      <c r="AB106" s="51">
        <f t="shared" si="43"/>
        <v>412.74</v>
      </c>
      <c r="AC106" s="51">
        <f t="shared" si="43"/>
        <v>412.74</v>
      </c>
      <c r="AD106" s="51">
        <f t="shared" si="43"/>
        <v>412.74</v>
      </c>
      <c r="AE106" s="51">
        <f t="shared" si="43"/>
        <v>412.74</v>
      </c>
      <c r="AF106" s="51">
        <f t="shared" si="43"/>
        <v>412.74</v>
      </c>
    </row>
    <row r="109" spans="20:32" ht="20.25">
      <c r="T109" s="26" t="s">
        <v>43</v>
      </c>
    </row>
    <row r="110" spans="20:32" ht="15">
      <c r="X110" s="23" t="s">
        <v>20</v>
      </c>
      <c r="Y110" s="23"/>
      <c r="Z110" s="23"/>
      <c r="AA110" s="23"/>
      <c r="AB110" s="23"/>
      <c r="AC110" s="23"/>
      <c r="AD110" s="23"/>
      <c r="AE110" s="23"/>
      <c r="AF110" s="23"/>
    </row>
    <row r="111" spans="20:32" ht="15.75">
      <c r="U111" s="24" t="s">
        <v>21</v>
      </c>
      <c r="V111" s="24" t="s">
        <v>22</v>
      </c>
      <c r="X111" s="25" t="str">
        <f t="shared" ref="X111:AF111" si="44">X$38</f>
        <v>74"</v>
      </c>
      <c r="Y111" s="25" t="str">
        <f t="shared" si="44"/>
        <v>80"</v>
      </c>
      <c r="Z111" s="25" t="str">
        <f t="shared" si="44"/>
        <v>86"</v>
      </c>
      <c r="AA111" s="25" t="str">
        <f t="shared" si="44"/>
        <v>92"</v>
      </c>
      <c r="AB111" s="25" t="str">
        <f t="shared" si="44"/>
        <v>98"</v>
      </c>
      <c r="AC111" s="25" t="str">
        <f t="shared" si="44"/>
        <v>104"</v>
      </c>
      <c r="AD111" s="25" t="str">
        <f t="shared" si="44"/>
        <v>110"</v>
      </c>
      <c r="AE111" s="25" t="str">
        <f t="shared" si="44"/>
        <v>116"</v>
      </c>
      <c r="AF111" s="25" t="str">
        <f t="shared" si="44"/>
        <v>122"</v>
      </c>
    </row>
    <row r="112" spans="20:32" ht="15.75">
      <c r="T112" s="113" t="s">
        <v>23</v>
      </c>
      <c r="U112" s="36" t="str">
        <f t="shared" ref="U112:W124" si="45">U94</f>
        <v>6.0'</v>
      </c>
      <c r="V112" s="37" t="str">
        <f t="shared" si="45"/>
        <v>72"</v>
      </c>
      <c r="W112" s="48">
        <f t="shared" si="45"/>
        <v>72</v>
      </c>
      <c r="X112" s="49">
        <f t="shared" ref="X112:AF112" si="46">ROUND(X94/(1-$Z$32),2)</f>
        <v>192.86</v>
      </c>
      <c r="Y112" s="49">
        <f t="shared" si="46"/>
        <v>192.86</v>
      </c>
      <c r="Z112" s="49">
        <f t="shared" si="46"/>
        <v>192.86</v>
      </c>
      <c r="AA112" s="49">
        <f t="shared" si="46"/>
        <v>246.9</v>
      </c>
      <c r="AB112" s="49">
        <f t="shared" si="46"/>
        <v>246.9</v>
      </c>
      <c r="AC112" s="49">
        <f t="shared" si="46"/>
        <v>246.9</v>
      </c>
      <c r="AD112" s="49">
        <f t="shared" si="46"/>
        <v>246.9</v>
      </c>
      <c r="AE112" s="49">
        <f t="shared" si="46"/>
        <v>246.9</v>
      </c>
      <c r="AF112" s="49">
        <f t="shared" si="46"/>
        <v>246.9</v>
      </c>
    </row>
    <row r="113" spans="20:32" ht="15.75">
      <c r="T113" s="113"/>
      <c r="U113" s="40" t="str">
        <f t="shared" si="45"/>
        <v>7.5'</v>
      </c>
      <c r="V113" s="41" t="str">
        <f t="shared" si="45"/>
        <v>90"</v>
      </c>
      <c r="W113" s="42">
        <f t="shared" si="45"/>
        <v>90</v>
      </c>
      <c r="X113" s="50">
        <f t="shared" ref="X113:AF113" si="47">ROUND(X95/(1-$Z$32),2)</f>
        <v>311.18</v>
      </c>
      <c r="Y113" s="50">
        <f t="shared" si="47"/>
        <v>311.18</v>
      </c>
      <c r="Z113" s="50">
        <f t="shared" si="47"/>
        <v>311.18</v>
      </c>
      <c r="AA113" s="50">
        <f t="shared" si="47"/>
        <v>419.26</v>
      </c>
      <c r="AB113" s="50">
        <f t="shared" si="47"/>
        <v>419.26</v>
      </c>
      <c r="AC113" s="50">
        <f t="shared" si="47"/>
        <v>419.26</v>
      </c>
      <c r="AD113" s="50">
        <f t="shared" si="47"/>
        <v>419.26</v>
      </c>
      <c r="AE113" s="50">
        <f t="shared" si="47"/>
        <v>419.26</v>
      </c>
      <c r="AF113" s="50">
        <f t="shared" si="47"/>
        <v>419.26</v>
      </c>
    </row>
    <row r="114" spans="20:32" ht="15.75">
      <c r="T114" s="113"/>
      <c r="U114" s="40" t="str">
        <f t="shared" si="45"/>
        <v>9.0'</v>
      </c>
      <c r="V114" s="41" t="str">
        <f t="shared" si="45"/>
        <v>108"</v>
      </c>
      <c r="W114" s="42">
        <f t="shared" si="45"/>
        <v>108</v>
      </c>
      <c r="X114" s="50">
        <f t="shared" ref="X114:AF114" si="48">ROUND(X96/(1-$Z$32),2)</f>
        <v>316.32</v>
      </c>
      <c r="Y114" s="50">
        <f t="shared" si="48"/>
        <v>316.32</v>
      </c>
      <c r="Z114" s="50">
        <f t="shared" si="48"/>
        <v>316.32</v>
      </c>
      <c r="AA114" s="50">
        <f t="shared" si="48"/>
        <v>424.38</v>
      </c>
      <c r="AB114" s="50">
        <f t="shared" si="48"/>
        <v>424.38</v>
      </c>
      <c r="AC114" s="50">
        <f t="shared" si="48"/>
        <v>424.38</v>
      </c>
      <c r="AD114" s="50">
        <f t="shared" si="48"/>
        <v>424.38</v>
      </c>
      <c r="AE114" s="50">
        <f t="shared" si="48"/>
        <v>424.38</v>
      </c>
      <c r="AF114" s="50">
        <f t="shared" si="48"/>
        <v>424.38</v>
      </c>
    </row>
    <row r="115" spans="20:32" ht="15.75">
      <c r="T115" s="113"/>
      <c r="U115" s="40" t="str">
        <f t="shared" si="45"/>
        <v>10.5'</v>
      </c>
      <c r="V115" s="41" t="str">
        <f t="shared" si="45"/>
        <v>126"</v>
      </c>
      <c r="W115" s="42">
        <f t="shared" si="45"/>
        <v>126</v>
      </c>
      <c r="X115" s="50">
        <f t="shared" ref="X115:AF115" si="49">ROUND(X97/(1-$Z$32),2)</f>
        <v>326.56</v>
      </c>
      <c r="Y115" s="50">
        <f t="shared" si="49"/>
        <v>326.56</v>
      </c>
      <c r="Z115" s="50">
        <f t="shared" si="49"/>
        <v>326.56</v>
      </c>
      <c r="AA115" s="50">
        <f t="shared" si="49"/>
        <v>434.64</v>
      </c>
      <c r="AB115" s="50">
        <f t="shared" si="49"/>
        <v>434.64</v>
      </c>
      <c r="AC115" s="50">
        <f t="shared" si="49"/>
        <v>434.64</v>
      </c>
      <c r="AD115" s="50">
        <f t="shared" si="49"/>
        <v>434.64</v>
      </c>
      <c r="AE115" s="50">
        <f t="shared" si="49"/>
        <v>434.64</v>
      </c>
      <c r="AF115" s="50">
        <f t="shared" si="49"/>
        <v>434.64</v>
      </c>
    </row>
    <row r="116" spans="20:32" ht="15.75">
      <c r="T116" s="113"/>
      <c r="U116" s="40" t="str">
        <f t="shared" si="45"/>
        <v>12.0'</v>
      </c>
      <c r="V116" s="41" t="str">
        <f t="shared" si="45"/>
        <v>144"</v>
      </c>
      <c r="W116" s="42">
        <f t="shared" si="45"/>
        <v>144</v>
      </c>
      <c r="X116" s="50">
        <f t="shared" ref="X116:AF116" si="50">ROUND(X98/(1-$Z$32),2)</f>
        <v>331.68</v>
      </c>
      <c r="Y116" s="50">
        <f t="shared" si="50"/>
        <v>331.68</v>
      </c>
      <c r="Z116" s="50">
        <f t="shared" si="50"/>
        <v>331.68</v>
      </c>
      <c r="AA116" s="50">
        <f t="shared" si="50"/>
        <v>439.76</v>
      </c>
      <c r="AB116" s="50">
        <f t="shared" si="50"/>
        <v>439.76</v>
      </c>
      <c r="AC116" s="50">
        <f t="shared" si="50"/>
        <v>439.76</v>
      </c>
      <c r="AD116" s="50">
        <f t="shared" si="50"/>
        <v>439.76</v>
      </c>
      <c r="AE116" s="50">
        <f t="shared" si="50"/>
        <v>439.76</v>
      </c>
      <c r="AF116" s="50">
        <f t="shared" si="50"/>
        <v>439.76</v>
      </c>
    </row>
    <row r="117" spans="20:32" ht="15.75">
      <c r="T117" s="113"/>
      <c r="U117" s="40" t="str">
        <f t="shared" si="45"/>
        <v>13.5'</v>
      </c>
      <c r="V117" s="41" t="str">
        <f t="shared" si="45"/>
        <v>162"</v>
      </c>
      <c r="W117" s="42">
        <f t="shared" si="45"/>
        <v>162</v>
      </c>
      <c r="X117" s="50">
        <f t="shared" ref="X117:AF117" si="51">ROUND(X99/(1-$Z$32),2)</f>
        <v>450.02</v>
      </c>
      <c r="Y117" s="50">
        <f t="shared" si="51"/>
        <v>450.02</v>
      </c>
      <c r="Z117" s="50">
        <f t="shared" si="51"/>
        <v>450.02</v>
      </c>
      <c r="AA117" s="50">
        <f t="shared" si="51"/>
        <v>612.12</v>
      </c>
      <c r="AB117" s="50">
        <f t="shared" si="51"/>
        <v>612.12</v>
      </c>
      <c r="AC117" s="50">
        <f t="shared" si="51"/>
        <v>612.12</v>
      </c>
      <c r="AD117" s="50">
        <f t="shared" si="51"/>
        <v>612.12</v>
      </c>
      <c r="AE117" s="50">
        <f t="shared" si="51"/>
        <v>612.12</v>
      </c>
      <c r="AF117" s="50">
        <f t="shared" si="51"/>
        <v>612.12</v>
      </c>
    </row>
    <row r="118" spans="20:32" ht="15.75">
      <c r="T118" s="113"/>
      <c r="U118" s="40" t="str">
        <f t="shared" si="45"/>
        <v>15.0'</v>
      </c>
      <c r="V118" s="41" t="str">
        <f t="shared" si="45"/>
        <v>180"</v>
      </c>
      <c r="W118" s="42">
        <f t="shared" si="45"/>
        <v>180</v>
      </c>
      <c r="X118" s="50">
        <f t="shared" ref="X118:AF118" si="52">ROUND(X100/(1-$Z$32),2)</f>
        <v>455.14</v>
      </c>
      <c r="Y118" s="50">
        <f t="shared" si="52"/>
        <v>455.14</v>
      </c>
      <c r="Z118" s="50">
        <f t="shared" si="52"/>
        <v>455.14</v>
      </c>
      <c r="AA118" s="50">
        <f t="shared" si="52"/>
        <v>617.24</v>
      </c>
      <c r="AB118" s="50">
        <f t="shared" si="52"/>
        <v>617.24</v>
      </c>
      <c r="AC118" s="50">
        <f t="shared" si="52"/>
        <v>617.24</v>
      </c>
      <c r="AD118" s="50">
        <f t="shared" si="52"/>
        <v>617.24</v>
      </c>
      <c r="AE118" s="50">
        <f t="shared" si="52"/>
        <v>617.24</v>
      </c>
      <c r="AF118" s="50">
        <f t="shared" si="52"/>
        <v>617.24</v>
      </c>
    </row>
    <row r="119" spans="20:32" ht="15.75">
      <c r="T119" s="113"/>
      <c r="U119" s="40" t="str">
        <f t="shared" si="45"/>
        <v>16.5'</v>
      </c>
      <c r="V119" s="41" t="str">
        <f t="shared" si="45"/>
        <v>198"</v>
      </c>
      <c r="W119" s="42">
        <f t="shared" si="45"/>
        <v>198</v>
      </c>
      <c r="X119" s="50">
        <f t="shared" ref="X119:AF119" si="53">ROUND(X101/(1-$Z$32),2)</f>
        <v>465.38</v>
      </c>
      <c r="Y119" s="50">
        <f t="shared" si="53"/>
        <v>465.38</v>
      </c>
      <c r="Z119" s="50">
        <f t="shared" si="53"/>
        <v>465.38</v>
      </c>
      <c r="AA119" s="50">
        <f t="shared" si="53"/>
        <v>627.5</v>
      </c>
      <c r="AB119" s="50">
        <f t="shared" si="53"/>
        <v>627.5</v>
      </c>
      <c r="AC119" s="50">
        <f t="shared" si="53"/>
        <v>627.5</v>
      </c>
      <c r="AD119" s="50">
        <f t="shared" si="53"/>
        <v>627.5</v>
      </c>
      <c r="AE119" s="50">
        <f t="shared" si="53"/>
        <v>627.5</v>
      </c>
      <c r="AF119" s="50">
        <f t="shared" si="53"/>
        <v>627.5</v>
      </c>
    </row>
    <row r="120" spans="20:32" ht="15.75">
      <c r="T120" s="113"/>
      <c r="U120" s="40" t="str">
        <f t="shared" si="45"/>
        <v>18.0'</v>
      </c>
      <c r="V120" s="41" t="str">
        <f t="shared" si="45"/>
        <v>216"</v>
      </c>
      <c r="W120" s="42">
        <f t="shared" si="45"/>
        <v>216</v>
      </c>
      <c r="X120" s="50">
        <f t="shared" ref="X120:AF120" si="54">ROUND(X102/(1-$Z$32),2)</f>
        <v>470.52</v>
      </c>
      <c r="Y120" s="50">
        <f t="shared" si="54"/>
        <v>470.52</v>
      </c>
      <c r="Z120" s="50">
        <f t="shared" si="54"/>
        <v>470.52</v>
      </c>
      <c r="AA120" s="50">
        <f t="shared" si="54"/>
        <v>632.62</v>
      </c>
      <c r="AB120" s="50">
        <f t="shared" si="54"/>
        <v>632.62</v>
      </c>
      <c r="AC120" s="50">
        <f t="shared" si="54"/>
        <v>632.62</v>
      </c>
      <c r="AD120" s="50">
        <f t="shared" si="54"/>
        <v>632.62</v>
      </c>
      <c r="AE120" s="50">
        <f t="shared" si="54"/>
        <v>632.62</v>
      </c>
      <c r="AF120" s="50">
        <f t="shared" si="54"/>
        <v>632.62</v>
      </c>
    </row>
    <row r="121" spans="20:32" ht="15.75">
      <c r="T121" s="113"/>
      <c r="U121" s="40" t="str">
        <f t="shared" si="45"/>
        <v>19.5'</v>
      </c>
      <c r="V121" s="41" t="str">
        <f t="shared" si="45"/>
        <v>234"</v>
      </c>
      <c r="W121" s="42">
        <f t="shared" si="45"/>
        <v>234</v>
      </c>
      <c r="X121" s="50">
        <f t="shared" ref="X121:AF121" si="55">ROUND(X103/(1-$Z$32),2)</f>
        <v>588.84</v>
      </c>
      <c r="Y121" s="50">
        <f t="shared" si="55"/>
        <v>588.84</v>
      </c>
      <c r="Z121" s="50">
        <f t="shared" si="55"/>
        <v>588.84</v>
      </c>
      <c r="AA121" s="50">
        <f t="shared" si="55"/>
        <v>804.98</v>
      </c>
      <c r="AB121" s="50">
        <f t="shared" si="55"/>
        <v>804.98</v>
      </c>
      <c r="AC121" s="50">
        <f t="shared" si="55"/>
        <v>804.98</v>
      </c>
      <c r="AD121" s="50">
        <f t="shared" si="55"/>
        <v>804.98</v>
      </c>
      <c r="AE121" s="50">
        <f t="shared" si="55"/>
        <v>804.98</v>
      </c>
      <c r="AF121" s="50">
        <f t="shared" si="55"/>
        <v>804.98</v>
      </c>
    </row>
    <row r="122" spans="20:32" ht="15.75">
      <c r="T122" s="113"/>
      <c r="U122" s="40" t="str">
        <f t="shared" si="45"/>
        <v>21.0'</v>
      </c>
      <c r="V122" s="41" t="str">
        <f t="shared" si="45"/>
        <v>252"</v>
      </c>
      <c r="W122" s="42">
        <f t="shared" si="45"/>
        <v>252</v>
      </c>
      <c r="X122" s="50">
        <f t="shared" ref="X122:AF122" si="56">ROUND(X104/(1-$Z$32),2)</f>
        <v>593.96</v>
      </c>
      <c r="Y122" s="50">
        <f t="shared" si="56"/>
        <v>593.96</v>
      </c>
      <c r="Z122" s="50">
        <f t="shared" si="56"/>
        <v>593.96</v>
      </c>
      <c r="AA122" s="50">
        <f t="shared" si="56"/>
        <v>810.1</v>
      </c>
      <c r="AB122" s="50">
        <f t="shared" si="56"/>
        <v>810.1</v>
      </c>
      <c r="AC122" s="50">
        <f t="shared" si="56"/>
        <v>810.1</v>
      </c>
      <c r="AD122" s="50">
        <f t="shared" si="56"/>
        <v>810.1</v>
      </c>
      <c r="AE122" s="50">
        <f t="shared" si="56"/>
        <v>810.1</v>
      </c>
      <c r="AF122" s="50">
        <f t="shared" si="56"/>
        <v>810.1</v>
      </c>
    </row>
    <row r="123" spans="20:32" ht="15.75">
      <c r="T123" s="113"/>
      <c r="U123" s="40" t="str">
        <f t="shared" si="45"/>
        <v>22.5'</v>
      </c>
      <c r="V123" s="41" t="str">
        <f t="shared" si="45"/>
        <v>270"</v>
      </c>
      <c r="W123" s="42">
        <f t="shared" si="45"/>
        <v>270</v>
      </c>
      <c r="X123" s="50">
        <f t="shared" ref="X123:AF123" si="57">ROUND(X105/(1-$Z$32),2)</f>
        <v>604.20000000000005</v>
      </c>
      <c r="Y123" s="50">
        <f t="shared" si="57"/>
        <v>604.20000000000005</v>
      </c>
      <c r="Z123" s="50">
        <f t="shared" si="57"/>
        <v>604.20000000000005</v>
      </c>
      <c r="AA123" s="50">
        <f t="shared" si="57"/>
        <v>820.36</v>
      </c>
      <c r="AB123" s="50">
        <f t="shared" si="57"/>
        <v>820.36</v>
      </c>
      <c r="AC123" s="50">
        <f t="shared" si="57"/>
        <v>820.36</v>
      </c>
      <c r="AD123" s="50">
        <f t="shared" si="57"/>
        <v>820.36</v>
      </c>
      <c r="AE123" s="50">
        <f t="shared" si="57"/>
        <v>820.36</v>
      </c>
      <c r="AF123" s="50">
        <f t="shared" si="57"/>
        <v>820.36</v>
      </c>
    </row>
    <row r="124" spans="20:32" ht="15.75">
      <c r="T124" s="114"/>
      <c r="U124" s="44" t="str">
        <f t="shared" si="45"/>
        <v>24.0'</v>
      </c>
      <c r="V124" s="45" t="str">
        <f t="shared" si="45"/>
        <v>288"</v>
      </c>
      <c r="W124" s="46">
        <f t="shared" si="45"/>
        <v>288</v>
      </c>
      <c r="X124" s="51">
        <f t="shared" ref="X124:AF124" si="58">ROUND(X106/(1-$Z$32),2)</f>
        <v>609.34</v>
      </c>
      <c r="Y124" s="51">
        <f t="shared" si="58"/>
        <v>609.34</v>
      </c>
      <c r="Z124" s="51">
        <f t="shared" si="58"/>
        <v>609.34</v>
      </c>
      <c r="AA124" s="51">
        <f t="shared" si="58"/>
        <v>825.48</v>
      </c>
      <c r="AB124" s="51">
        <f t="shared" si="58"/>
        <v>825.48</v>
      </c>
      <c r="AC124" s="51">
        <f t="shared" si="58"/>
        <v>825.48</v>
      </c>
      <c r="AD124" s="51">
        <f t="shared" si="58"/>
        <v>825.48</v>
      </c>
      <c r="AE124" s="51">
        <f t="shared" si="58"/>
        <v>825.48</v>
      </c>
      <c r="AF124" s="51">
        <f t="shared" si="58"/>
        <v>825.48</v>
      </c>
    </row>
    <row r="182" spans="21:29" ht="15">
      <c r="X182" s="30"/>
    </row>
    <row r="186" spans="21:29">
      <c r="X186" s="33" t="s">
        <v>28</v>
      </c>
      <c r="Y186" s="33"/>
      <c r="Z186" s="33" t="s">
        <v>31</v>
      </c>
      <c r="AA186" s="33"/>
      <c r="AB186" s="33" t="s">
        <v>32</v>
      </c>
      <c r="AC186" s="33"/>
    </row>
    <row r="187" spans="21:29">
      <c r="U187" t="s">
        <v>29</v>
      </c>
      <c r="X187" s="31" t="e">
        <f>#REF!</f>
        <v>#REF!</v>
      </c>
      <c r="Z187" s="31" t="e">
        <f>#REF!</f>
        <v>#REF!</v>
      </c>
      <c r="AB187" s="31" t="e">
        <f>#REF!</f>
        <v>#REF!</v>
      </c>
    </row>
    <row r="189" spans="21:29">
      <c r="U189" t="s">
        <v>30</v>
      </c>
      <c r="X189" s="34">
        <v>78.069999999999993</v>
      </c>
      <c r="Y189" s="86" t="e">
        <f t="shared" ref="Y189:Y196" si="59">X$187/X189-1</f>
        <v>#REF!</v>
      </c>
      <c r="Z189" s="34">
        <v>108.59</v>
      </c>
      <c r="AA189" s="86" t="e">
        <f t="shared" ref="AA189:AA196" si="60">Z$187/Z189-1</f>
        <v>#REF!</v>
      </c>
      <c r="AB189" s="34">
        <v>161.83000000000001</v>
      </c>
      <c r="AC189" s="86" t="e">
        <f t="shared" ref="AC189:AC196" si="61">AB$187/AB189-1</f>
        <v>#REF!</v>
      </c>
    </row>
    <row r="190" spans="21:29">
      <c r="U190" t="s">
        <v>33</v>
      </c>
      <c r="X190" s="34">
        <v>78.069999999999993</v>
      </c>
      <c r="Y190" s="86" t="e">
        <f t="shared" si="59"/>
        <v>#REF!</v>
      </c>
      <c r="Z190" s="34">
        <v>108.59</v>
      </c>
      <c r="AA190" s="86" t="e">
        <f t="shared" si="60"/>
        <v>#REF!</v>
      </c>
      <c r="AB190" s="34">
        <v>161.83000000000001</v>
      </c>
      <c r="AC190" s="86" t="e">
        <f t="shared" si="61"/>
        <v>#REF!</v>
      </c>
    </row>
    <row r="191" spans="21:29">
      <c r="U191" t="s">
        <v>34</v>
      </c>
      <c r="X191" s="34">
        <v>83.62</v>
      </c>
      <c r="Y191" s="86" t="e">
        <f t="shared" si="59"/>
        <v>#REF!</v>
      </c>
      <c r="Z191" s="34">
        <v>115.98</v>
      </c>
      <c r="AA191" s="86" t="e">
        <f t="shared" si="60"/>
        <v>#REF!</v>
      </c>
      <c r="AB191" s="34">
        <v>173.53</v>
      </c>
      <c r="AC191" s="86" t="e">
        <f t="shared" si="61"/>
        <v>#REF!</v>
      </c>
    </row>
    <row r="192" spans="21:29">
      <c r="U192" t="s">
        <v>35</v>
      </c>
      <c r="X192" s="34"/>
      <c r="Y192" s="86" t="e">
        <f t="shared" si="59"/>
        <v>#REF!</v>
      </c>
      <c r="Z192" s="34"/>
      <c r="AA192" s="86" t="e">
        <f t="shared" si="60"/>
        <v>#REF!</v>
      </c>
      <c r="AB192" s="34"/>
      <c r="AC192" s="86" t="e">
        <f t="shared" si="61"/>
        <v>#REF!</v>
      </c>
    </row>
    <row r="193" spans="21:29">
      <c r="U193" t="s">
        <v>36</v>
      </c>
      <c r="X193" s="34"/>
      <c r="Y193" s="86" t="e">
        <f t="shared" si="59"/>
        <v>#REF!</v>
      </c>
      <c r="Z193" s="34"/>
      <c r="AA193" s="86" t="e">
        <f t="shared" si="60"/>
        <v>#REF!</v>
      </c>
      <c r="AB193" s="34"/>
      <c r="AC193" s="86" t="e">
        <f t="shared" si="61"/>
        <v>#REF!</v>
      </c>
    </row>
    <row r="194" spans="21:29">
      <c r="U194" t="s">
        <v>37</v>
      </c>
      <c r="X194" s="34"/>
      <c r="Y194" s="86" t="e">
        <f t="shared" si="59"/>
        <v>#REF!</v>
      </c>
      <c r="Z194" s="34"/>
      <c r="AA194" s="86" t="e">
        <f t="shared" si="60"/>
        <v>#REF!</v>
      </c>
      <c r="AB194" s="34"/>
      <c r="AC194" s="86" t="e">
        <f t="shared" si="61"/>
        <v>#REF!</v>
      </c>
    </row>
    <row r="195" spans="21:29">
      <c r="U195" t="s">
        <v>38</v>
      </c>
      <c r="X195" s="34"/>
      <c r="Y195" s="86" t="e">
        <f t="shared" si="59"/>
        <v>#REF!</v>
      </c>
      <c r="Z195" s="34"/>
      <c r="AA195" s="86" t="e">
        <f t="shared" si="60"/>
        <v>#REF!</v>
      </c>
      <c r="AB195" s="34"/>
      <c r="AC195" s="86" t="e">
        <f t="shared" si="61"/>
        <v>#REF!</v>
      </c>
    </row>
    <row r="196" spans="21:29">
      <c r="U196" t="s">
        <v>39</v>
      </c>
      <c r="X196" s="34"/>
      <c r="Y196" s="86" t="e">
        <f t="shared" si="59"/>
        <v>#REF!</v>
      </c>
      <c r="Z196" s="34"/>
      <c r="AA196" s="86" t="e">
        <f t="shared" si="60"/>
        <v>#REF!</v>
      </c>
      <c r="AB196" s="34"/>
      <c r="AC196" s="86" t="e">
        <f t="shared" si="61"/>
        <v>#REF!</v>
      </c>
    </row>
  </sheetData>
  <mergeCells count="15">
    <mergeCell ref="D3:D4"/>
    <mergeCell ref="F3:G4"/>
    <mergeCell ref="H3:H4"/>
    <mergeCell ref="L3:L4"/>
    <mergeCell ref="O3:O4"/>
    <mergeCell ref="T76:T88"/>
    <mergeCell ref="P3:P4"/>
    <mergeCell ref="M3:N3"/>
    <mergeCell ref="J3:J4"/>
    <mergeCell ref="T112:T124"/>
    <mergeCell ref="T40:T52"/>
    <mergeCell ref="T58:T70"/>
    <mergeCell ref="O24:O25"/>
    <mergeCell ref="T94:T106"/>
    <mergeCell ref="L24:N25"/>
  </mergeCells>
  <phoneticPr fontId="2" type="noConversion"/>
  <pageMargins left="0.25" right="0.25" top="0.75" bottom="0.75" header="0.5" footer="0.5"/>
  <pageSetup scale="91" fitToHeight="2" orientation="portrait" horizontalDpi="200" verticalDpi="200" r:id="rId1"/>
  <headerFooter alignWithMargins="0">
    <oddHeader>&amp;R&amp;A</oddHeader>
  </headerFooter>
  <rowBreaks count="1" manualBreakCount="1">
    <brk id="126" min="20" max="30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Z196"/>
  <sheetViews>
    <sheetView showGridLines="0" topLeftCell="N95" workbookViewId="0">
      <selection activeCell="B87" sqref="B87:N102"/>
    </sheetView>
  </sheetViews>
  <sheetFormatPr defaultRowHeight="12.75" outlineLevelRow="1" outlineLevelCol="1"/>
  <cols>
    <col min="1" max="2" width="5" customWidth="1"/>
    <col min="4" max="4" width="10" customWidth="1"/>
    <col min="5" max="5" width="5.28515625" customWidth="1"/>
    <col min="6" max="8" width="7" customWidth="1"/>
    <col min="9" max="9" width="5.85546875" customWidth="1"/>
    <col min="10" max="10" width="16" bestFit="1" customWidth="1"/>
    <col min="12" max="14" width="11.28515625" customWidth="1"/>
    <col min="15" max="15" width="11.140625" customWidth="1"/>
    <col min="16" max="16" width="11.28515625" customWidth="1"/>
    <col min="20" max="20" width="4.7109375" customWidth="1"/>
    <col min="21" max="21" width="6.85546875" customWidth="1"/>
    <col min="23" max="23" width="9.5703125" hidden="1" customWidth="1" outlineLevel="1"/>
    <col min="24" max="24" width="10.42578125" customWidth="1" collapsed="1"/>
    <col min="25" max="32" width="10.42578125" customWidth="1"/>
    <col min="34" max="41" width="9" bestFit="1" customWidth="1"/>
  </cols>
  <sheetData>
    <row r="1" spans="1:16" ht="20.25">
      <c r="D1" s="6" t="s">
        <v>1</v>
      </c>
      <c r="L1" s="6" t="s">
        <v>7</v>
      </c>
    </row>
    <row r="2" spans="1:16" ht="14.25" customHeight="1" thickBot="1">
      <c r="D2" s="6"/>
      <c r="L2" s="6"/>
    </row>
    <row r="3" spans="1:16" ht="18.75" customHeight="1" thickTop="1" thickBot="1">
      <c r="D3" s="127" t="s">
        <v>4</v>
      </c>
      <c r="F3" s="133" t="s">
        <v>3</v>
      </c>
      <c r="G3" s="134"/>
      <c r="H3" s="137" t="s">
        <v>2</v>
      </c>
      <c r="J3" s="131" t="s">
        <v>6</v>
      </c>
      <c r="L3" s="123" t="s">
        <v>16</v>
      </c>
      <c r="M3" s="129"/>
      <c r="N3" s="130"/>
      <c r="O3" s="125" t="s">
        <v>10</v>
      </c>
      <c r="P3" s="127" t="s">
        <v>11</v>
      </c>
    </row>
    <row r="4" spans="1:16" ht="34.5" customHeight="1" thickTop="1" thickBot="1">
      <c r="D4" s="128"/>
      <c r="F4" s="135"/>
      <c r="G4" s="136"/>
      <c r="H4" s="138"/>
      <c r="J4" s="132"/>
      <c r="L4" s="124"/>
      <c r="M4" s="20" t="s">
        <v>8</v>
      </c>
      <c r="N4" s="19" t="s">
        <v>9</v>
      </c>
      <c r="O4" s="126"/>
      <c r="P4" s="128"/>
    </row>
    <row r="5" spans="1:16" ht="14.25" thickTop="1" thickBot="1">
      <c r="C5" t="s">
        <v>12</v>
      </c>
      <c r="D5" s="15">
        <v>72</v>
      </c>
      <c r="F5" s="3" t="s">
        <v>0</v>
      </c>
      <c r="G5" s="3" t="str">
        <f>IF(FABW&lt;=54,"⅓ &amp; ⅔","½ &amp; ¼")</f>
        <v>½ &amp; ¼</v>
      </c>
      <c r="H5" s="3"/>
      <c r="J5" s="4" t="s">
        <v>5</v>
      </c>
      <c r="L5" s="56">
        <v>1</v>
      </c>
      <c r="M5" s="55">
        <v>72</v>
      </c>
      <c r="N5" s="16">
        <v>92</v>
      </c>
      <c r="O5" s="16">
        <v>20</v>
      </c>
      <c r="P5" s="107">
        <f>'Fabric Specs'!N12</f>
        <v>12.75</v>
      </c>
    </row>
    <row r="6" spans="1:16" ht="13.5" thickTop="1">
      <c r="A6" s="21">
        <v>1</v>
      </c>
      <c r="B6" s="21">
        <v>1</v>
      </c>
      <c r="C6" s="11">
        <f t="shared" ref="C6:C26" si="0">IF(FABW&lt;=57,B6,A6)</f>
        <v>1</v>
      </c>
      <c r="D6" s="10">
        <f t="shared" ref="D6:D26" si="1">C6*$D$5</f>
        <v>72</v>
      </c>
      <c r="E6" s="1"/>
      <c r="F6" s="2">
        <f t="shared" ref="F6:F26" si="2">INT(C6)</f>
        <v>1</v>
      </c>
      <c r="G6" s="2">
        <f t="shared" ref="G6:G26" si="3">C6-INT(C6)</f>
        <v>0</v>
      </c>
      <c r="H6" s="2">
        <f t="shared" ref="H6:H26" si="4">IF(FABW&lt;=54,IF(AND(C6-INT(C6)&gt;0.3,C6-INT(C6)&lt;0.7),INT(C6),C6-1),IF(OR(G6=0.25,G6=0.5),INT(C6),IF(G6=0.75,INT(C6)+1,INT(C6)-1)))</f>
        <v>0</v>
      </c>
      <c r="I6" s="1"/>
      <c r="J6" s="9">
        <f t="shared" ref="J6:J26" si="5">ROUNDUP(D6-4-(H6*1.92),1)</f>
        <v>68</v>
      </c>
    </row>
    <row r="7" spans="1:16">
      <c r="A7" s="21">
        <v>1.25</v>
      </c>
      <c r="B7" s="21">
        <v>1.33</v>
      </c>
      <c r="C7" s="11">
        <f t="shared" si="0"/>
        <v>1.25</v>
      </c>
      <c r="D7" s="9">
        <f t="shared" si="1"/>
        <v>90</v>
      </c>
      <c r="E7" s="1"/>
      <c r="F7" s="2">
        <f t="shared" si="2"/>
        <v>1</v>
      </c>
      <c r="G7" s="2">
        <f t="shared" si="3"/>
        <v>0.25</v>
      </c>
      <c r="H7" s="2">
        <f t="shared" si="4"/>
        <v>1</v>
      </c>
      <c r="I7" s="1"/>
      <c r="J7" s="9">
        <f t="shared" si="5"/>
        <v>84.1</v>
      </c>
      <c r="L7" s="5" t="s">
        <v>12</v>
      </c>
    </row>
    <row r="8" spans="1:16">
      <c r="A8" s="21">
        <v>1.5</v>
      </c>
      <c r="B8" s="21">
        <v>1.5</v>
      </c>
      <c r="C8" s="11">
        <f t="shared" si="0"/>
        <v>1.5</v>
      </c>
      <c r="D8" s="9">
        <f t="shared" si="1"/>
        <v>108</v>
      </c>
      <c r="E8" s="1"/>
      <c r="F8" s="2">
        <f t="shared" si="2"/>
        <v>1</v>
      </c>
      <c r="G8" s="2">
        <f t="shared" si="3"/>
        <v>0.5</v>
      </c>
      <c r="H8" s="2">
        <f t="shared" si="4"/>
        <v>1</v>
      </c>
      <c r="I8" s="1"/>
      <c r="J8" s="9">
        <f t="shared" si="5"/>
        <v>102.1</v>
      </c>
      <c r="L8" s="2">
        <f>CCW/FABW</f>
        <v>1</v>
      </c>
    </row>
    <row r="9" spans="1:16">
      <c r="A9" s="21">
        <v>1.75</v>
      </c>
      <c r="B9" s="21">
        <v>1.66</v>
      </c>
      <c r="C9" s="11">
        <f t="shared" si="0"/>
        <v>1.75</v>
      </c>
      <c r="D9" s="9">
        <f t="shared" si="1"/>
        <v>126</v>
      </c>
      <c r="E9" s="1"/>
      <c r="F9" s="2">
        <f t="shared" si="2"/>
        <v>1</v>
      </c>
      <c r="G9" s="2">
        <f t="shared" si="3"/>
        <v>0.75</v>
      </c>
      <c r="H9" s="2">
        <f t="shared" si="4"/>
        <v>2</v>
      </c>
      <c r="I9" s="1"/>
      <c r="J9" s="9">
        <f t="shared" si="5"/>
        <v>118.19999999999999</v>
      </c>
    </row>
    <row r="10" spans="1:16">
      <c r="A10" s="21">
        <v>2</v>
      </c>
      <c r="B10" s="21">
        <v>2</v>
      </c>
      <c r="C10" s="11">
        <f t="shared" si="0"/>
        <v>2</v>
      </c>
      <c r="D10" s="9">
        <f t="shared" si="1"/>
        <v>144</v>
      </c>
      <c r="E10" s="1"/>
      <c r="F10" s="2">
        <f t="shared" si="2"/>
        <v>2</v>
      </c>
      <c r="G10" s="2">
        <f t="shared" si="3"/>
        <v>0</v>
      </c>
      <c r="H10" s="2">
        <f t="shared" si="4"/>
        <v>1</v>
      </c>
      <c r="I10" s="1"/>
      <c r="J10" s="9">
        <f t="shared" si="5"/>
        <v>138.1</v>
      </c>
      <c r="L10" t="s">
        <v>13</v>
      </c>
    </row>
    <row r="11" spans="1:16">
      <c r="A11" s="21">
        <v>2.25</v>
      </c>
      <c r="B11" s="21">
        <v>2.33</v>
      </c>
      <c r="C11" s="11">
        <f t="shared" si="0"/>
        <v>2.25</v>
      </c>
      <c r="D11" s="9">
        <f t="shared" si="1"/>
        <v>162</v>
      </c>
      <c r="E11" s="1"/>
      <c r="F11" s="2">
        <f t="shared" si="2"/>
        <v>2</v>
      </c>
      <c r="G11" s="2">
        <f t="shared" si="3"/>
        <v>0.25</v>
      </c>
      <c r="H11" s="2">
        <f t="shared" si="4"/>
        <v>2</v>
      </c>
      <c r="I11" s="1"/>
      <c r="J11" s="9">
        <f t="shared" si="5"/>
        <v>154.19999999999999</v>
      </c>
      <c r="L11" s="2">
        <f>CEILING(CCW/FABW,0.25)</f>
        <v>1</v>
      </c>
    </row>
    <row r="12" spans="1:16">
      <c r="A12" s="21">
        <v>2.5</v>
      </c>
      <c r="B12" s="21">
        <v>2.5</v>
      </c>
      <c r="C12" s="11">
        <f t="shared" si="0"/>
        <v>2.5</v>
      </c>
      <c r="D12" s="9">
        <f t="shared" si="1"/>
        <v>180</v>
      </c>
      <c r="E12" s="1"/>
      <c r="F12" s="2">
        <f t="shared" si="2"/>
        <v>2</v>
      </c>
      <c r="G12" s="2">
        <f t="shared" si="3"/>
        <v>0.5</v>
      </c>
      <c r="H12" s="2">
        <f t="shared" si="4"/>
        <v>2</v>
      </c>
      <c r="I12" s="1"/>
      <c r="J12" s="9">
        <f t="shared" si="5"/>
        <v>172.2</v>
      </c>
    </row>
    <row r="13" spans="1:16">
      <c r="A13" s="21">
        <v>2.75</v>
      </c>
      <c r="B13" s="21">
        <v>2.66</v>
      </c>
      <c r="C13" s="11">
        <f t="shared" si="0"/>
        <v>2.75</v>
      </c>
      <c r="D13" s="9">
        <f t="shared" si="1"/>
        <v>198</v>
      </c>
      <c r="E13" s="1"/>
      <c r="F13" s="2">
        <f t="shared" si="2"/>
        <v>2</v>
      </c>
      <c r="G13" s="2">
        <f t="shared" si="3"/>
        <v>0.75</v>
      </c>
      <c r="H13" s="2">
        <f t="shared" si="4"/>
        <v>3</v>
      </c>
      <c r="I13" s="1"/>
      <c r="J13" s="9">
        <f t="shared" si="5"/>
        <v>188.29999999999998</v>
      </c>
      <c r="L13" t="s">
        <v>14</v>
      </c>
    </row>
    <row r="14" spans="1:16">
      <c r="A14" s="21">
        <v>3</v>
      </c>
      <c r="B14" s="21">
        <v>3</v>
      </c>
      <c r="C14" s="11">
        <f t="shared" si="0"/>
        <v>3</v>
      </c>
      <c r="D14" s="9">
        <f t="shared" si="1"/>
        <v>216</v>
      </c>
      <c r="E14" s="1"/>
      <c r="F14" s="2">
        <f t="shared" si="2"/>
        <v>3</v>
      </c>
      <c r="G14" s="2">
        <f t="shared" si="3"/>
        <v>0</v>
      </c>
      <c r="H14" s="2">
        <f t="shared" si="4"/>
        <v>2</v>
      </c>
      <c r="I14" s="1"/>
      <c r="J14" s="9">
        <f t="shared" si="5"/>
        <v>208.2</v>
      </c>
      <c r="L14" s="2">
        <f>IF(RPT&gt;0,IF(ML&gt;0,(ROUNDUP((CCL-ML+3)/RPT,0)*RPT),(ROUNDUP((CCL+5)/RPT,0)*RPT)),IF(ML&gt;0,CCL-ML+3,CCL+5))</f>
        <v>76.5</v>
      </c>
      <c r="M14" s="17"/>
      <c r="N14" s="18"/>
    </row>
    <row r="15" spans="1:16">
      <c r="A15" s="21">
        <v>3.25</v>
      </c>
      <c r="B15" s="21">
        <v>3.33</v>
      </c>
      <c r="C15" s="11">
        <f t="shared" si="0"/>
        <v>3.25</v>
      </c>
      <c r="D15" s="9">
        <f t="shared" si="1"/>
        <v>234</v>
      </c>
      <c r="E15" s="1"/>
      <c r="F15" s="2">
        <f t="shared" si="2"/>
        <v>3</v>
      </c>
      <c r="G15" s="2">
        <f t="shared" si="3"/>
        <v>0.25</v>
      </c>
      <c r="H15" s="2">
        <f t="shared" si="4"/>
        <v>3</v>
      </c>
      <c r="I15" s="1"/>
      <c r="J15" s="9">
        <f t="shared" si="5"/>
        <v>224.29999999999998</v>
      </c>
    </row>
    <row r="16" spans="1:16">
      <c r="A16" s="21">
        <v>3.5</v>
      </c>
      <c r="B16" s="21">
        <v>3.5</v>
      </c>
      <c r="C16" s="11">
        <f t="shared" si="0"/>
        <v>3.5</v>
      </c>
      <c r="D16" s="9">
        <f t="shared" si="1"/>
        <v>252</v>
      </c>
      <c r="E16" s="1"/>
      <c r="F16" s="2">
        <f t="shared" si="2"/>
        <v>3</v>
      </c>
      <c r="G16" s="2">
        <f t="shared" si="3"/>
        <v>0.5</v>
      </c>
      <c r="H16" s="2">
        <f t="shared" si="4"/>
        <v>3</v>
      </c>
      <c r="I16" s="1"/>
      <c r="J16" s="9">
        <f t="shared" si="5"/>
        <v>242.29999999999998</v>
      </c>
      <c r="L16" t="s">
        <v>15</v>
      </c>
    </row>
    <row r="17" spans="1:27">
      <c r="A17" s="21">
        <v>3.75</v>
      </c>
      <c r="B17" s="21">
        <v>3.66</v>
      </c>
      <c r="C17" s="11">
        <f t="shared" si="0"/>
        <v>3.75</v>
      </c>
      <c r="D17" s="9">
        <f t="shared" si="1"/>
        <v>270</v>
      </c>
      <c r="E17" s="1"/>
      <c r="F17" s="2">
        <f t="shared" si="2"/>
        <v>3</v>
      </c>
      <c r="G17" s="2">
        <f t="shared" si="3"/>
        <v>0.75</v>
      </c>
      <c r="H17" s="2">
        <f t="shared" si="4"/>
        <v>4</v>
      </c>
      <c r="I17" s="1"/>
      <c r="J17" s="9">
        <f t="shared" si="5"/>
        <v>258.40000000000003</v>
      </c>
      <c r="L17" s="2">
        <f>O24/L5</f>
        <v>3</v>
      </c>
    </row>
    <row r="18" spans="1:27">
      <c r="A18" s="21">
        <v>4</v>
      </c>
      <c r="B18" s="21">
        <v>4</v>
      </c>
      <c r="C18" s="11">
        <f t="shared" si="0"/>
        <v>4</v>
      </c>
      <c r="D18" s="9">
        <f t="shared" si="1"/>
        <v>288</v>
      </c>
      <c r="E18" s="1"/>
      <c r="F18" s="2">
        <f t="shared" si="2"/>
        <v>4</v>
      </c>
      <c r="G18" s="2">
        <f t="shared" si="3"/>
        <v>0</v>
      </c>
      <c r="H18" s="2">
        <f t="shared" si="4"/>
        <v>3</v>
      </c>
      <c r="I18" s="1"/>
      <c r="J18" s="9">
        <f t="shared" si="5"/>
        <v>278.3</v>
      </c>
    </row>
    <row r="19" spans="1:27">
      <c r="A19" s="21">
        <v>4.25</v>
      </c>
      <c r="B19" s="21">
        <v>4.33</v>
      </c>
      <c r="C19" s="11">
        <f t="shared" si="0"/>
        <v>4.25</v>
      </c>
      <c r="D19" s="9">
        <f t="shared" si="1"/>
        <v>306</v>
      </c>
      <c r="E19" s="1"/>
      <c r="F19" s="2">
        <f t="shared" si="2"/>
        <v>4</v>
      </c>
      <c r="G19" s="2">
        <f t="shared" si="3"/>
        <v>0.25</v>
      </c>
      <c r="H19" s="2">
        <f t="shared" si="4"/>
        <v>4</v>
      </c>
      <c r="I19" s="1"/>
      <c r="J19" s="9">
        <f t="shared" si="5"/>
        <v>294.40000000000003</v>
      </c>
    </row>
    <row r="20" spans="1:27">
      <c r="A20" s="21">
        <v>4.5</v>
      </c>
      <c r="B20" s="21">
        <v>4.5</v>
      </c>
      <c r="C20" s="11">
        <f t="shared" si="0"/>
        <v>4.5</v>
      </c>
      <c r="D20" s="9">
        <f t="shared" si="1"/>
        <v>324</v>
      </c>
      <c r="E20" s="1"/>
      <c r="F20" s="2">
        <f t="shared" si="2"/>
        <v>4</v>
      </c>
      <c r="G20" s="2">
        <f t="shared" si="3"/>
        <v>0.5</v>
      </c>
      <c r="H20" s="2">
        <f t="shared" si="4"/>
        <v>4</v>
      </c>
      <c r="I20" s="1"/>
      <c r="J20" s="9">
        <f t="shared" si="5"/>
        <v>312.40000000000003</v>
      </c>
      <c r="L20" s="8"/>
      <c r="M20" s="8"/>
    </row>
    <row r="21" spans="1:27">
      <c r="A21" s="21">
        <v>4.75</v>
      </c>
      <c r="B21" s="21">
        <v>4.66</v>
      </c>
      <c r="C21" s="11">
        <f t="shared" si="0"/>
        <v>4.75</v>
      </c>
      <c r="D21" s="9">
        <f t="shared" si="1"/>
        <v>342</v>
      </c>
      <c r="E21" s="1"/>
      <c r="F21" s="2">
        <f t="shared" si="2"/>
        <v>4</v>
      </c>
      <c r="G21" s="2">
        <f t="shared" si="3"/>
        <v>0.75</v>
      </c>
      <c r="H21" s="2">
        <f t="shared" si="4"/>
        <v>5</v>
      </c>
      <c r="I21" s="1"/>
      <c r="J21" s="9">
        <f t="shared" si="5"/>
        <v>328.4</v>
      </c>
      <c r="L21" s="12"/>
      <c r="M21" s="13"/>
      <c r="N21" s="14" t="s">
        <v>17</v>
      </c>
      <c r="O21" s="2">
        <f>ROUNDUP(L11*L5,0)</f>
        <v>1</v>
      </c>
      <c r="P21" t="s">
        <v>25</v>
      </c>
    </row>
    <row r="22" spans="1:27">
      <c r="A22" s="21">
        <v>5</v>
      </c>
      <c r="B22" s="21">
        <v>5</v>
      </c>
      <c r="C22" s="11">
        <f t="shared" si="0"/>
        <v>5</v>
      </c>
      <c r="D22" s="9">
        <f t="shared" si="1"/>
        <v>360</v>
      </c>
      <c r="E22" s="1"/>
      <c r="F22" s="2">
        <f t="shared" si="2"/>
        <v>5</v>
      </c>
      <c r="G22" s="2">
        <f t="shared" si="3"/>
        <v>0</v>
      </c>
      <c r="H22" s="2">
        <f t="shared" si="4"/>
        <v>4</v>
      </c>
      <c r="I22" s="1"/>
      <c r="J22" s="9">
        <f t="shared" si="5"/>
        <v>348.40000000000003</v>
      </c>
      <c r="L22" s="12"/>
      <c r="M22" s="13"/>
      <c r="N22" s="14" t="s">
        <v>18</v>
      </c>
      <c r="O22" s="7">
        <f>((RTW*CL)/36)*1.05</f>
        <v>2.2312500000000002</v>
      </c>
      <c r="P22" s="27">
        <f>TY/L5</f>
        <v>2.2312500000000002</v>
      </c>
    </row>
    <row r="23" spans="1:27" ht="13.5" thickBot="1">
      <c r="A23" s="21">
        <v>5.25</v>
      </c>
      <c r="B23" s="21">
        <v>5.33</v>
      </c>
      <c r="C23" s="11">
        <f t="shared" si="0"/>
        <v>5.25</v>
      </c>
      <c r="D23" s="9">
        <f t="shared" si="1"/>
        <v>378</v>
      </c>
      <c r="E23" s="1"/>
      <c r="F23" s="2">
        <f t="shared" si="2"/>
        <v>5</v>
      </c>
      <c r="G23" s="2">
        <f t="shared" si="3"/>
        <v>0.25</v>
      </c>
      <c r="H23" s="2">
        <f t="shared" si="4"/>
        <v>5</v>
      </c>
      <c r="I23" s="1"/>
      <c r="J23" s="9">
        <f t="shared" si="5"/>
        <v>364.4</v>
      </c>
    </row>
    <row r="24" spans="1:27" ht="13.5" thickTop="1">
      <c r="A24" s="21">
        <v>5.5</v>
      </c>
      <c r="B24" s="21">
        <v>5.5</v>
      </c>
      <c r="C24" s="11">
        <f t="shared" si="0"/>
        <v>5.5</v>
      </c>
      <c r="D24" s="9">
        <f t="shared" si="1"/>
        <v>396</v>
      </c>
      <c r="E24" s="1"/>
      <c r="F24" s="2">
        <f t="shared" si="2"/>
        <v>5</v>
      </c>
      <c r="G24" s="2">
        <f t="shared" si="3"/>
        <v>0.5</v>
      </c>
      <c r="H24" s="2">
        <f t="shared" si="4"/>
        <v>5</v>
      </c>
      <c r="I24" s="1"/>
      <c r="J24" s="9">
        <f t="shared" si="5"/>
        <v>382.4</v>
      </c>
      <c r="L24" s="117" t="s">
        <v>19</v>
      </c>
      <c r="M24" s="118"/>
      <c r="N24" s="119"/>
      <c r="O24" s="115">
        <f>IF(TY-INT(TY)&gt;=0.07,ROUNDUP(O22,0),INT(TY))</f>
        <v>3</v>
      </c>
    </row>
    <row r="25" spans="1:27" ht="13.5" thickBot="1">
      <c r="A25" s="21">
        <v>5.75</v>
      </c>
      <c r="B25" s="21">
        <v>5.66</v>
      </c>
      <c r="C25" s="11">
        <f t="shared" si="0"/>
        <v>5.75</v>
      </c>
      <c r="D25" s="9">
        <f t="shared" si="1"/>
        <v>414</v>
      </c>
      <c r="E25" s="1"/>
      <c r="F25" s="2">
        <f t="shared" si="2"/>
        <v>5</v>
      </c>
      <c r="G25" s="2">
        <f t="shared" si="3"/>
        <v>0.75</v>
      </c>
      <c r="H25" s="2">
        <f t="shared" si="4"/>
        <v>6</v>
      </c>
      <c r="I25" s="1"/>
      <c r="J25" s="9">
        <f t="shared" si="5"/>
        <v>398.5</v>
      </c>
      <c r="L25" s="120"/>
      <c r="M25" s="121"/>
      <c r="N25" s="122"/>
      <c r="O25" s="116"/>
    </row>
    <row r="26" spans="1:27" ht="13.5" thickTop="1">
      <c r="A26" s="21">
        <v>6</v>
      </c>
      <c r="B26" s="21">
        <v>6</v>
      </c>
      <c r="C26" s="11">
        <f t="shared" si="0"/>
        <v>6</v>
      </c>
      <c r="D26" s="9">
        <f t="shared" si="1"/>
        <v>432</v>
      </c>
      <c r="E26" s="1"/>
      <c r="F26" s="2">
        <f t="shared" si="2"/>
        <v>6</v>
      </c>
      <c r="G26" s="2">
        <f t="shared" si="3"/>
        <v>0</v>
      </c>
      <c r="H26" s="2">
        <f t="shared" si="4"/>
        <v>5</v>
      </c>
      <c r="I26" s="1"/>
      <c r="J26" s="9">
        <f t="shared" si="5"/>
        <v>418.4</v>
      </c>
    </row>
    <row r="27" spans="1:27" ht="20.25">
      <c r="T27" s="26"/>
    </row>
    <row r="28" spans="1:27" ht="20.25">
      <c r="T28" s="26"/>
    </row>
    <row r="29" spans="1:27" ht="20.25">
      <c r="T29" s="26" t="s">
        <v>131</v>
      </c>
    </row>
    <row r="30" spans="1:27" ht="15.75">
      <c r="T30" s="52" t="s">
        <v>40</v>
      </c>
      <c r="Z30" s="88">
        <f>'Master Assumptions'!$E$3</f>
        <v>2.5625</v>
      </c>
      <c r="AA30" s="86"/>
    </row>
    <row r="31" spans="1:27" ht="15.75">
      <c r="T31" s="52" t="s">
        <v>129</v>
      </c>
      <c r="Z31" s="108">
        <f>'Fabric Specs'!L12</f>
        <v>34.641025641025635</v>
      </c>
      <c r="AA31" s="86"/>
    </row>
    <row r="32" spans="1:27" ht="15.75">
      <c r="T32" s="52" t="s">
        <v>41</v>
      </c>
      <c r="Z32" s="106">
        <f>'Master Assumptions'!$G$1</f>
        <v>0.5</v>
      </c>
    </row>
    <row r="33" spans="19:52" ht="15.75">
      <c r="T33" s="52"/>
      <c r="U33" s="87"/>
      <c r="V33" s="87"/>
      <c r="W33" s="87"/>
      <c r="X33" s="87"/>
      <c r="Y33" s="29"/>
    </row>
    <row r="34" spans="19:52" ht="15.75">
      <c r="T34" s="52"/>
      <c r="U34" s="87"/>
      <c r="V34" s="87"/>
      <c r="W34" s="87"/>
      <c r="X34" s="87"/>
      <c r="Y34" s="29"/>
    </row>
    <row r="35" spans="19:52" ht="20.25">
      <c r="T35" s="26"/>
    </row>
    <row r="36" spans="19:52" ht="20.25">
      <c r="T36" s="26" t="s">
        <v>24</v>
      </c>
    </row>
    <row r="37" spans="19:52" ht="15">
      <c r="S37" s="28"/>
      <c r="X37" s="23" t="s">
        <v>20</v>
      </c>
      <c r="Y37" s="23"/>
      <c r="Z37" s="23"/>
      <c r="AA37" s="23"/>
      <c r="AB37" s="23"/>
      <c r="AC37" s="23"/>
      <c r="AD37" s="23"/>
      <c r="AE37" s="23"/>
      <c r="AF37" s="23"/>
    </row>
    <row r="38" spans="19:52" ht="15.75">
      <c r="S38" s="28"/>
      <c r="U38" s="24" t="s">
        <v>21</v>
      </c>
      <c r="V38" s="24" t="s">
        <v>22</v>
      </c>
      <c r="X38" s="25" t="str">
        <f t="shared" ref="X38:AF38" si="6">X39&amp;""""</f>
        <v>74"</v>
      </c>
      <c r="Y38" s="25" t="str">
        <f t="shared" si="6"/>
        <v>80"</v>
      </c>
      <c r="Z38" s="25" t="str">
        <f t="shared" si="6"/>
        <v>86"</v>
      </c>
      <c r="AA38" s="25" t="str">
        <f t="shared" si="6"/>
        <v>92"</v>
      </c>
      <c r="AB38" s="25" t="str">
        <f t="shared" si="6"/>
        <v>98"</v>
      </c>
      <c r="AC38" s="25" t="str">
        <f t="shared" si="6"/>
        <v>104"</v>
      </c>
      <c r="AD38" s="25" t="str">
        <f t="shared" si="6"/>
        <v>110"</v>
      </c>
      <c r="AE38" s="25" t="str">
        <f t="shared" si="6"/>
        <v>116"</v>
      </c>
      <c r="AF38" s="25" t="str">
        <f t="shared" si="6"/>
        <v>122"</v>
      </c>
    </row>
    <row r="39" spans="19:52" ht="15" outlineLevel="1">
      <c r="W39" s="22">
        <f>O24</f>
        <v>3</v>
      </c>
      <c r="X39" s="35">
        <v>74</v>
      </c>
      <c r="Y39" s="35">
        <f t="shared" ref="Y39:AF39" si="7">X39+6</f>
        <v>80</v>
      </c>
      <c r="Z39" s="35">
        <f t="shared" si="7"/>
        <v>86</v>
      </c>
      <c r="AA39" s="35">
        <f t="shared" si="7"/>
        <v>92</v>
      </c>
      <c r="AB39" s="35">
        <f t="shared" si="7"/>
        <v>98</v>
      </c>
      <c r="AC39" s="35">
        <f t="shared" si="7"/>
        <v>104</v>
      </c>
      <c r="AD39" s="35">
        <f t="shared" si="7"/>
        <v>110</v>
      </c>
      <c r="AE39" s="35">
        <f t="shared" si="7"/>
        <v>116</v>
      </c>
      <c r="AF39" s="35">
        <f t="shared" si="7"/>
        <v>122</v>
      </c>
    </row>
    <row r="40" spans="19:52" ht="15.75">
      <c r="T40" s="113" t="s">
        <v>23</v>
      </c>
      <c r="U40" s="36" t="str">
        <f t="shared" ref="U40:U52" si="8">TEXT(W40/12,"0.0")&amp;"'"</f>
        <v>6.0'</v>
      </c>
      <c r="V40" s="37" t="str">
        <f t="shared" ref="V40:V52" si="9">W40&amp;""""</f>
        <v>72"</v>
      </c>
      <c r="W40" s="38">
        <v>72</v>
      </c>
      <c r="X40" s="39">
        <f t="dataTable" ref="X40:AF52" dt2D="1" dtr="0" r1="N5" r2="M5"/>
        <v>2</v>
      </c>
      <c r="Y40" s="39">
        <v>2</v>
      </c>
      <c r="Z40" s="39">
        <v>3</v>
      </c>
      <c r="AA40" s="39">
        <v>3</v>
      </c>
      <c r="AB40" s="39">
        <v>3</v>
      </c>
      <c r="AC40" s="39">
        <v>3</v>
      </c>
      <c r="AD40" s="39">
        <v>3</v>
      </c>
      <c r="AE40" s="39">
        <v>3</v>
      </c>
      <c r="AF40" s="39">
        <v>4</v>
      </c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</row>
    <row r="41" spans="19:52" ht="15.75">
      <c r="T41" s="113"/>
      <c r="U41" s="40" t="str">
        <f t="shared" si="8"/>
        <v>7.5'</v>
      </c>
      <c r="V41" s="41" t="str">
        <f t="shared" si="9"/>
        <v>90"</v>
      </c>
      <c r="W41" s="42">
        <f t="shared" ref="W41:W52" si="10">W40+18</f>
        <v>90</v>
      </c>
      <c r="X41" s="43">
        <v>4</v>
      </c>
      <c r="Y41" s="43">
        <v>4</v>
      </c>
      <c r="Z41" s="43">
        <v>5</v>
      </c>
      <c r="AA41" s="43">
        <v>5</v>
      </c>
      <c r="AB41" s="43">
        <v>6</v>
      </c>
      <c r="AC41" s="43">
        <v>6</v>
      </c>
      <c r="AD41" s="43">
        <v>6</v>
      </c>
      <c r="AE41" s="43">
        <v>6</v>
      </c>
      <c r="AF41" s="43">
        <v>7</v>
      </c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</row>
    <row r="42" spans="19:52" ht="15.75">
      <c r="T42" s="113"/>
      <c r="U42" s="40" t="str">
        <f t="shared" si="8"/>
        <v>9.0'</v>
      </c>
      <c r="V42" s="41" t="str">
        <f t="shared" si="9"/>
        <v>108"</v>
      </c>
      <c r="W42" s="42">
        <f t="shared" si="10"/>
        <v>108</v>
      </c>
      <c r="X42" s="43">
        <v>4</v>
      </c>
      <c r="Y42" s="43">
        <v>4</v>
      </c>
      <c r="Z42" s="43">
        <v>5</v>
      </c>
      <c r="AA42" s="43">
        <v>5</v>
      </c>
      <c r="AB42" s="43">
        <v>6</v>
      </c>
      <c r="AC42" s="43">
        <v>6</v>
      </c>
      <c r="AD42" s="43">
        <v>6</v>
      </c>
      <c r="AE42" s="43">
        <v>6</v>
      </c>
      <c r="AF42" s="43">
        <v>7</v>
      </c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</row>
    <row r="43" spans="19:52" ht="15.75">
      <c r="T43" s="113"/>
      <c r="U43" s="40" t="str">
        <f t="shared" si="8"/>
        <v>10.5'</v>
      </c>
      <c r="V43" s="41" t="str">
        <f t="shared" si="9"/>
        <v>126"</v>
      </c>
      <c r="W43" s="42">
        <f t="shared" si="10"/>
        <v>126</v>
      </c>
      <c r="X43" s="43">
        <v>4</v>
      </c>
      <c r="Y43" s="43">
        <v>4</v>
      </c>
      <c r="Z43" s="43">
        <v>5</v>
      </c>
      <c r="AA43" s="43">
        <v>5</v>
      </c>
      <c r="AB43" s="43">
        <v>6</v>
      </c>
      <c r="AC43" s="43">
        <v>6</v>
      </c>
      <c r="AD43" s="43">
        <v>6</v>
      </c>
      <c r="AE43" s="43">
        <v>6</v>
      </c>
      <c r="AF43" s="43">
        <v>7</v>
      </c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</row>
    <row r="44" spans="19:52" ht="15.75">
      <c r="T44" s="113"/>
      <c r="U44" s="40" t="str">
        <f t="shared" si="8"/>
        <v>12.0'</v>
      </c>
      <c r="V44" s="41" t="str">
        <f t="shared" si="9"/>
        <v>144"</v>
      </c>
      <c r="W44" s="42">
        <f t="shared" si="10"/>
        <v>144</v>
      </c>
      <c r="X44" s="43">
        <v>4</v>
      </c>
      <c r="Y44" s="43">
        <v>4</v>
      </c>
      <c r="Z44" s="43">
        <v>5</v>
      </c>
      <c r="AA44" s="43">
        <v>5</v>
      </c>
      <c r="AB44" s="43">
        <v>6</v>
      </c>
      <c r="AC44" s="43">
        <v>6</v>
      </c>
      <c r="AD44" s="43">
        <v>6</v>
      </c>
      <c r="AE44" s="43">
        <v>6</v>
      </c>
      <c r="AF44" s="43">
        <v>7</v>
      </c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</row>
    <row r="45" spans="19:52" ht="15.75">
      <c r="T45" s="113"/>
      <c r="U45" s="40" t="str">
        <f t="shared" si="8"/>
        <v>13.5'</v>
      </c>
      <c r="V45" s="41" t="str">
        <f t="shared" si="9"/>
        <v>162"</v>
      </c>
      <c r="W45" s="42">
        <f t="shared" si="10"/>
        <v>162</v>
      </c>
      <c r="X45" s="43">
        <v>6</v>
      </c>
      <c r="Y45" s="43">
        <v>6</v>
      </c>
      <c r="Z45" s="43">
        <v>7</v>
      </c>
      <c r="AA45" s="43">
        <v>7</v>
      </c>
      <c r="AB45" s="43">
        <v>8</v>
      </c>
      <c r="AC45" s="43">
        <v>8</v>
      </c>
      <c r="AD45" s="43">
        <v>9</v>
      </c>
      <c r="AE45" s="43">
        <v>9</v>
      </c>
      <c r="AF45" s="43">
        <v>10</v>
      </c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</row>
    <row r="46" spans="19:52" ht="15.75">
      <c r="T46" s="113"/>
      <c r="U46" s="40" t="str">
        <f t="shared" si="8"/>
        <v>15.0'</v>
      </c>
      <c r="V46" s="41" t="str">
        <f t="shared" si="9"/>
        <v>180"</v>
      </c>
      <c r="W46" s="42">
        <f t="shared" si="10"/>
        <v>180</v>
      </c>
      <c r="X46" s="43">
        <v>6</v>
      </c>
      <c r="Y46" s="43">
        <v>6</v>
      </c>
      <c r="Z46" s="43">
        <v>7</v>
      </c>
      <c r="AA46" s="43">
        <v>7</v>
      </c>
      <c r="AB46" s="43">
        <v>8</v>
      </c>
      <c r="AC46" s="43">
        <v>8</v>
      </c>
      <c r="AD46" s="43">
        <v>9</v>
      </c>
      <c r="AE46" s="43">
        <v>9</v>
      </c>
      <c r="AF46" s="43">
        <v>10</v>
      </c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</row>
    <row r="47" spans="19:52" ht="15.75">
      <c r="T47" s="113"/>
      <c r="U47" s="40" t="str">
        <f t="shared" si="8"/>
        <v>16.5'</v>
      </c>
      <c r="V47" s="41" t="str">
        <f t="shared" si="9"/>
        <v>198"</v>
      </c>
      <c r="W47" s="42">
        <f t="shared" si="10"/>
        <v>198</v>
      </c>
      <c r="X47" s="43">
        <v>6</v>
      </c>
      <c r="Y47" s="43">
        <v>6</v>
      </c>
      <c r="Z47" s="43">
        <v>7</v>
      </c>
      <c r="AA47" s="43">
        <v>7</v>
      </c>
      <c r="AB47" s="43">
        <v>8</v>
      </c>
      <c r="AC47" s="43">
        <v>8</v>
      </c>
      <c r="AD47" s="43">
        <v>9</v>
      </c>
      <c r="AE47" s="43">
        <v>9</v>
      </c>
      <c r="AF47" s="43">
        <v>10</v>
      </c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</row>
    <row r="48" spans="19:52" ht="15.75">
      <c r="T48" s="113"/>
      <c r="U48" s="40" t="str">
        <f t="shared" si="8"/>
        <v>18.0'</v>
      </c>
      <c r="V48" s="41" t="str">
        <f t="shared" si="9"/>
        <v>216"</v>
      </c>
      <c r="W48" s="42">
        <f t="shared" si="10"/>
        <v>216</v>
      </c>
      <c r="X48" s="43">
        <v>6</v>
      </c>
      <c r="Y48" s="43">
        <v>6</v>
      </c>
      <c r="Z48" s="43">
        <v>7</v>
      </c>
      <c r="AA48" s="43">
        <v>7</v>
      </c>
      <c r="AB48" s="43">
        <v>8</v>
      </c>
      <c r="AC48" s="43">
        <v>8</v>
      </c>
      <c r="AD48" s="43">
        <v>9</v>
      </c>
      <c r="AE48" s="43">
        <v>9</v>
      </c>
      <c r="AF48" s="43">
        <v>10</v>
      </c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</row>
    <row r="49" spans="20:52" ht="15.75">
      <c r="T49" s="113"/>
      <c r="U49" s="40" t="str">
        <f t="shared" si="8"/>
        <v>19.5'</v>
      </c>
      <c r="V49" s="41" t="str">
        <f t="shared" si="9"/>
        <v>234"</v>
      </c>
      <c r="W49" s="42">
        <f t="shared" si="10"/>
        <v>234</v>
      </c>
      <c r="X49" s="43">
        <v>8</v>
      </c>
      <c r="Y49" s="43">
        <v>8</v>
      </c>
      <c r="Z49" s="43">
        <v>9</v>
      </c>
      <c r="AA49" s="43">
        <v>9</v>
      </c>
      <c r="AB49" s="43">
        <v>11</v>
      </c>
      <c r="AC49" s="43">
        <v>11</v>
      </c>
      <c r="AD49" s="43">
        <v>12</v>
      </c>
      <c r="AE49" s="43">
        <v>12</v>
      </c>
      <c r="AF49" s="43">
        <v>14</v>
      </c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</row>
    <row r="50" spans="20:52" ht="15.75">
      <c r="T50" s="113"/>
      <c r="U50" s="40" t="str">
        <f t="shared" si="8"/>
        <v>21.0'</v>
      </c>
      <c r="V50" s="41" t="str">
        <f t="shared" si="9"/>
        <v>252"</v>
      </c>
      <c r="W50" s="42">
        <f t="shared" si="10"/>
        <v>252</v>
      </c>
      <c r="X50" s="43">
        <v>8</v>
      </c>
      <c r="Y50" s="43">
        <v>8</v>
      </c>
      <c r="Z50" s="43">
        <v>9</v>
      </c>
      <c r="AA50" s="43">
        <v>9</v>
      </c>
      <c r="AB50" s="43">
        <v>11</v>
      </c>
      <c r="AC50" s="43">
        <v>11</v>
      </c>
      <c r="AD50" s="43">
        <v>12</v>
      </c>
      <c r="AE50" s="43">
        <v>12</v>
      </c>
      <c r="AF50" s="43">
        <v>14</v>
      </c>
      <c r="AH50" s="27"/>
      <c r="AI50" s="27"/>
      <c r="AJ50" s="27"/>
      <c r="AK50" s="27"/>
      <c r="AL50" s="27"/>
      <c r="AM50" s="27"/>
      <c r="AN50" s="27"/>
      <c r="AO50" s="27"/>
      <c r="AP50" s="27"/>
      <c r="AQ50" s="27"/>
      <c r="AR50" s="27"/>
      <c r="AS50" s="27"/>
      <c r="AT50" s="27"/>
      <c r="AU50" s="27"/>
      <c r="AV50" s="27"/>
      <c r="AW50" s="27"/>
      <c r="AX50" s="27"/>
      <c r="AY50" s="27"/>
      <c r="AZ50" s="27"/>
    </row>
    <row r="51" spans="20:52" ht="15.75">
      <c r="T51" s="113"/>
      <c r="U51" s="40" t="str">
        <f t="shared" si="8"/>
        <v>22.5'</v>
      </c>
      <c r="V51" s="41" t="str">
        <f t="shared" si="9"/>
        <v>270"</v>
      </c>
      <c r="W51" s="42">
        <f t="shared" si="10"/>
        <v>270</v>
      </c>
      <c r="X51" s="43">
        <v>8</v>
      </c>
      <c r="Y51" s="43">
        <v>8</v>
      </c>
      <c r="Z51" s="43">
        <v>9</v>
      </c>
      <c r="AA51" s="43">
        <v>9</v>
      </c>
      <c r="AB51" s="43">
        <v>11</v>
      </c>
      <c r="AC51" s="43">
        <v>11</v>
      </c>
      <c r="AD51" s="43">
        <v>12</v>
      </c>
      <c r="AE51" s="43">
        <v>12</v>
      </c>
      <c r="AF51" s="43">
        <v>14</v>
      </c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27"/>
      <c r="AW51" s="27"/>
      <c r="AX51" s="27"/>
      <c r="AY51" s="27"/>
      <c r="AZ51" s="27"/>
    </row>
    <row r="52" spans="20:52" ht="15.75">
      <c r="T52" s="114"/>
      <c r="U52" s="44" t="str">
        <f t="shared" si="8"/>
        <v>24.0'</v>
      </c>
      <c r="V52" s="45" t="str">
        <f t="shared" si="9"/>
        <v>288"</v>
      </c>
      <c r="W52" s="46">
        <f t="shared" si="10"/>
        <v>288</v>
      </c>
      <c r="X52" s="47">
        <v>8</v>
      </c>
      <c r="Y52" s="47">
        <v>8</v>
      </c>
      <c r="Z52" s="47">
        <v>9</v>
      </c>
      <c r="AA52" s="47">
        <v>9</v>
      </c>
      <c r="AB52" s="47">
        <v>11</v>
      </c>
      <c r="AC52" s="47">
        <v>11</v>
      </c>
      <c r="AD52" s="47">
        <v>12</v>
      </c>
      <c r="AE52" s="47">
        <v>12</v>
      </c>
      <c r="AF52" s="47">
        <v>14</v>
      </c>
      <c r="AH52" s="27"/>
      <c r="AI52" s="27"/>
      <c r="AJ52" s="27"/>
      <c r="AK52" s="27"/>
      <c r="AL52" s="27"/>
      <c r="AM52" s="27"/>
      <c r="AN52" s="27"/>
      <c r="AO52" s="27"/>
      <c r="AP52" s="27"/>
      <c r="AQ52" s="27"/>
      <c r="AR52" s="27"/>
      <c r="AS52" s="27"/>
      <c r="AT52" s="27"/>
      <c r="AU52" s="27"/>
      <c r="AV52" s="27"/>
      <c r="AW52" s="27"/>
      <c r="AX52" s="27"/>
      <c r="AY52" s="27"/>
      <c r="AZ52" s="27"/>
    </row>
    <row r="55" spans="20:52" ht="20.25">
      <c r="T55" s="26" t="s">
        <v>27</v>
      </c>
    </row>
    <row r="56" spans="20:52" ht="15">
      <c r="X56" s="23" t="s">
        <v>20</v>
      </c>
      <c r="Y56" s="23"/>
      <c r="Z56" s="23"/>
      <c r="AA56" s="23"/>
      <c r="AB56" s="23"/>
      <c r="AC56" s="23"/>
      <c r="AD56" s="23"/>
      <c r="AE56" s="23"/>
      <c r="AF56" s="23"/>
    </row>
    <row r="57" spans="20:52" ht="15.75">
      <c r="U57" s="24" t="s">
        <v>21</v>
      </c>
      <c r="V57" s="24" t="s">
        <v>22</v>
      </c>
      <c r="X57" s="25" t="str">
        <f t="shared" ref="X57:AF57" si="11">X$38</f>
        <v>74"</v>
      </c>
      <c r="Y57" s="25" t="str">
        <f t="shared" si="11"/>
        <v>80"</v>
      </c>
      <c r="Z57" s="25" t="str">
        <f t="shared" si="11"/>
        <v>86"</v>
      </c>
      <c r="AA57" s="25" t="str">
        <f t="shared" si="11"/>
        <v>92"</v>
      </c>
      <c r="AB57" s="25" t="str">
        <f t="shared" si="11"/>
        <v>98"</v>
      </c>
      <c r="AC57" s="25" t="str">
        <f t="shared" si="11"/>
        <v>104"</v>
      </c>
      <c r="AD57" s="25" t="str">
        <f t="shared" si="11"/>
        <v>110"</v>
      </c>
      <c r="AE57" s="25" t="str">
        <f t="shared" si="11"/>
        <v>116"</v>
      </c>
      <c r="AF57" s="25" t="str">
        <f t="shared" si="11"/>
        <v>122"</v>
      </c>
    </row>
    <row r="58" spans="20:52" ht="15.75">
      <c r="T58" s="113" t="s">
        <v>23</v>
      </c>
      <c r="U58" s="36" t="str">
        <f t="shared" ref="U58:W70" si="12">U40</f>
        <v>6.0'</v>
      </c>
      <c r="V58" s="37" t="str">
        <f t="shared" si="12"/>
        <v>72"</v>
      </c>
      <c r="W58" s="48">
        <f t="shared" si="12"/>
        <v>72</v>
      </c>
      <c r="X58" s="49">
        <f t="shared" ref="X58:AF70" si="13">ROUNDUP($W58/12,0)*$Z$30</f>
        <v>15.375</v>
      </c>
      <c r="Y58" s="49">
        <f t="shared" si="13"/>
        <v>15.375</v>
      </c>
      <c r="Z58" s="49">
        <f t="shared" si="13"/>
        <v>15.375</v>
      </c>
      <c r="AA58" s="49">
        <f t="shared" si="13"/>
        <v>15.375</v>
      </c>
      <c r="AB58" s="49">
        <f t="shared" si="13"/>
        <v>15.375</v>
      </c>
      <c r="AC58" s="49">
        <f t="shared" si="13"/>
        <v>15.375</v>
      </c>
      <c r="AD58" s="49">
        <f t="shared" si="13"/>
        <v>15.375</v>
      </c>
      <c r="AE58" s="49">
        <f t="shared" si="13"/>
        <v>15.375</v>
      </c>
      <c r="AF58" s="49">
        <f t="shared" si="13"/>
        <v>15.375</v>
      </c>
    </row>
    <row r="59" spans="20:52" ht="15.75">
      <c r="T59" s="113"/>
      <c r="U59" s="40" t="str">
        <f t="shared" si="12"/>
        <v>7.5'</v>
      </c>
      <c r="V59" s="41" t="str">
        <f t="shared" si="12"/>
        <v>90"</v>
      </c>
      <c r="W59" s="42">
        <f t="shared" si="12"/>
        <v>90</v>
      </c>
      <c r="X59" s="50">
        <f t="shared" si="13"/>
        <v>20.5</v>
      </c>
      <c r="Y59" s="50">
        <f t="shared" si="13"/>
        <v>20.5</v>
      </c>
      <c r="Z59" s="50">
        <f t="shared" si="13"/>
        <v>20.5</v>
      </c>
      <c r="AA59" s="50">
        <f t="shared" si="13"/>
        <v>20.5</v>
      </c>
      <c r="AB59" s="50">
        <f t="shared" si="13"/>
        <v>20.5</v>
      </c>
      <c r="AC59" s="50">
        <f t="shared" si="13"/>
        <v>20.5</v>
      </c>
      <c r="AD59" s="50">
        <f t="shared" si="13"/>
        <v>20.5</v>
      </c>
      <c r="AE59" s="50">
        <f t="shared" si="13"/>
        <v>20.5</v>
      </c>
      <c r="AF59" s="50">
        <f t="shared" si="13"/>
        <v>20.5</v>
      </c>
    </row>
    <row r="60" spans="20:52" ht="15.75">
      <c r="T60" s="113"/>
      <c r="U60" s="40" t="str">
        <f t="shared" si="12"/>
        <v>9.0'</v>
      </c>
      <c r="V60" s="41" t="str">
        <f t="shared" si="12"/>
        <v>108"</v>
      </c>
      <c r="W60" s="42">
        <f t="shared" si="12"/>
        <v>108</v>
      </c>
      <c r="X60" s="50">
        <f t="shared" si="13"/>
        <v>23.0625</v>
      </c>
      <c r="Y60" s="50">
        <f t="shared" si="13"/>
        <v>23.0625</v>
      </c>
      <c r="Z60" s="50">
        <f t="shared" si="13"/>
        <v>23.0625</v>
      </c>
      <c r="AA60" s="50">
        <f t="shared" si="13"/>
        <v>23.0625</v>
      </c>
      <c r="AB60" s="50">
        <f t="shared" si="13"/>
        <v>23.0625</v>
      </c>
      <c r="AC60" s="50">
        <f t="shared" si="13"/>
        <v>23.0625</v>
      </c>
      <c r="AD60" s="50">
        <f t="shared" si="13"/>
        <v>23.0625</v>
      </c>
      <c r="AE60" s="50">
        <f t="shared" si="13"/>
        <v>23.0625</v>
      </c>
      <c r="AF60" s="50">
        <f t="shared" si="13"/>
        <v>23.0625</v>
      </c>
    </row>
    <row r="61" spans="20:52" ht="15.75">
      <c r="T61" s="113"/>
      <c r="U61" s="40" t="str">
        <f t="shared" si="12"/>
        <v>10.5'</v>
      </c>
      <c r="V61" s="41" t="str">
        <f t="shared" si="12"/>
        <v>126"</v>
      </c>
      <c r="W61" s="42">
        <f t="shared" si="12"/>
        <v>126</v>
      </c>
      <c r="X61" s="50">
        <f t="shared" si="13"/>
        <v>28.1875</v>
      </c>
      <c r="Y61" s="50">
        <f t="shared" si="13"/>
        <v>28.1875</v>
      </c>
      <c r="Z61" s="50">
        <f t="shared" si="13"/>
        <v>28.1875</v>
      </c>
      <c r="AA61" s="50">
        <f t="shared" si="13"/>
        <v>28.1875</v>
      </c>
      <c r="AB61" s="50">
        <f t="shared" si="13"/>
        <v>28.1875</v>
      </c>
      <c r="AC61" s="50">
        <f t="shared" si="13"/>
        <v>28.1875</v>
      </c>
      <c r="AD61" s="50">
        <f t="shared" si="13"/>
        <v>28.1875</v>
      </c>
      <c r="AE61" s="50">
        <f t="shared" si="13"/>
        <v>28.1875</v>
      </c>
      <c r="AF61" s="50">
        <f t="shared" si="13"/>
        <v>28.1875</v>
      </c>
    </row>
    <row r="62" spans="20:52" ht="15.75">
      <c r="T62" s="113"/>
      <c r="U62" s="40" t="str">
        <f t="shared" si="12"/>
        <v>12.0'</v>
      </c>
      <c r="V62" s="41" t="str">
        <f t="shared" si="12"/>
        <v>144"</v>
      </c>
      <c r="W62" s="42">
        <f t="shared" si="12"/>
        <v>144</v>
      </c>
      <c r="X62" s="50">
        <f t="shared" si="13"/>
        <v>30.75</v>
      </c>
      <c r="Y62" s="50">
        <f t="shared" si="13"/>
        <v>30.75</v>
      </c>
      <c r="Z62" s="50">
        <f t="shared" si="13"/>
        <v>30.75</v>
      </c>
      <c r="AA62" s="50">
        <f t="shared" si="13"/>
        <v>30.75</v>
      </c>
      <c r="AB62" s="50">
        <f t="shared" si="13"/>
        <v>30.75</v>
      </c>
      <c r="AC62" s="50">
        <f t="shared" si="13"/>
        <v>30.75</v>
      </c>
      <c r="AD62" s="50">
        <f t="shared" si="13"/>
        <v>30.75</v>
      </c>
      <c r="AE62" s="50">
        <f t="shared" si="13"/>
        <v>30.75</v>
      </c>
      <c r="AF62" s="50">
        <f t="shared" si="13"/>
        <v>30.75</v>
      </c>
    </row>
    <row r="63" spans="20:52" ht="15.75">
      <c r="T63" s="113"/>
      <c r="U63" s="40" t="str">
        <f t="shared" si="12"/>
        <v>13.5'</v>
      </c>
      <c r="V63" s="41" t="str">
        <f t="shared" si="12"/>
        <v>162"</v>
      </c>
      <c r="W63" s="42">
        <f t="shared" si="12"/>
        <v>162</v>
      </c>
      <c r="X63" s="50">
        <f t="shared" si="13"/>
        <v>35.875</v>
      </c>
      <c r="Y63" s="50">
        <f t="shared" si="13"/>
        <v>35.875</v>
      </c>
      <c r="Z63" s="50">
        <f t="shared" si="13"/>
        <v>35.875</v>
      </c>
      <c r="AA63" s="50">
        <f t="shared" si="13"/>
        <v>35.875</v>
      </c>
      <c r="AB63" s="50">
        <f t="shared" si="13"/>
        <v>35.875</v>
      </c>
      <c r="AC63" s="50">
        <f t="shared" si="13"/>
        <v>35.875</v>
      </c>
      <c r="AD63" s="50">
        <f t="shared" si="13"/>
        <v>35.875</v>
      </c>
      <c r="AE63" s="50">
        <f t="shared" si="13"/>
        <v>35.875</v>
      </c>
      <c r="AF63" s="50">
        <f t="shared" si="13"/>
        <v>35.875</v>
      </c>
    </row>
    <row r="64" spans="20:52" ht="15.75">
      <c r="T64" s="113"/>
      <c r="U64" s="40" t="str">
        <f t="shared" si="12"/>
        <v>15.0'</v>
      </c>
      <c r="V64" s="41" t="str">
        <f t="shared" si="12"/>
        <v>180"</v>
      </c>
      <c r="W64" s="42">
        <f t="shared" si="12"/>
        <v>180</v>
      </c>
      <c r="X64" s="50">
        <f t="shared" si="13"/>
        <v>38.4375</v>
      </c>
      <c r="Y64" s="50">
        <f t="shared" si="13"/>
        <v>38.4375</v>
      </c>
      <c r="Z64" s="50">
        <f t="shared" si="13"/>
        <v>38.4375</v>
      </c>
      <c r="AA64" s="50">
        <f t="shared" si="13"/>
        <v>38.4375</v>
      </c>
      <c r="AB64" s="50">
        <f t="shared" si="13"/>
        <v>38.4375</v>
      </c>
      <c r="AC64" s="50">
        <f t="shared" si="13"/>
        <v>38.4375</v>
      </c>
      <c r="AD64" s="50">
        <f t="shared" si="13"/>
        <v>38.4375</v>
      </c>
      <c r="AE64" s="50">
        <f t="shared" si="13"/>
        <v>38.4375</v>
      </c>
      <c r="AF64" s="50">
        <f t="shared" si="13"/>
        <v>38.4375</v>
      </c>
    </row>
    <row r="65" spans="20:32" ht="15.75">
      <c r="T65" s="113"/>
      <c r="U65" s="40" t="str">
        <f t="shared" si="12"/>
        <v>16.5'</v>
      </c>
      <c r="V65" s="41" t="str">
        <f t="shared" si="12"/>
        <v>198"</v>
      </c>
      <c r="W65" s="42">
        <f t="shared" si="12"/>
        <v>198</v>
      </c>
      <c r="X65" s="50">
        <f t="shared" si="13"/>
        <v>43.5625</v>
      </c>
      <c r="Y65" s="50">
        <f t="shared" si="13"/>
        <v>43.5625</v>
      </c>
      <c r="Z65" s="50">
        <f t="shared" si="13"/>
        <v>43.5625</v>
      </c>
      <c r="AA65" s="50">
        <f t="shared" si="13"/>
        <v>43.5625</v>
      </c>
      <c r="AB65" s="50">
        <f t="shared" si="13"/>
        <v>43.5625</v>
      </c>
      <c r="AC65" s="50">
        <f t="shared" si="13"/>
        <v>43.5625</v>
      </c>
      <c r="AD65" s="50">
        <f t="shared" si="13"/>
        <v>43.5625</v>
      </c>
      <c r="AE65" s="50">
        <f t="shared" si="13"/>
        <v>43.5625</v>
      </c>
      <c r="AF65" s="50">
        <f t="shared" si="13"/>
        <v>43.5625</v>
      </c>
    </row>
    <row r="66" spans="20:32" ht="15.75">
      <c r="T66" s="113"/>
      <c r="U66" s="40" t="str">
        <f t="shared" si="12"/>
        <v>18.0'</v>
      </c>
      <c r="V66" s="41" t="str">
        <f t="shared" si="12"/>
        <v>216"</v>
      </c>
      <c r="W66" s="42">
        <f t="shared" si="12"/>
        <v>216</v>
      </c>
      <c r="X66" s="50">
        <f t="shared" si="13"/>
        <v>46.125</v>
      </c>
      <c r="Y66" s="50">
        <f t="shared" si="13"/>
        <v>46.125</v>
      </c>
      <c r="Z66" s="50">
        <f t="shared" si="13"/>
        <v>46.125</v>
      </c>
      <c r="AA66" s="50">
        <f t="shared" si="13"/>
        <v>46.125</v>
      </c>
      <c r="AB66" s="50">
        <f t="shared" si="13"/>
        <v>46.125</v>
      </c>
      <c r="AC66" s="50">
        <f t="shared" si="13"/>
        <v>46.125</v>
      </c>
      <c r="AD66" s="50">
        <f t="shared" si="13"/>
        <v>46.125</v>
      </c>
      <c r="AE66" s="50">
        <f t="shared" si="13"/>
        <v>46.125</v>
      </c>
      <c r="AF66" s="50">
        <f t="shared" si="13"/>
        <v>46.125</v>
      </c>
    </row>
    <row r="67" spans="20:32" ht="15.75">
      <c r="T67" s="113"/>
      <c r="U67" s="40" t="str">
        <f t="shared" si="12"/>
        <v>19.5'</v>
      </c>
      <c r="V67" s="41" t="str">
        <f t="shared" si="12"/>
        <v>234"</v>
      </c>
      <c r="W67" s="42">
        <f t="shared" si="12"/>
        <v>234</v>
      </c>
      <c r="X67" s="50">
        <f t="shared" si="13"/>
        <v>51.25</v>
      </c>
      <c r="Y67" s="50">
        <f t="shared" si="13"/>
        <v>51.25</v>
      </c>
      <c r="Z67" s="50">
        <f t="shared" si="13"/>
        <v>51.25</v>
      </c>
      <c r="AA67" s="50">
        <f t="shared" si="13"/>
        <v>51.25</v>
      </c>
      <c r="AB67" s="50">
        <f t="shared" si="13"/>
        <v>51.25</v>
      </c>
      <c r="AC67" s="50">
        <f t="shared" si="13"/>
        <v>51.25</v>
      </c>
      <c r="AD67" s="50">
        <f t="shared" si="13"/>
        <v>51.25</v>
      </c>
      <c r="AE67" s="50">
        <f t="shared" si="13"/>
        <v>51.25</v>
      </c>
      <c r="AF67" s="50">
        <f t="shared" si="13"/>
        <v>51.25</v>
      </c>
    </row>
    <row r="68" spans="20:32" ht="15.75">
      <c r="T68" s="113"/>
      <c r="U68" s="40" t="str">
        <f t="shared" si="12"/>
        <v>21.0'</v>
      </c>
      <c r="V68" s="41" t="str">
        <f t="shared" si="12"/>
        <v>252"</v>
      </c>
      <c r="W68" s="42">
        <f t="shared" si="12"/>
        <v>252</v>
      </c>
      <c r="X68" s="50">
        <f t="shared" si="13"/>
        <v>53.8125</v>
      </c>
      <c r="Y68" s="50">
        <f t="shared" si="13"/>
        <v>53.8125</v>
      </c>
      <c r="Z68" s="50">
        <f t="shared" si="13"/>
        <v>53.8125</v>
      </c>
      <c r="AA68" s="50">
        <f t="shared" si="13"/>
        <v>53.8125</v>
      </c>
      <c r="AB68" s="50">
        <f t="shared" si="13"/>
        <v>53.8125</v>
      </c>
      <c r="AC68" s="50">
        <f t="shared" si="13"/>
        <v>53.8125</v>
      </c>
      <c r="AD68" s="50">
        <f t="shared" si="13"/>
        <v>53.8125</v>
      </c>
      <c r="AE68" s="50">
        <f t="shared" si="13"/>
        <v>53.8125</v>
      </c>
      <c r="AF68" s="50">
        <f t="shared" si="13"/>
        <v>53.8125</v>
      </c>
    </row>
    <row r="69" spans="20:32" ht="15.75">
      <c r="T69" s="113"/>
      <c r="U69" s="40" t="str">
        <f t="shared" si="12"/>
        <v>22.5'</v>
      </c>
      <c r="V69" s="41" t="str">
        <f t="shared" si="12"/>
        <v>270"</v>
      </c>
      <c r="W69" s="42">
        <f t="shared" si="12"/>
        <v>270</v>
      </c>
      <c r="X69" s="50">
        <f t="shared" si="13"/>
        <v>58.9375</v>
      </c>
      <c r="Y69" s="50">
        <f t="shared" si="13"/>
        <v>58.9375</v>
      </c>
      <c r="Z69" s="50">
        <f t="shared" si="13"/>
        <v>58.9375</v>
      </c>
      <c r="AA69" s="50">
        <f t="shared" si="13"/>
        <v>58.9375</v>
      </c>
      <c r="AB69" s="50">
        <f t="shared" si="13"/>
        <v>58.9375</v>
      </c>
      <c r="AC69" s="50">
        <f t="shared" si="13"/>
        <v>58.9375</v>
      </c>
      <c r="AD69" s="50">
        <f t="shared" si="13"/>
        <v>58.9375</v>
      </c>
      <c r="AE69" s="50">
        <f t="shared" si="13"/>
        <v>58.9375</v>
      </c>
      <c r="AF69" s="50">
        <f t="shared" si="13"/>
        <v>58.9375</v>
      </c>
    </row>
    <row r="70" spans="20:32" ht="15.75">
      <c r="T70" s="114"/>
      <c r="U70" s="44" t="str">
        <f t="shared" si="12"/>
        <v>24.0'</v>
      </c>
      <c r="V70" s="45" t="str">
        <f t="shared" si="12"/>
        <v>288"</v>
      </c>
      <c r="W70" s="46">
        <f t="shared" si="12"/>
        <v>288</v>
      </c>
      <c r="X70" s="51">
        <f t="shared" si="13"/>
        <v>61.5</v>
      </c>
      <c r="Y70" s="51">
        <f t="shared" si="13"/>
        <v>61.5</v>
      </c>
      <c r="Z70" s="51">
        <f t="shared" si="13"/>
        <v>61.5</v>
      </c>
      <c r="AA70" s="51">
        <f t="shared" si="13"/>
        <v>61.5</v>
      </c>
      <c r="AB70" s="51">
        <f t="shared" si="13"/>
        <v>61.5</v>
      </c>
      <c r="AC70" s="51">
        <f t="shared" si="13"/>
        <v>61.5</v>
      </c>
      <c r="AD70" s="51">
        <f t="shared" si="13"/>
        <v>61.5</v>
      </c>
      <c r="AE70" s="51">
        <f t="shared" si="13"/>
        <v>61.5</v>
      </c>
      <c r="AF70" s="51">
        <f t="shared" si="13"/>
        <v>61.5</v>
      </c>
    </row>
    <row r="73" spans="20:32" ht="20.25">
      <c r="T73" s="26" t="s">
        <v>26</v>
      </c>
    </row>
    <row r="74" spans="20:32" ht="15">
      <c r="X74" s="23" t="s">
        <v>20</v>
      </c>
      <c r="Y74" s="23"/>
      <c r="Z74" s="23"/>
      <c r="AA74" s="23"/>
      <c r="AB74" s="23"/>
      <c r="AC74" s="23"/>
      <c r="AD74" s="23"/>
      <c r="AE74" s="23"/>
      <c r="AF74" s="23"/>
    </row>
    <row r="75" spans="20:32" ht="15.75">
      <c r="U75" s="24" t="s">
        <v>21</v>
      </c>
      <c r="V75" s="24" t="s">
        <v>22</v>
      </c>
      <c r="X75" s="25" t="str">
        <f t="shared" ref="X75:AF75" si="14">X$38</f>
        <v>74"</v>
      </c>
      <c r="Y75" s="25" t="str">
        <f t="shared" si="14"/>
        <v>80"</v>
      </c>
      <c r="Z75" s="25" t="str">
        <f t="shared" si="14"/>
        <v>86"</v>
      </c>
      <c r="AA75" s="25" t="str">
        <f t="shared" si="14"/>
        <v>92"</v>
      </c>
      <c r="AB75" s="25" t="str">
        <f t="shared" si="14"/>
        <v>98"</v>
      </c>
      <c r="AC75" s="25" t="str">
        <f t="shared" si="14"/>
        <v>104"</v>
      </c>
      <c r="AD75" s="25" t="str">
        <f t="shared" si="14"/>
        <v>110"</v>
      </c>
      <c r="AE75" s="25" t="str">
        <f t="shared" si="14"/>
        <v>116"</v>
      </c>
      <c r="AF75" s="25" t="str">
        <f t="shared" si="14"/>
        <v>122"</v>
      </c>
    </row>
    <row r="76" spans="20:32" ht="15.75">
      <c r="T76" s="113" t="s">
        <v>23</v>
      </c>
      <c r="U76" s="36" t="str">
        <f t="shared" ref="U76:W88" si="15">U58</f>
        <v>6.0'</v>
      </c>
      <c r="V76" s="37" t="str">
        <f t="shared" si="15"/>
        <v>72"</v>
      </c>
      <c r="W76" s="48">
        <f t="shared" si="15"/>
        <v>72</v>
      </c>
      <c r="X76" s="49">
        <f t="shared" ref="X76:AF76" si="16">$Z$31*X40</f>
        <v>69.28205128205127</v>
      </c>
      <c r="Y76" s="49">
        <f t="shared" si="16"/>
        <v>69.28205128205127</v>
      </c>
      <c r="Z76" s="49">
        <f t="shared" si="16"/>
        <v>103.92307692307691</v>
      </c>
      <c r="AA76" s="49">
        <f t="shared" si="16"/>
        <v>103.92307692307691</v>
      </c>
      <c r="AB76" s="49">
        <f t="shared" si="16"/>
        <v>103.92307692307691</v>
      </c>
      <c r="AC76" s="49">
        <f t="shared" si="16"/>
        <v>103.92307692307691</v>
      </c>
      <c r="AD76" s="49">
        <f t="shared" si="16"/>
        <v>103.92307692307691</v>
      </c>
      <c r="AE76" s="49">
        <f t="shared" si="16"/>
        <v>103.92307692307691</v>
      </c>
      <c r="AF76" s="49">
        <f t="shared" si="16"/>
        <v>138.56410256410254</v>
      </c>
    </row>
    <row r="77" spans="20:32" ht="15.75">
      <c r="T77" s="113"/>
      <c r="U77" s="40" t="str">
        <f t="shared" si="15"/>
        <v>7.5'</v>
      </c>
      <c r="V77" s="41" t="str">
        <f t="shared" si="15"/>
        <v>90"</v>
      </c>
      <c r="W77" s="42">
        <f t="shared" si="15"/>
        <v>90</v>
      </c>
      <c r="X77" s="50">
        <f t="shared" ref="X77:AF77" si="17">$Z$31*X41</f>
        <v>138.56410256410254</v>
      </c>
      <c r="Y77" s="50">
        <f t="shared" si="17"/>
        <v>138.56410256410254</v>
      </c>
      <c r="Z77" s="50">
        <f t="shared" si="17"/>
        <v>173.20512820512818</v>
      </c>
      <c r="AA77" s="50">
        <f t="shared" si="17"/>
        <v>173.20512820512818</v>
      </c>
      <c r="AB77" s="50">
        <f t="shared" si="17"/>
        <v>207.84615384615381</v>
      </c>
      <c r="AC77" s="50">
        <f t="shared" si="17"/>
        <v>207.84615384615381</v>
      </c>
      <c r="AD77" s="50">
        <f t="shared" si="17"/>
        <v>207.84615384615381</v>
      </c>
      <c r="AE77" s="50">
        <f t="shared" si="17"/>
        <v>207.84615384615381</v>
      </c>
      <c r="AF77" s="50">
        <f t="shared" si="17"/>
        <v>242.48717948717945</v>
      </c>
    </row>
    <row r="78" spans="20:32" ht="15.75">
      <c r="T78" s="113"/>
      <c r="U78" s="40" t="str">
        <f t="shared" si="15"/>
        <v>9.0'</v>
      </c>
      <c r="V78" s="41" t="str">
        <f t="shared" si="15"/>
        <v>108"</v>
      </c>
      <c r="W78" s="42">
        <f t="shared" si="15"/>
        <v>108</v>
      </c>
      <c r="X78" s="50">
        <f t="shared" ref="X78:AF78" si="18">$Z$31*X42</f>
        <v>138.56410256410254</v>
      </c>
      <c r="Y78" s="50">
        <f t="shared" si="18"/>
        <v>138.56410256410254</v>
      </c>
      <c r="Z78" s="50">
        <f t="shared" si="18"/>
        <v>173.20512820512818</v>
      </c>
      <c r="AA78" s="50">
        <f t="shared" si="18"/>
        <v>173.20512820512818</v>
      </c>
      <c r="AB78" s="50">
        <f t="shared" si="18"/>
        <v>207.84615384615381</v>
      </c>
      <c r="AC78" s="50">
        <f t="shared" si="18"/>
        <v>207.84615384615381</v>
      </c>
      <c r="AD78" s="50">
        <f t="shared" si="18"/>
        <v>207.84615384615381</v>
      </c>
      <c r="AE78" s="50">
        <f t="shared" si="18"/>
        <v>207.84615384615381</v>
      </c>
      <c r="AF78" s="50">
        <f t="shared" si="18"/>
        <v>242.48717948717945</v>
      </c>
    </row>
    <row r="79" spans="20:32" ht="15.75">
      <c r="T79" s="113"/>
      <c r="U79" s="40" t="str">
        <f t="shared" si="15"/>
        <v>10.5'</v>
      </c>
      <c r="V79" s="41" t="str">
        <f t="shared" si="15"/>
        <v>126"</v>
      </c>
      <c r="W79" s="42">
        <f t="shared" si="15"/>
        <v>126</v>
      </c>
      <c r="X79" s="50">
        <f t="shared" ref="X79:AF79" si="19">$Z$31*X43</f>
        <v>138.56410256410254</v>
      </c>
      <c r="Y79" s="50">
        <f t="shared" si="19"/>
        <v>138.56410256410254</v>
      </c>
      <c r="Z79" s="50">
        <f t="shared" si="19"/>
        <v>173.20512820512818</v>
      </c>
      <c r="AA79" s="50">
        <f t="shared" si="19"/>
        <v>173.20512820512818</v>
      </c>
      <c r="AB79" s="50">
        <f t="shared" si="19"/>
        <v>207.84615384615381</v>
      </c>
      <c r="AC79" s="50">
        <f t="shared" si="19"/>
        <v>207.84615384615381</v>
      </c>
      <c r="AD79" s="50">
        <f t="shared" si="19"/>
        <v>207.84615384615381</v>
      </c>
      <c r="AE79" s="50">
        <f t="shared" si="19"/>
        <v>207.84615384615381</v>
      </c>
      <c r="AF79" s="50">
        <f t="shared" si="19"/>
        <v>242.48717948717945</v>
      </c>
    </row>
    <row r="80" spans="20:32" ht="15.75">
      <c r="T80" s="113"/>
      <c r="U80" s="40" t="str">
        <f t="shared" si="15"/>
        <v>12.0'</v>
      </c>
      <c r="V80" s="41" t="str">
        <f t="shared" si="15"/>
        <v>144"</v>
      </c>
      <c r="W80" s="42">
        <f t="shared" si="15"/>
        <v>144</v>
      </c>
      <c r="X80" s="50">
        <f t="shared" ref="X80:AF80" si="20">$Z$31*X44</f>
        <v>138.56410256410254</v>
      </c>
      <c r="Y80" s="50">
        <f t="shared" si="20"/>
        <v>138.56410256410254</v>
      </c>
      <c r="Z80" s="50">
        <f t="shared" si="20"/>
        <v>173.20512820512818</v>
      </c>
      <c r="AA80" s="50">
        <f t="shared" si="20"/>
        <v>173.20512820512818</v>
      </c>
      <c r="AB80" s="50">
        <f t="shared" si="20"/>
        <v>207.84615384615381</v>
      </c>
      <c r="AC80" s="50">
        <f t="shared" si="20"/>
        <v>207.84615384615381</v>
      </c>
      <c r="AD80" s="50">
        <f t="shared" si="20"/>
        <v>207.84615384615381</v>
      </c>
      <c r="AE80" s="50">
        <f t="shared" si="20"/>
        <v>207.84615384615381</v>
      </c>
      <c r="AF80" s="50">
        <f t="shared" si="20"/>
        <v>242.48717948717945</v>
      </c>
    </row>
    <row r="81" spans="20:32" ht="15.75">
      <c r="T81" s="113"/>
      <c r="U81" s="40" t="str">
        <f t="shared" si="15"/>
        <v>13.5'</v>
      </c>
      <c r="V81" s="41" t="str">
        <f t="shared" si="15"/>
        <v>162"</v>
      </c>
      <c r="W81" s="42">
        <f t="shared" si="15"/>
        <v>162</v>
      </c>
      <c r="X81" s="50">
        <f t="shared" ref="X81:AF81" si="21">$Z$31*X45</f>
        <v>207.84615384615381</v>
      </c>
      <c r="Y81" s="50">
        <f t="shared" si="21"/>
        <v>207.84615384615381</v>
      </c>
      <c r="Z81" s="50">
        <f t="shared" si="21"/>
        <v>242.48717948717945</v>
      </c>
      <c r="AA81" s="50">
        <f t="shared" si="21"/>
        <v>242.48717948717945</v>
      </c>
      <c r="AB81" s="50">
        <f t="shared" si="21"/>
        <v>277.12820512820508</v>
      </c>
      <c r="AC81" s="50">
        <f t="shared" si="21"/>
        <v>277.12820512820508</v>
      </c>
      <c r="AD81" s="50">
        <f t="shared" si="21"/>
        <v>311.76923076923072</v>
      </c>
      <c r="AE81" s="50">
        <f t="shared" si="21"/>
        <v>311.76923076923072</v>
      </c>
      <c r="AF81" s="50">
        <f t="shared" si="21"/>
        <v>346.41025641025635</v>
      </c>
    </row>
    <row r="82" spans="20:32" ht="15.75">
      <c r="T82" s="113"/>
      <c r="U82" s="40" t="str">
        <f t="shared" si="15"/>
        <v>15.0'</v>
      </c>
      <c r="V82" s="41" t="str">
        <f t="shared" si="15"/>
        <v>180"</v>
      </c>
      <c r="W82" s="42">
        <f t="shared" si="15"/>
        <v>180</v>
      </c>
      <c r="X82" s="50">
        <f t="shared" ref="X82:AF82" si="22">$Z$31*X46</f>
        <v>207.84615384615381</v>
      </c>
      <c r="Y82" s="50">
        <f t="shared" si="22"/>
        <v>207.84615384615381</v>
      </c>
      <c r="Z82" s="50">
        <f t="shared" si="22"/>
        <v>242.48717948717945</v>
      </c>
      <c r="AA82" s="50">
        <f t="shared" si="22"/>
        <v>242.48717948717945</v>
      </c>
      <c r="AB82" s="50">
        <f t="shared" si="22"/>
        <v>277.12820512820508</v>
      </c>
      <c r="AC82" s="50">
        <f t="shared" si="22"/>
        <v>277.12820512820508</v>
      </c>
      <c r="AD82" s="50">
        <f t="shared" si="22"/>
        <v>311.76923076923072</v>
      </c>
      <c r="AE82" s="50">
        <f t="shared" si="22"/>
        <v>311.76923076923072</v>
      </c>
      <c r="AF82" s="50">
        <f t="shared" si="22"/>
        <v>346.41025641025635</v>
      </c>
    </row>
    <row r="83" spans="20:32" ht="15.75">
      <c r="T83" s="113"/>
      <c r="U83" s="40" t="str">
        <f t="shared" si="15"/>
        <v>16.5'</v>
      </c>
      <c r="V83" s="41" t="str">
        <f t="shared" si="15"/>
        <v>198"</v>
      </c>
      <c r="W83" s="42">
        <f t="shared" si="15"/>
        <v>198</v>
      </c>
      <c r="X83" s="50">
        <f t="shared" ref="X83:AF83" si="23">$Z$31*X47</f>
        <v>207.84615384615381</v>
      </c>
      <c r="Y83" s="50">
        <f t="shared" si="23"/>
        <v>207.84615384615381</v>
      </c>
      <c r="Z83" s="50">
        <f t="shared" si="23"/>
        <v>242.48717948717945</v>
      </c>
      <c r="AA83" s="50">
        <f t="shared" si="23"/>
        <v>242.48717948717945</v>
      </c>
      <c r="AB83" s="50">
        <f t="shared" si="23"/>
        <v>277.12820512820508</v>
      </c>
      <c r="AC83" s="50">
        <f t="shared" si="23"/>
        <v>277.12820512820508</v>
      </c>
      <c r="AD83" s="50">
        <f t="shared" si="23"/>
        <v>311.76923076923072</v>
      </c>
      <c r="AE83" s="50">
        <f t="shared" si="23"/>
        <v>311.76923076923072</v>
      </c>
      <c r="AF83" s="50">
        <f t="shared" si="23"/>
        <v>346.41025641025635</v>
      </c>
    </row>
    <row r="84" spans="20:32" ht="15.75">
      <c r="T84" s="113"/>
      <c r="U84" s="40" t="str">
        <f t="shared" si="15"/>
        <v>18.0'</v>
      </c>
      <c r="V84" s="41" t="str">
        <f t="shared" si="15"/>
        <v>216"</v>
      </c>
      <c r="W84" s="42">
        <f t="shared" si="15"/>
        <v>216</v>
      </c>
      <c r="X84" s="50">
        <f t="shared" ref="X84:AF84" si="24">$Z$31*X48</f>
        <v>207.84615384615381</v>
      </c>
      <c r="Y84" s="50">
        <f t="shared" si="24"/>
        <v>207.84615384615381</v>
      </c>
      <c r="Z84" s="50">
        <f t="shared" si="24"/>
        <v>242.48717948717945</v>
      </c>
      <c r="AA84" s="50">
        <f t="shared" si="24"/>
        <v>242.48717948717945</v>
      </c>
      <c r="AB84" s="50">
        <f t="shared" si="24"/>
        <v>277.12820512820508</v>
      </c>
      <c r="AC84" s="50">
        <f t="shared" si="24"/>
        <v>277.12820512820508</v>
      </c>
      <c r="AD84" s="50">
        <f t="shared" si="24"/>
        <v>311.76923076923072</v>
      </c>
      <c r="AE84" s="50">
        <f t="shared" si="24"/>
        <v>311.76923076923072</v>
      </c>
      <c r="AF84" s="50">
        <f t="shared" si="24"/>
        <v>346.41025641025635</v>
      </c>
    </row>
    <row r="85" spans="20:32" ht="15.75">
      <c r="T85" s="113"/>
      <c r="U85" s="40" t="str">
        <f t="shared" si="15"/>
        <v>19.5'</v>
      </c>
      <c r="V85" s="41" t="str">
        <f t="shared" si="15"/>
        <v>234"</v>
      </c>
      <c r="W85" s="42">
        <f t="shared" si="15"/>
        <v>234</v>
      </c>
      <c r="X85" s="50">
        <f t="shared" ref="X85:AF85" si="25">$Z$31*X49</f>
        <v>277.12820512820508</v>
      </c>
      <c r="Y85" s="50">
        <f t="shared" si="25"/>
        <v>277.12820512820508</v>
      </c>
      <c r="Z85" s="50">
        <f t="shared" si="25"/>
        <v>311.76923076923072</v>
      </c>
      <c r="AA85" s="50">
        <f t="shared" si="25"/>
        <v>311.76923076923072</v>
      </c>
      <c r="AB85" s="50">
        <f t="shared" si="25"/>
        <v>381.05128205128199</v>
      </c>
      <c r="AC85" s="50">
        <f t="shared" si="25"/>
        <v>381.05128205128199</v>
      </c>
      <c r="AD85" s="50">
        <f t="shared" si="25"/>
        <v>415.69230769230762</v>
      </c>
      <c r="AE85" s="50">
        <f t="shared" si="25"/>
        <v>415.69230769230762</v>
      </c>
      <c r="AF85" s="50">
        <f t="shared" si="25"/>
        <v>484.97435897435889</v>
      </c>
    </row>
    <row r="86" spans="20:32" ht="15.75">
      <c r="T86" s="113"/>
      <c r="U86" s="40" t="str">
        <f t="shared" si="15"/>
        <v>21.0'</v>
      </c>
      <c r="V86" s="41" t="str">
        <f t="shared" si="15"/>
        <v>252"</v>
      </c>
      <c r="W86" s="42">
        <f t="shared" si="15"/>
        <v>252</v>
      </c>
      <c r="X86" s="50">
        <f t="shared" ref="X86:AF86" si="26">$Z$31*X50</f>
        <v>277.12820512820508</v>
      </c>
      <c r="Y86" s="50">
        <f t="shared" si="26"/>
        <v>277.12820512820508</v>
      </c>
      <c r="Z86" s="50">
        <f t="shared" si="26"/>
        <v>311.76923076923072</v>
      </c>
      <c r="AA86" s="50">
        <f t="shared" si="26"/>
        <v>311.76923076923072</v>
      </c>
      <c r="AB86" s="50">
        <f t="shared" si="26"/>
        <v>381.05128205128199</v>
      </c>
      <c r="AC86" s="50">
        <f t="shared" si="26"/>
        <v>381.05128205128199</v>
      </c>
      <c r="AD86" s="50">
        <f t="shared" si="26"/>
        <v>415.69230769230762</v>
      </c>
      <c r="AE86" s="50">
        <f t="shared" si="26"/>
        <v>415.69230769230762</v>
      </c>
      <c r="AF86" s="50">
        <f t="shared" si="26"/>
        <v>484.97435897435889</v>
      </c>
    </row>
    <row r="87" spans="20:32" ht="15.75">
      <c r="T87" s="113"/>
      <c r="U87" s="40" t="str">
        <f t="shared" si="15"/>
        <v>22.5'</v>
      </c>
      <c r="V87" s="41" t="str">
        <f t="shared" si="15"/>
        <v>270"</v>
      </c>
      <c r="W87" s="42">
        <f t="shared" si="15"/>
        <v>270</v>
      </c>
      <c r="X87" s="50">
        <f t="shared" ref="X87:AF87" si="27">$Z$31*X51</f>
        <v>277.12820512820508</v>
      </c>
      <c r="Y87" s="50">
        <f t="shared" si="27"/>
        <v>277.12820512820508</v>
      </c>
      <c r="Z87" s="50">
        <f t="shared" si="27"/>
        <v>311.76923076923072</v>
      </c>
      <c r="AA87" s="50">
        <f t="shared" si="27"/>
        <v>311.76923076923072</v>
      </c>
      <c r="AB87" s="50">
        <f t="shared" si="27"/>
        <v>381.05128205128199</v>
      </c>
      <c r="AC87" s="50">
        <f t="shared" si="27"/>
        <v>381.05128205128199</v>
      </c>
      <c r="AD87" s="50">
        <f t="shared" si="27"/>
        <v>415.69230769230762</v>
      </c>
      <c r="AE87" s="50">
        <f t="shared" si="27"/>
        <v>415.69230769230762</v>
      </c>
      <c r="AF87" s="50">
        <f t="shared" si="27"/>
        <v>484.97435897435889</v>
      </c>
    </row>
    <row r="88" spans="20:32" ht="15.75">
      <c r="T88" s="114"/>
      <c r="U88" s="44" t="str">
        <f t="shared" si="15"/>
        <v>24.0'</v>
      </c>
      <c r="V88" s="45" t="str">
        <f t="shared" si="15"/>
        <v>288"</v>
      </c>
      <c r="W88" s="46">
        <f t="shared" si="15"/>
        <v>288</v>
      </c>
      <c r="X88" s="51">
        <f t="shared" ref="X88:AF88" si="28">$Z$31*X52</f>
        <v>277.12820512820508</v>
      </c>
      <c r="Y88" s="51">
        <f t="shared" si="28"/>
        <v>277.12820512820508</v>
      </c>
      <c r="Z88" s="51">
        <f t="shared" si="28"/>
        <v>311.76923076923072</v>
      </c>
      <c r="AA88" s="51">
        <f t="shared" si="28"/>
        <v>311.76923076923072</v>
      </c>
      <c r="AB88" s="51">
        <f t="shared" si="28"/>
        <v>381.05128205128199</v>
      </c>
      <c r="AC88" s="51">
        <f t="shared" si="28"/>
        <v>381.05128205128199</v>
      </c>
      <c r="AD88" s="51">
        <f t="shared" si="28"/>
        <v>415.69230769230762</v>
      </c>
      <c r="AE88" s="51">
        <f t="shared" si="28"/>
        <v>415.69230769230762</v>
      </c>
      <c r="AF88" s="51">
        <f t="shared" si="28"/>
        <v>484.97435897435889</v>
      </c>
    </row>
    <row r="91" spans="20:32" ht="20.25">
      <c r="T91" s="26" t="s">
        <v>42</v>
      </c>
    </row>
    <row r="92" spans="20:32" ht="15">
      <c r="X92" s="23" t="s">
        <v>20</v>
      </c>
      <c r="Y92" s="23"/>
      <c r="Z92" s="23"/>
      <c r="AA92" s="23"/>
      <c r="AB92" s="23"/>
      <c r="AC92" s="23"/>
      <c r="AD92" s="23"/>
      <c r="AE92" s="23"/>
      <c r="AF92" s="23"/>
    </row>
    <row r="93" spans="20:32" ht="15.75">
      <c r="U93" s="24" t="s">
        <v>21</v>
      </c>
      <c r="V93" s="24" t="s">
        <v>22</v>
      </c>
      <c r="X93" s="25" t="str">
        <f t="shared" ref="X93:AF93" si="29">X$38</f>
        <v>74"</v>
      </c>
      <c r="Y93" s="25" t="str">
        <f t="shared" si="29"/>
        <v>80"</v>
      </c>
      <c r="Z93" s="25" t="str">
        <f t="shared" si="29"/>
        <v>86"</v>
      </c>
      <c r="AA93" s="25" t="str">
        <f t="shared" si="29"/>
        <v>92"</v>
      </c>
      <c r="AB93" s="25" t="str">
        <f t="shared" si="29"/>
        <v>98"</v>
      </c>
      <c r="AC93" s="25" t="str">
        <f t="shared" si="29"/>
        <v>104"</v>
      </c>
      <c r="AD93" s="25" t="str">
        <f t="shared" si="29"/>
        <v>110"</v>
      </c>
      <c r="AE93" s="25" t="str">
        <f t="shared" si="29"/>
        <v>116"</v>
      </c>
      <c r="AF93" s="25" t="str">
        <f t="shared" si="29"/>
        <v>122"</v>
      </c>
    </row>
    <row r="94" spans="20:32" ht="15.75">
      <c r="T94" s="113" t="s">
        <v>23</v>
      </c>
      <c r="U94" s="36" t="str">
        <f t="shared" ref="U94:W106" si="30">U76</f>
        <v>6.0'</v>
      </c>
      <c r="V94" s="37" t="str">
        <f t="shared" si="30"/>
        <v>72"</v>
      </c>
      <c r="W94" s="48">
        <f t="shared" si="30"/>
        <v>72</v>
      </c>
      <c r="X94" s="49">
        <f t="shared" ref="X94:AF94" si="31">ROUND(X58+X76,2)</f>
        <v>84.66</v>
      </c>
      <c r="Y94" s="49">
        <f t="shared" si="31"/>
        <v>84.66</v>
      </c>
      <c r="Z94" s="49">
        <f t="shared" si="31"/>
        <v>119.3</v>
      </c>
      <c r="AA94" s="49">
        <f t="shared" si="31"/>
        <v>119.3</v>
      </c>
      <c r="AB94" s="49">
        <f t="shared" si="31"/>
        <v>119.3</v>
      </c>
      <c r="AC94" s="49">
        <f t="shared" si="31"/>
        <v>119.3</v>
      </c>
      <c r="AD94" s="49">
        <f t="shared" si="31"/>
        <v>119.3</v>
      </c>
      <c r="AE94" s="49">
        <f t="shared" si="31"/>
        <v>119.3</v>
      </c>
      <c r="AF94" s="49">
        <f t="shared" si="31"/>
        <v>153.94</v>
      </c>
    </row>
    <row r="95" spans="20:32" ht="15.75">
      <c r="T95" s="113"/>
      <c r="U95" s="40" t="str">
        <f t="shared" si="30"/>
        <v>7.5'</v>
      </c>
      <c r="V95" s="41" t="str">
        <f t="shared" si="30"/>
        <v>90"</v>
      </c>
      <c r="W95" s="42">
        <f t="shared" si="30"/>
        <v>90</v>
      </c>
      <c r="X95" s="50">
        <f t="shared" ref="X95:AF95" si="32">ROUND(X59+X77,2)</f>
        <v>159.06</v>
      </c>
      <c r="Y95" s="50">
        <f t="shared" si="32"/>
        <v>159.06</v>
      </c>
      <c r="Z95" s="50">
        <f t="shared" si="32"/>
        <v>193.71</v>
      </c>
      <c r="AA95" s="50">
        <f t="shared" si="32"/>
        <v>193.71</v>
      </c>
      <c r="AB95" s="50">
        <f t="shared" si="32"/>
        <v>228.35</v>
      </c>
      <c r="AC95" s="50">
        <f t="shared" si="32"/>
        <v>228.35</v>
      </c>
      <c r="AD95" s="50">
        <f t="shared" si="32"/>
        <v>228.35</v>
      </c>
      <c r="AE95" s="50">
        <f t="shared" si="32"/>
        <v>228.35</v>
      </c>
      <c r="AF95" s="50">
        <f t="shared" si="32"/>
        <v>262.99</v>
      </c>
    </row>
    <row r="96" spans="20:32" ht="15.75">
      <c r="T96" s="113"/>
      <c r="U96" s="40" t="str">
        <f t="shared" si="30"/>
        <v>9.0'</v>
      </c>
      <c r="V96" s="41" t="str">
        <f t="shared" si="30"/>
        <v>108"</v>
      </c>
      <c r="W96" s="42">
        <f t="shared" si="30"/>
        <v>108</v>
      </c>
      <c r="X96" s="50">
        <f t="shared" ref="X96:AF96" si="33">ROUND(X60+X78,2)</f>
        <v>161.63</v>
      </c>
      <c r="Y96" s="50">
        <f t="shared" si="33"/>
        <v>161.63</v>
      </c>
      <c r="Z96" s="50">
        <f t="shared" si="33"/>
        <v>196.27</v>
      </c>
      <c r="AA96" s="50">
        <f t="shared" si="33"/>
        <v>196.27</v>
      </c>
      <c r="AB96" s="50">
        <f t="shared" si="33"/>
        <v>230.91</v>
      </c>
      <c r="AC96" s="50">
        <f t="shared" si="33"/>
        <v>230.91</v>
      </c>
      <c r="AD96" s="50">
        <f t="shared" si="33"/>
        <v>230.91</v>
      </c>
      <c r="AE96" s="50">
        <f t="shared" si="33"/>
        <v>230.91</v>
      </c>
      <c r="AF96" s="50">
        <f t="shared" si="33"/>
        <v>265.55</v>
      </c>
    </row>
    <row r="97" spans="20:32" ht="15.75">
      <c r="T97" s="113"/>
      <c r="U97" s="40" t="str">
        <f t="shared" si="30"/>
        <v>10.5'</v>
      </c>
      <c r="V97" s="41" t="str">
        <f t="shared" si="30"/>
        <v>126"</v>
      </c>
      <c r="W97" s="42">
        <f t="shared" si="30"/>
        <v>126</v>
      </c>
      <c r="X97" s="50">
        <f t="shared" ref="X97:AF97" si="34">ROUND(X61+X79,2)</f>
        <v>166.75</v>
      </c>
      <c r="Y97" s="50">
        <f t="shared" si="34"/>
        <v>166.75</v>
      </c>
      <c r="Z97" s="50">
        <f t="shared" si="34"/>
        <v>201.39</v>
      </c>
      <c r="AA97" s="50">
        <f t="shared" si="34"/>
        <v>201.39</v>
      </c>
      <c r="AB97" s="50">
        <f t="shared" si="34"/>
        <v>236.03</v>
      </c>
      <c r="AC97" s="50">
        <f t="shared" si="34"/>
        <v>236.03</v>
      </c>
      <c r="AD97" s="50">
        <f t="shared" si="34"/>
        <v>236.03</v>
      </c>
      <c r="AE97" s="50">
        <f t="shared" si="34"/>
        <v>236.03</v>
      </c>
      <c r="AF97" s="50">
        <f t="shared" si="34"/>
        <v>270.67</v>
      </c>
    </row>
    <row r="98" spans="20:32" ht="15.75">
      <c r="T98" s="113"/>
      <c r="U98" s="40" t="str">
        <f t="shared" si="30"/>
        <v>12.0'</v>
      </c>
      <c r="V98" s="41" t="str">
        <f t="shared" si="30"/>
        <v>144"</v>
      </c>
      <c r="W98" s="42">
        <f t="shared" si="30"/>
        <v>144</v>
      </c>
      <c r="X98" s="50">
        <f t="shared" ref="X98:AF98" si="35">ROUND(X62+X80,2)</f>
        <v>169.31</v>
      </c>
      <c r="Y98" s="50">
        <f t="shared" si="35"/>
        <v>169.31</v>
      </c>
      <c r="Z98" s="50">
        <f t="shared" si="35"/>
        <v>203.96</v>
      </c>
      <c r="AA98" s="50">
        <f t="shared" si="35"/>
        <v>203.96</v>
      </c>
      <c r="AB98" s="50">
        <f t="shared" si="35"/>
        <v>238.6</v>
      </c>
      <c r="AC98" s="50">
        <f t="shared" si="35"/>
        <v>238.6</v>
      </c>
      <c r="AD98" s="50">
        <f t="shared" si="35"/>
        <v>238.6</v>
      </c>
      <c r="AE98" s="50">
        <f t="shared" si="35"/>
        <v>238.6</v>
      </c>
      <c r="AF98" s="50">
        <f t="shared" si="35"/>
        <v>273.24</v>
      </c>
    </row>
    <row r="99" spans="20:32" ht="15.75">
      <c r="T99" s="113"/>
      <c r="U99" s="40" t="str">
        <f t="shared" si="30"/>
        <v>13.5'</v>
      </c>
      <c r="V99" s="41" t="str">
        <f t="shared" si="30"/>
        <v>162"</v>
      </c>
      <c r="W99" s="42">
        <f t="shared" si="30"/>
        <v>162</v>
      </c>
      <c r="X99" s="50">
        <f t="shared" ref="X99:AF99" si="36">ROUND(X63+X81,2)</f>
        <v>243.72</v>
      </c>
      <c r="Y99" s="50">
        <f t="shared" si="36"/>
        <v>243.72</v>
      </c>
      <c r="Z99" s="50">
        <f t="shared" si="36"/>
        <v>278.36</v>
      </c>
      <c r="AA99" s="50">
        <f t="shared" si="36"/>
        <v>278.36</v>
      </c>
      <c r="AB99" s="50">
        <f t="shared" si="36"/>
        <v>313</v>
      </c>
      <c r="AC99" s="50">
        <f t="shared" si="36"/>
        <v>313</v>
      </c>
      <c r="AD99" s="50">
        <f t="shared" si="36"/>
        <v>347.64</v>
      </c>
      <c r="AE99" s="50">
        <f t="shared" si="36"/>
        <v>347.64</v>
      </c>
      <c r="AF99" s="50">
        <f t="shared" si="36"/>
        <v>382.29</v>
      </c>
    </row>
    <row r="100" spans="20:32" ht="15.75">
      <c r="T100" s="113"/>
      <c r="U100" s="40" t="str">
        <f t="shared" si="30"/>
        <v>15.0'</v>
      </c>
      <c r="V100" s="41" t="str">
        <f t="shared" si="30"/>
        <v>180"</v>
      </c>
      <c r="W100" s="42">
        <f t="shared" si="30"/>
        <v>180</v>
      </c>
      <c r="X100" s="50">
        <f t="shared" ref="X100:AF100" si="37">ROUND(X64+X82,2)</f>
        <v>246.28</v>
      </c>
      <c r="Y100" s="50">
        <f t="shared" si="37"/>
        <v>246.28</v>
      </c>
      <c r="Z100" s="50">
        <f t="shared" si="37"/>
        <v>280.92</v>
      </c>
      <c r="AA100" s="50">
        <f t="shared" si="37"/>
        <v>280.92</v>
      </c>
      <c r="AB100" s="50">
        <f t="shared" si="37"/>
        <v>315.57</v>
      </c>
      <c r="AC100" s="50">
        <f t="shared" si="37"/>
        <v>315.57</v>
      </c>
      <c r="AD100" s="50">
        <f t="shared" si="37"/>
        <v>350.21</v>
      </c>
      <c r="AE100" s="50">
        <f t="shared" si="37"/>
        <v>350.21</v>
      </c>
      <c r="AF100" s="50">
        <f t="shared" si="37"/>
        <v>384.85</v>
      </c>
    </row>
    <row r="101" spans="20:32" ht="15.75">
      <c r="T101" s="113"/>
      <c r="U101" s="40" t="str">
        <f t="shared" si="30"/>
        <v>16.5'</v>
      </c>
      <c r="V101" s="41" t="str">
        <f t="shared" si="30"/>
        <v>198"</v>
      </c>
      <c r="W101" s="42">
        <f t="shared" si="30"/>
        <v>198</v>
      </c>
      <c r="X101" s="50">
        <f t="shared" ref="X101:AF101" si="38">ROUND(X65+X83,2)</f>
        <v>251.41</v>
      </c>
      <c r="Y101" s="50">
        <f t="shared" si="38"/>
        <v>251.41</v>
      </c>
      <c r="Z101" s="50">
        <f t="shared" si="38"/>
        <v>286.05</v>
      </c>
      <c r="AA101" s="50">
        <f t="shared" si="38"/>
        <v>286.05</v>
      </c>
      <c r="AB101" s="50">
        <f t="shared" si="38"/>
        <v>320.69</v>
      </c>
      <c r="AC101" s="50">
        <f t="shared" si="38"/>
        <v>320.69</v>
      </c>
      <c r="AD101" s="50">
        <f t="shared" si="38"/>
        <v>355.33</v>
      </c>
      <c r="AE101" s="50">
        <f t="shared" si="38"/>
        <v>355.33</v>
      </c>
      <c r="AF101" s="50">
        <f t="shared" si="38"/>
        <v>389.97</v>
      </c>
    </row>
    <row r="102" spans="20:32" ht="15.75">
      <c r="T102" s="113"/>
      <c r="U102" s="40" t="str">
        <f t="shared" si="30"/>
        <v>18.0'</v>
      </c>
      <c r="V102" s="41" t="str">
        <f t="shared" si="30"/>
        <v>216"</v>
      </c>
      <c r="W102" s="42">
        <f t="shared" si="30"/>
        <v>216</v>
      </c>
      <c r="X102" s="50">
        <f t="shared" ref="X102:AF102" si="39">ROUND(X66+X84,2)</f>
        <v>253.97</v>
      </c>
      <c r="Y102" s="50">
        <f t="shared" si="39"/>
        <v>253.97</v>
      </c>
      <c r="Z102" s="50">
        <f t="shared" si="39"/>
        <v>288.61</v>
      </c>
      <c r="AA102" s="50">
        <f t="shared" si="39"/>
        <v>288.61</v>
      </c>
      <c r="AB102" s="50">
        <f t="shared" si="39"/>
        <v>323.25</v>
      </c>
      <c r="AC102" s="50">
        <f t="shared" si="39"/>
        <v>323.25</v>
      </c>
      <c r="AD102" s="50">
        <f t="shared" si="39"/>
        <v>357.89</v>
      </c>
      <c r="AE102" s="50">
        <f t="shared" si="39"/>
        <v>357.89</v>
      </c>
      <c r="AF102" s="50">
        <f t="shared" si="39"/>
        <v>392.54</v>
      </c>
    </row>
    <row r="103" spans="20:32" ht="15.75">
      <c r="T103" s="113"/>
      <c r="U103" s="40" t="str">
        <f t="shared" si="30"/>
        <v>19.5'</v>
      </c>
      <c r="V103" s="41" t="str">
        <f t="shared" si="30"/>
        <v>234"</v>
      </c>
      <c r="W103" s="42">
        <f t="shared" si="30"/>
        <v>234</v>
      </c>
      <c r="X103" s="50">
        <f t="shared" ref="X103:AF103" si="40">ROUND(X67+X85,2)</f>
        <v>328.38</v>
      </c>
      <c r="Y103" s="50">
        <f t="shared" si="40"/>
        <v>328.38</v>
      </c>
      <c r="Z103" s="50">
        <f t="shared" si="40"/>
        <v>363.02</v>
      </c>
      <c r="AA103" s="50">
        <f t="shared" si="40"/>
        <v>363.02</v>
      </c>
      <c r="AB103" s="50">
        <f t="shared" si="40"/>
        <v>432.3</v>
      </c>
      <c r="AC103" s="50">
        <f t="shared" si="40"/>
        <v>432.3</v>
      </c>
      <c r="AD103" s="50">
        <f t="shared" si="40"/>
        <v>466.94</v>
      </c>
      <c r="AE103" s="50">
        <f t="shared" si="40"/>
        <v>466.94</v>
      </c>
      <c r="AF103" s="50">
        <f t="shared" si="40"/>
        <v>536.22</v>
      </c>
    </row>
    <row r="104" spans="20:32" ht="15.75">
      <c r="T104" s="113"/>
      <c r="U104" s="40" t="str">
        <f t="shared" si="30"/>
        <v>21.0'</v>
      </c>
      <c r="V104" s="41" t="str">
        <f t="shared" si="30"/>
        <v>252"</v>
      </c>
      <c r="W104" s="42">
        <f t="shared" si="30"/>
        <v>252</v>
      </c>
      <c r="X104" s="50">
        <f t="shared" ref="X104:AF104" si="41">ROUND(X68+X86,2)</f>
        <v>330.94</v>
      </c>
      <c r="Y104" s="50">
        <f t="shared" si="41"/>
        <v>330.94</v>
      </c>
      <c r="Z104" s="50">
        <f t="shared" si="41"/>
        <v>365.58</v>
      </c>
      <c r="AA104" s="50">
        <f t="shared" si="41"/>
        <v>365.58</v>
      </c>
      <c r="AB104" s="50">
        <f t="shared" si="41"/>
        <v>434.86</v>
      </c>
      <c r="AC104" s="50">
        <f t="shared" si="41"/>
        <v>434.86</v>
      </c>
      <c r="AD104" s="50">
        <f t="shared" si="41"/>
        <v>469.5</v>
      </c>
      <c r="AE104" s="50">
        <f t="shared" si="41"/>
        <v>469.5</v>
      </c>
      <c r="AF104" s="50">
        <f t="shared" si="41"/>
        <v>538.79</v>
      </c>
    </row>
    <row r="105" spans="20:32" ht="15.75">
      <c r="T105" s="113"/>
      <c r="U105" s="40" t="str">
        <f t="shared" si="30"/>
        <v>22.5'</v>
      </c>
      <c r="V105" s="41" t="str">
        <f t="shared" si="30"/>
        <v>270"</v>
      </c>
      <c r="W105" s="42">
        <f t="shared" si="30"/>
        <v>270</v>
      </c>
      <c r="X105" s="50">
        <f t="shared" ref="X105:AF105" si="42">ROUND(X69+X87,2)</f>
        <v>336.07</v>
      </c>
      <c r="Y105" s="50">
        <f t="shared" si="42"/>
        <v>336.07</v>
      </c>
      <c r="Z105" s="50">
        <f t="shared" si="42"/>
        <v>370.71</v>
      </c>
      <c r="AA105" s="50">
        <f t="shared" si="42"/>
        <v>370.71</v>
      </c>
      <c r="AB105" s="50">
        <f t="shared" si="42"/>
        <v>439.99</v>
      </c>
      <c r="AC105" s="50">
        <f t="shared" si="42"/>
        <v>439.99</v>
      </c>
      <c r="AD105" s="50">
        <f t="shared" si="42"/>
        <v>474.63</v>
      </c>
      <c r="AE105" s="50">
        <f t="shared" si="42"/>
        <v>474.63</v>
      </c>
      <c r="AF105" s="50">
        <f t="shared" si="42"/>
        <v>543.91</v>
      </c>
    </row>
    <row r="106" spans="20:32" ht="15.75">
      <c r="T106" s="114"/>
      <c r="U106" s="44" t="str">
        <f t="shared" si="30"/>
        <v>24.0'</v>
      </c>
      <c r="V106" s="45" t="str">
        <f t="shared" si="30"/>
        <v>288"</v>
      </c>
      <c r="W106" s="46">
        <f t="shared" si="30"/>
        <v>288</v>
      </c>
      <c r="X106" s="51">
        <f t="shared" ref="X106:AF106" si="43">ROUND(X70+X88,2)</f>
        <v>338.63</v>
      </c>
      <c r="Y106" s="51">
        <f t="shared" si="43"/>
        <v>338.63</v>
      </c>
      <c r="Z106" s="51">
        <f t="shared" si="43"/>
        <v>373.27</v>
      </c>
      <c r="AA106" s="51">
        <f t="shared" si="43"/>
        <v>373.27</v>
      </c>
      <c r="AB106" s="51">
        <f t="shared" si="43"/>
        <v>442.55</v>
      </c>
      <c r="AC106" s="51">
        <f t="shared" si="43"/>
        <v>442.55</v>
      </c>
      <c r="AD106" s="51">
        <f t="shared" si="43"/>
        <v>477.19</v>
      </c>
      <c r="AE106" s="51">
        <f t="shared" si="43"/>
        <v>477.19</v>
      </c>
      <c r="AF106" s="51">
        <f t="shared" si="43"/>
        <v>546.47</v>
      </c>
    </row>
    <row r="109" spans="20:32" ht="20.25">
      <c r="T109" s="26" t="s">
        <v>43</v>
      </c>
    </row>
    <row r="110" spans="20:32" ht="15">
      <c r="X110" s="23" t="s">
        <v>20</v>
      </c>
      <c r="Y110" s="23"/>
      <c r="Z110" s="23"/>
      <c r="AA110" s="23"/>
      <c r="AB110" s="23"/>
      <c r="AC110" s="23"/>
      <c r="AD110" s="23"/>
      <c r="AE110" s="23"/>
      <c r="AF110" s="23"/>
    </row>
    <row r="111" spans="20:32" ht="15.75">
      <c r="U111" s="24" t="s">
        <v>21</v>
      </c>
      <c r="V111" s="24" t="s">
        <v>22</v>
      </c>
      <c r="X111" s="25" t="str">
        <f t="shared" ref="X111:AF111" si="44">X$38</f>
        <v>74"</v>
      </c>
      <c r="Y111" s="25" t="str">
        <f t="shared" si="44"/>
        <v>80"</v>
      </c>
      <c r="Z111" s="25" t="str">
        <f t="shared" si="44"/>
        <v>86"</v>
      </c>
      <c r="AA111" s="25" t="str">
        <f t="shared" si="44"/>
        <v>92"</v>
      </c>
      <c r="AB111" s="25" t="str">
        <f t="shared" si="44"/>
        <v>98"</v>
      </c>
      <c r="AC111" s="25" t="str">
        <f t="shared" si="44"/>
        <v>104"</v>
      </c>
      <c r="AD111" s="25" t="str">
        <f t="shared" si="44"/>
        <v>110"</v>
      </c>
      <c r="AE111" s="25" t="str">
        <f t="shared" si="44"/>
        <v>116"</v>
      </c>
      <c r="AF111" s="25" t="str">
        <f t="shared" si="44"/>
        <v>122"</v>
      </c>
    </row>
    <row r="112" spans="20:32" ht="15.75">
      <c r="T112" s="113" t="s">
        <v>23</v>
      </c>
      <c r="U112" s="36" t="str">
        <f t="shared" ref="U112:W124" si="45">U94</f>
        <v>6.0'</v>
      </c>
      <c r="V112" s="37" t="str">
        <f t="shared" si="45"/>
        <v>72"</v>
      </c>
      <c r="W112" s="48">
        <f t="shared" si="45"/>
        <v>72</v>
      </c>
      <c r="X112" s="49">
        <f t="shared" ref="X112:AF112" si="46">ROUND(X94/(1-$Z$32),2)</f>
        <v>169.32</v>
      </c>
      <c r="Y112" s="49">
        <f t="shared" si="46"/>
        <v>169.32</v>
      </c>
      <c r="Z112" s="49">
        <f t="shared" si="46"/>
        <v>238.6</v>
      </c>
      <c r="AA112" s="49">
        <f t="shared" si="46"/>
        <v>238.6</v>
      </c>
      <c r="AB112" s="49">
        <f t="shared" si="46"/>
        <v>238.6</v>
      </c>
      <c r="AC112" s="49">
        <f t="shared" si="46"/>
        <v>238.6</v>
      </c>
      <c r="AD112" s="49">
        <f t="shared" si="46"/>
        <v>238.6</v>
      </c>
      <c r="AE112" s="49">
        <f t="shared" si="46"/>
        <v>238.6</v>
      </c>
      <c r="AF112" s="49">
        <f t="shared" si="46"/>
        <v>307.88</v>
      </c>
    </row>
    <row r="113" spans="20:32" ht="15.75">
      <c r="T113" s="113"/>
      <c r="U113" s="40" t="str">
        <f t="shared" si="45"/>
        <v>7.5'</v>
      </c>
      <c r="V113" s="41" t="str">
        <f t="shared" si="45"/>
        <v>90"</v>
      </c>
      <c r="W113" s="42">
        <f t="shared" si="45"/>
        <v>90</v>
      </c>
      <c r="X113" s="50">
        <f t="shared" ref="X113:AF113" si="47">ROUND(X95/(1-$Z$32),2)</f>
        <v>318.12</v>
      </c>
      <c r="Y113" s="50">
        <f t="shared" si="47"/>
        <v>318.12</v>
      </c>
      <c r="Z113" s="50">
        <f t="shared" si="47"/>
        <v>387.42</v>
      </c>
      <c r="AA113" s="50">
        <f t="shared" si="47"/>
        <v>387.42</v>
      </c>
      <c r="AB113" s="50">
        <f t="shared" si="47"/>
        <v>456.7</v>
      </c>
      <c r="AC113" s="50">
        <f t="shared" si="47"/>
        <v>456.7</v>
      </c>
      <c r="AD113" s="50">
        <f t="shared" si="47"/>
        <v>456.7</v>
      </c>
      <c r="AE113" s="50">
        <f t="shared" si="47"/>
        <v>456.7</v>
      </c>
      <c r="AF113" s="50">
        <f t="shared" si="47"/>
        <v>525.98</v>
      </c>
    </row>
    <row r="114" spans="20:32" ht="15.75">
      <c r="T114" s="113"/>
      <c r="U114" s="40" t="str">
        <f t="shared" si="45"/>
        <v>9.0'</v>
      </c>
      <c r="V114" s="41" t="str">
        <f t="shared" si="45"/>
        <v>108"</v>
      </c>
      <c r="W114" s="42">
        <f t="shared" si="45"/>
        <v>108</v>
      </c>
      <c r="X114" s="50">
        <f t="shared" ref="X114:AF114" si="48">ROUND(X96/(1-$Z$32),2)</f>
        <v>323.26</v>
      </c>
      <c r="Y114" s="50">
        <f t="shared" si="48"/>
        <v>323.26</v>
      </c>
      <c r="Z114" s="50">
        <f t="shared" si="48"/>
        <v>392.54</v>
      </c>
      <c r="AA114" s="50">
        <f t="shared" si="48"/>
        <v>392.54</v>
      </c>
      <c r="AB114" s="50">
        <f t="shared" si="48"/>
        <v>461.82</v>
      </c>
      <c r="AC114" s="50">
        <f t="shared" si="48"/>
        <v>461.82</v>
      </c>
      <c r="AD114" s="50">
        <f t="shared" si="48"/>
        <v>461.82</v>
      </c>
      <c r="AE114" s="50">
        <f t="shared" si="48"/>
        <v>461.82</v>
      </c>
      <c r="AF114" s="50">
        <f t="shared" si="48"/>
        <v>531.1</v>
      </c>
    </row>
    <row r="115" spans="20:32" ht="15.75">
      <c r="T115" s="113"/>
      <c r="U115" s="40" t="str">
        <f t="shared" si="45"/>
        <v>10.5'</v>
      </c>
      <c r="V115" s="41" t="str">
        <f t="shared" si="45"/>
        <v>126"</v>
      </c>
      <c r="W115" s="42">
        <f t="shared" si="45"/>
        <v>126</v>
      </c>
      <c r="X115" s="50">
        <f t="shared" ref="X115:AF115" si="49">ROUND(X97/(1-$Z$32),2)</f>
        <v>333.5</v>
      </c>
      <c r="Y115" s="50">
        <f t="shared" si="49"/>
        <v>333.5</v>
      </c>
      <c r="Z115" s="50">
        <f t="shared" si="49"/>
        <v>402.78</v>
      </c>
      <c r="AA115" s="50">
        <f t="shared" si="49"/>
        <v>402.78</v>
      </c>
      <c r="AB115" s="50">
        <f t="shared" si="49"/>
        <v>472.06</v>
      </c>
      <c r="AC115" s="50">
        <f t="shared" si="49"/>
        <v>472.06</v>
      </c>
      <c r="AD115" s="50">
        <f t="shared" si="49"/>
        <v>472.06</v>
      </c>
      <c r="AE115" s="50">
        <f t="shared" si="49"/>
        <v>472.06</v>
      </c>
      <c r="AF115" s="50">
        <f t="shared" si="49"/>
        <v>541.34</v>
      </c>
    </row>
    <row r="116" spans="20:32" ht="15.75">
      <c r="T116" s="113"/>
      <c r="U116" s="40" t="str">
        <f t="shared" si="45"/>
        <v>12.0'</v>
      </c>
      <c r="V116" s="41" t="str">
        <f t="shared" si="45"/>
        <v>144"</v>
      </c>
      <c r="W116" s="42">
        <f t="shared" si="45"/>
        <v>144</v>
      </c>
      <c r="X116" s="50">
        <f t="shared" ref="X116:AF116" si="50">ROUND(X98/(1-$Z$32),2)</f>
        <v>338.62</v>
      </c>
      <c r="Y116" s="50">
        <f t="shared" si="50"/>
        <v>338.62</v>
      </c>
      <c r="Z116" s="50">
        <f t="shared" si="50"/>
        <v>407.92</v>
      </c>
      <c r="AA116" s="50">
        <f t="shared" si="50"/>
        <v>407.92</v>
      </c>
      <c r="AB116" s="50">
        <f t="shared" si="50"/>
        <v>477.2</v>
      </c>
      <c r="AC116" s="50">
        <f t="shared" si="50"/>
        <v>477.2</v>
      </c>
      <c r="AD116" s="50">
        <f t="shared" si="50"/>
        <v>477.2</v>
      </c>
      <c r="AE116" s="50">
        <f t="shared" si="50"/>
        <v>477.2</v>
      </c>
      <c r="AF116" s="50">
        <f t="shared" si="50"/>
        <v>546.48</v>
      </c>
    </row>
    <row r="117" spans="20:32" ht="15.75">
      <c r="T117" s="113"/>
      <c r="U117" s="40" t="str">
        <f t="shared" si="45"/>
        <v>13.5'</v>
      </c>
      <c r="V117" s="41" t="str">
        <f t="shared" si="45"/>
        <v>162"</v>
      </c>
      <c r="W117" s="42">
        <f t="shared" si="45"/>
        <v>162</v>
      </c>
      <c r="X117" s="50">
        <f t="shared" ref="X117:AF117" si="51">ROUND(X99/(1-$Z$32),2)</f>
        <v>487.44</v>
      </c>
      <c r="Y117" s="50">
        <f t="shared" si="51"/>
        <v>487.44</v>
      </c>
      <c r="Z117" s="50">
        <f t="shared" si="51"/>
        <v>556.72</v>
      </c>
      <c r="AA117" s="50">
        <f t="shared" si="51"/>
        <v>556.72</v>
      </c>
      <c r="AB117" s="50">
        <f t="shared" si="51"/>
        <v>626</v>
      </c>
      <c r="AC117" s="50">
        <f t="shared" si="51"/>
        <v>626</v>
      </c>
      <c r="AD117" s="50">
        <f t="shared" si="51"/>
        <v>695.28</v>
      </c>
      <c r="AE117" s="50">
        <f t="shared" si="51"/>
        <v>695.28</v>
      </c>
      <c r="AF117" s="50">
        <f t="shared" si="51"/>
        <v>764.58</v>
      </c>
    </row>
    <row r="118" spans="20:32" ht="15.75">
      <c r="T118" s="113"/>
      <c r="U118" s="40" t="str">
        <f t="shared" si="45"/>
        <v>15.0'</v>
      </c>
      <c r="V118" s="41" t="str">
        <f t="shared" si="45"/>
        <v>180"</v>
      </c>
      <c r="W118" s="42">
        <f t="shared" si="45"/>
        <v>180</v>
      </c>
      <c r="X118" s="50">
        <f t="shared" ref="X118:AF118" si="52">ROUND(X100/(1-$Z$32),2)</f>
        <v>492.56</v>
      </c>
      <c r="Y118" s="50">
        <f t="shared" si="52"/>
        <v>492.56</v>
      </c>
      <c r="Z118" s="50">
        <f t="shared" si="52"/>
        <v>561.84</v>
      </c>
      <c r="AA118" s="50">
        <f t="shared" si="52"/>
        <v>561.84</v>
      </c>
      <c r="AB118" s="50">
        <f t="shared" si="52"/>
        <v>631.14</v>
      </c>
      <c r="AC118" s="50">
        <f t="shared" si="52"/>
        <v>631.14</v>
      </c>
      <c r="AD118" s="50">
        <f t="shared" si="52"/>
        <v>700.42</v>
      </c>
      <c r="AE118" s="50">
        <f t="shared" si="52"/>
        <v>700.42</v>
      </c>
      <c r="AF118" s="50">
        <f t="shared" si="52"/>
        <v>769.7</v>
      </c>
    </row>
    <row r="119" spans="20:32" ht="15.75">
      <c r="T119" s="113"/>
      <c r="U119" s="40" t="str">
        <f t="shared" si="45"/>
        <v>16.5'</v>
      </c>
      <c r="V119" s="41" t="str">
        <f t="shared" si="45"/>
        <v>198"</v>
      </c>
      <c r="W119" s="42">
        <f t="shared" si="45"/>
        <v>198</v>
      </c>
      <c r="X119" s="50">
        <f t="shared" ref="X119:AF119" si="53">ROUND(X101/(1-$Z$32),2)</f>
        <v>502.82</v>
      </c>
      <c r="Y119" s="50">
        <f t="shared" si="53"/>
        <v>502.82</v>
      </c>
      <c r="Z119" s="50">
        <f t="shared" si="53"/>
        <v>572.1</v>
      </c>
      <c r="AA119" s="50">
        <f t="shared" si="53"/>
        <v>572.1</v>
      </c>
      <c r="AB119" s="50">
        <f t="shared" si="53"/>
        <v>641.38</v>
      </c>
      <c r="AC119" s="50">
        <f t="shared" si="53"/>
        <v>641.38</v>
      </c>
      <c r="AD119" s="50">
        <f t="shared" si="53"/>
        <v>710.66</v>
      </c>
      <c r="AE119" s="50">
        <f t="shared" si="53"/>
        <v>710.66</v>
      </c>
      <c r="AF119" s="50">
        <f t="shared" si="53"/>
        <v>779.94</v>
      </c>
    </row>
    <row r="120" spans="20:32" ht="15.75">
      <c r="T120" s="113"/>
      <c r="U120" s="40" t="str">
        <f t="shared" si="45"/>
        <v>18.0'</v>
      </c>
      <c r="V120" s="41" t="str">
        <f t="shared" si="45"/>
        <v>216"</v>
      </c>
      <c r="W120" s="42">
        <f t="shared" si="45"/>
        <v>216</v>
      </c>
      <c r="X120" s="50">
        <f t="shared" ref="X120:AF120" si="54">ROUND(X102/(1-$Z$32),2)</f>
        <v>507.94</v>
      </c>
      <c r="Y120" s="50">
        <f t="shared" si="54"/>
        <v>507.94</v>
      </c>
      <c r="Z120" s="50">
        <f t="shared" si="54"/>
        <v>577.22</v>
      </c>
      <c r="AA120" s="50">
        <f t="shared" si="54"/>
        <v>577.22</v>
      </c>
      <c r="AB120" s="50">
        <f t="shared" si="54"/>
        <v>646.5</v>
      </c>
      <c r="AC120" s="50">
        <f t="shared" si="54"/>
        <v>646.5</v>
      </c>
      <c r="AD120" s="50">
        <f t="shared" si="54"/>
        <v>715.78</v>
      </c>
      <c r="AE120" s="50">
        <f t="shared" si="54"/>
        <v>715.78</v>
      </c>
      <c r="AF120" s="50">
        <f t="shared" si="54"/>
        <v>785.08</v>
      </c>
    </row>
    <row r="121" spans="20:32" ht="15.75">
      <c r="T121" s="113"/>
      <c r="U121" s="40" t="str">
        <f t="shared" si="45"/>
        <v>19.5'</v>
      </c>
      <c r="V121" s="41" t="str">
        <f t="shared" si="45"/>
        <v>234"</v>
      </c>
      <c r="W121" s="42">
        <f t="shared" si="45"/>
        <v>234</v>
      </c>
      <c r="X121" s="50">
        <f t="shared" ref="X121:AF121" si="55">ROUND(X103/(1-$Z$32),2)</f>
        <v>656.76</v>
      </c>
      <c r="Y121" s="50">
        <f t="shared" si="55"/>
        <v>656.76</v>
      </c>
      <c r="Z121" s="50">
        <f t="shared" si="55"/>
        <v>726.04</v>
      </c>
      <c r="AA121" s="50">
        <f t="shared" si="55"/>
        <v>726.04</v>
      </c>
      <c r="AB121" s="50">
        <f t="shared" si="55"/>
        <v>864.6</v>
      </c>
      <c r="AC121" s="50">
        <f t="shared" si="55"/>
        <v>864.6</v>
      </c>
      <c r="AD121" s="50">
        <f t="shared" si="55"/>
        <v>933.88</v>
      </c>
      <c r="AE121" s="50">
        <f t="shared" si="55"/>
        <v>933.88</v>
      </c>
      <c r="AF121" s="50">
        <f t="shared" si="55"/>
        <v>1072.44</v>
      </c>
    </row>
    <row r="122" spans="20:32" ht="15.75">
      <c r="T122" s="113"/>
      <c r="U122" s="40" t="str">
        <f t="shared" si="45"/>
        <v>21.0'</v>
      </c>
      <c r="V122" s="41" t="str">
        <f t="shared" si="45"/>
        <v>252"</v>
      </c>
      <c r="W122" s="42">
        <f t="shared" si="45"/>
        <v>252</v>
      </c>
      <c r="X122" s="50">
        <f t="shared" ref="X122:AF122" si="56">ROUND(X104/(1-$Z$32),2)</f>
        <v>661.88</v>
      </c>
      <c r="Y122" s="50">
        <f t="shared" si="56"/>
        <v>661.88</v>
      </c>
      <c r="Z122" s="50">
        <f t="shared" si="56"/>
        <v>731.16</v>
      </c>
      <c r="AA122" s="50">
        <f t="shared" si="56"/>
        <v>731.16</v>
      </c>
      <c r="AB122" s="50">
        <f t="shared" si="56"/>
        <v>869.72</v>
      </c>
      <c r="AC122" s="50">
        <f t="shared" si="56"/>
        <v>869.72</v>
      </c>
      <c r="AD122" s="50">
        <f t="shared" si="56"/>
        <v>939</v>
      </c>
      <c r="AE122" s="50">
        <f t="shared" si="56"/>
        <v>939</v>
      </c>
      <c r="AF122" s="50">
        <f t="shared" si="56"/>
        <v>1077.58</v>
      </c>
    </row>
    <row r="123" spans="20:32" ht="15.75">
      <c r="T123" s="113"/>
      <c r="U123" s="40" t="str">
        <f t="shared" si="45"/>
        <v>22.5'</v>
      </c>
      <c r="V123" s="41" t="str">
        <f t="shared" si="45"/>
        <v>270"</v>
      </c>
      <c r="W123" s="42">
        <f t="shared" si="45"/>
        <v>270</v>
      </c>
      <c r="X123" s="50">
        <f t="shared" ref="X123:AF123" si="57">ROUND(X105/(1-$Z$32),2)</f>
        <v>672.14</v>
      </c>
      <c r="Y123" s="50">
        <f t="shared" si="57"/>
        <v>672.14</v>
      </c>
      <c r="Z123" s="50">
        <f t="shared" si="57"/>
        <v>741.42</v>
      </c>
      <c r="AA123" s="50">
        <f t="shared" si="57"/>
        <v>741.42</v>
      </c>
      <c r="AB123" s="50">
        <f t="shared" si="57"/>
        <v>879.98</v>
      </c>
      <c r="AC123" s="50">
        <f t="shared" si="57"/>
        <v>879.98</v>
      </c>
      <c r="AD123" s="50">
        <f t="shared" si="57"/>
        <v>949.26</v>
      </c>
      <c r="AE123" s="50">
        <f t="shared" si="57"/>
        <v>949.26</v>
      </c>
      <c r="AF123" s="50">
        <f t="shared" si="57"/>
        <v>1087.82</v>
      </c>
    </row>
    <row r="124" spans="20:32" ht="15.75">
      <c r="T124" s="114"/>
      <c r="U124" s="44" t="str">
        <f t="shared" si="45"/>
        <v>24.0'</v>
      </c>
      <c r="V124" s="45" t="str">
        <f t="shared" si="45"/>
        <v>288"</v>
      </c>
      <c r="W124" s="46">
        <f t="shared" si="45"/>
        <v>288</v>
      </c>
      <c r="X124" s="51">
        <f t="shared" ref="X124:AF124" si="58">ROUND(X106/(1-$Z$32),2)</f>
        <v>677.26</v>
      </c>
      <c r="Y124" s="51">
        <f t="shared" si="58"/>
        <v>677.26</v>
      </c>
      <c r="Z124" s="51">
        <f t="shared" si="58"/>
        <v>746.54</v>
      </c>
      <c r="AA124" s="51">
        <f t="shared" si="58"/>
        <v>746.54</v>
      </c>
      <c r="AB124" s="51">
        <f t="shared" si="58"/>
        <v>885.1</v>
      </c>
      <c r="AC124" s="51">
        <f t="shared" si="58"/>
        <v>885.1</v>
      </c>
      <c r="AD124" s="51">
        <f t="shared" si="58"/>
        <v>954.38</v>
      </c>
      <c r="AE124" s="51">
        <f t="shared" si="58"/>
        <v>954.38</v>
      </c>
      <c r="AF124" s="51">
        <f t="shared" si="58"/>
        <v>1092.94</v>
      </c>
    </row>
    <row r="182" spans="21:29" ht="15">
      <c r="X182" s="30"/>
    </row>
    <row r="186" spans="21:29">
      <c r="X186" s="33" t="s">
        <v>28</v>
      </c>
      <c r="Y186" s="33"/>
      <c r="Z186" s="33" t="s">
        <v>31</v>
      </c>
      <c r="AA186" s="33"/>
      <c r="AB186" s="33" t="s">
        <v>32</v>
      </c>
      <c r="AC186" s="33"/>
    </row>
    <row r="187" spans="21:29">
      <c r="U187" t="s">
        <v>29</v>
      </c>
      <c r="X187" s="31" t="e">
        <f>#REF!</f>
        <v>#REF!</v>
      </c>
      <c r="Z187" s="31" t="e">
        <f>#REF!</f>
        <v>#REF!</v>
      </c>
      <c r="AB187" s="31" t="e">
        <f>#REF!</f>
        <v>#REF!</v>
      </c>
    </row>
    <row r="189" spans="21:29">
      <c r="U189" t="s">
        <v>30</v>
      </c>
      <c r="X189" s="34">
        <v>78.069999999999993</v>
      </c>
      <c r="Y189" s="86" t="e">
        <f t="shared" ref="Y189:Y196" si="59">X$187/X189-1</f>
        <v>#REF!</v>
      </c>
      <c r="Z189" s="34">
        <v>108.59</v>
      </c>
      <c r="AA189" s="86" t="e">
        <f t="shared" ref="AA189:AA196" si="60">Z$187/Z189-1</f>
        <v>#REF!</v>
      </c>
      <c r="AB189" s="34">
        <v>161.83000000000001</v>
      </c>
      <c r="AC189" s="86" t="e">
        <f t="shared" ref="AC189:AC196" si="61">AB$187/AB189-1</f>
        <v>#REF!</v>
      </c>
    </row>
    <row r="190" spans="21:29">
      <c r="U190" t="s">
        <v>33</v>
      </c>
      <c r="X190" s="34">
        <v>78.069999999999993</v>
      </c>
      <c r="Y190" s="86" t="e">
        <f t="shared" si="59"/>
        <v>#REF!</v>
      </c>
      <c r="Z190" s="34">
        <v>108.59</v>
      </c>
      <c r="AA190" s="86" t="e">
        <f t="shared" si="60"/>
        <v>#REF!</v>
      </c>
      <c r="AB190" s="34">
        <v>161.83000000000001</v>
      </c>
      <c r="AC190" s="86" t="e">
        <f t="shared" si="61"/>
        <v>#REF!</v>
      </c>
    </row>
    <row r="191" spans="21:29">
      <c r="U191" t="s">
        <v>34</v>
      </c>
      <c r="X191" s="34">
        <v>83.62</v>
      </c>
      <c r="Y191" s="86" t="e">
        <f t="shared" si="59"/>
        <v>#REF!</v>
      </c>
      <c r="Z191" s="34">
        <v>115.98</v>
      </c>
      <c r="AA191" s="86" t="e">
        <f t="shared" si="60"/>
        <v>#REF!</v>
      </c>
      <c r="AB191" s="34">
        <v>173.53</v>
      </c>
      <c r="AC191" s="86" t="e">
        <f t="shared" si="61"/>
        <v>#REF!</v>
      </c>
    </row>
    <row r="192" spans="21:29">
      <c r="U192" t="s">
        <v>35</v>
      </c>
      <c r="X192" s="34"/>
      <c r="Y192" s="86" t="e">
        <f t="shared" si="59"/>
        <v>#REF!</v>
      </c>
      <c r="Z192" s="34"/>
      <c r="AA192" s="86" t="e">
        <f t="shared" si="60"/>
        <v>#REF!</v>
      </c>
      <c r="AB192" s="34"/>
      <c r="AC192" s="86" t="e">
        <f t="shared" si="61"/>
        <v>#REF!</v>
      </c>
    </row>
    <row r="193" spans="21:29">
      <c r="U193" t="s">
        <v>36</v>
      </c>
      <c r="X193" s="34"/>
      <c r="Y193" s="86" t="e">
        <f t="shared" si="59"/>
        <v>#REF!</v>
      </c>
      <c r="Z193" s="34"/>
      <c r="AA193" s="86" t="e">
        <f t="shared" si="60"/>
        <v>#REF!</v>
      </c>
      <c r="AB193" s="34"/>
      <c r="AC193" s="86" t="e">
        <f t="shared" si="61"/>
        <v>#REF!</v>
      </c>
    </row>
    <row r="194" spans="21:29">
      <c r="U194" t="s">
        <v>37</v>
      </c>
      <c r="X194" s="34"/>
      <c r="Y194" s="86" t="e">
        <f t="shared" si="59"/>
        <v>#REF!</v>
      </c>
      <c r="Z194" s="34"/>
      <c r="AA194" s="86" t="e">
        <f t="shared" si="60"/>
        <v>#REF!</v>
      </c>
      <c r="AB194" s="34"/>
      <c r="AC194" s="86" t="e">
        <f t="shared" si="61"/>
        <v>#REF!</v>
      </c>
    </row>
    <row r="195" spans="21:29">
      <c r="U195" t="s">
        <v>38</v>
      </c>
      <c r="X195" s="34"/>
      <c r="Y195" s="86" t="e">
        <f t="shared" si="59"/>
        <v>#REF!</v>
      </c>
      <c r="Z195" s="34"/>
      <c r="AA195" s="86" t="e">
        <f t="shared" si="60"/>
        <v>#REF!</v>
      </c>
      <c r="AB195" s="34"/>
      <c r="AC195" s="86" t="e">
        <f t="shared" si="61"/>
        <v>#REF!</v>
      </c>
    </row>
    <row r="196" spans="21:29">
      <c r="U196" t="s">
        <v>39</v>
      </c>
      <c r="X196" s="34"/>
      <c r="Y196" s="86" t="e">
        <f t="shared" si="59"/>
        <v>#REF!</v>
      </c>
      <c r="Z196" s="34"/>
      <c r="AA196" s="86" t="e">
        <f t="shared" si="60"/>
        <v>#REF!</v>
      </c>
      <c r="AB196" s="34"/>
      <c r="AC196" s="86" t="e">
        <f t="shared" si="61"/>
        <v>#REF!</v>
      </c>
    </row>
  </sheetData>
  <mergeCells count="15">
    <mergeCell ref="O3:O4"/>
    <mergeCell ref="T76:T88"/>
    <mergeCell ref="P3:P4"/>
    <mergeCell ref="M3:N3"/>
    <mergeCell ref="T112:T124"/>
    <mergeCell ref="T40:T52"/>
    <mergeCell ref="T58:T70"/>
    <mergeCell ref="O24:O25"/>
    <mergeCell ref="T94:T106"/>
    <mergeCell ref="J3:J4"/>
    <mergeCell ref="D3:D4"/>
    <mergeCell ref="F3:G4"/>
    <mergeCell ref="H3:H4"/>
    <mergeCell ref="L24:N25"/>
    <mergeCell ref="L3:L4"/>
  </mergeCells>
  <phoneticPr fontId="2" type="noConversion"/>
  <pageMargins left="0.25" right="0.25" top="0.75" bottom="0.75" header="0.5" footer="0.5"/>
  <pageSetup scale="91" fitToHeight="2" orientation="portrait" horizontalDpi="200" verticalDpi="200" r:id="rId1"/>
  <headerFooter alignWithMargins="0">
    <oddHeader>&amp;R&amp;A</oddHeader>
  </headerFooter>
  <rowBreaks count="1" manualBreakCount="1">
    <brk id="126" min="20" max="30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Z196"/>
  <sheetViews>
    <sheetView showGridLines="0" topLeftCell="M95" workbookViewId="0">
      <selection activeCell="B87" sqref="B87:N102"/>
    </sheetView>
  </sheetViews>
  <sheetFormatPr defaultRowHeight="12.75" outlineLevelRow="1" outlineLevelCol="1"/>
  <cols>
    <col min="1" max="2" width="5" customWidth="1"/>
    <col min="4" max="4" width="10" customWidth="1"/>
    <col min="5" max="5" width="5.28515625" customWidth="1"/>
    <col min="6" max="8" width="7" customWidth="1"/>
    <col min="9" max="9" width="5.85546875" customWidth="1"/>
    <col min="10" max="10" width="16" bestFit="1" customWidth="1"/>
    <col min="12" max="14" width="11.28515625" customWidth="1"/>
    <col min="15" max="15" width="11.140625" customWidth="1"/>
    <col min="16" max="16" width="11.28515625" customWidth="1"/>
    <col min="20" max="20" width="4.7109375" customWidth="1"/>
    <col min="21" max="21" width="6.85546875" customWidth="1"/>
    <col min="23" max="23" width="9.5703125" hidden="1" customWidth="1" outlineLevel="1"/>
    <col min="24" max="24" width="10.42578125" customWidth="1" collapsed="1"/>
    <col min="25" max="32" width="10.42578125" customWidth="1"/>
    <col min="34" max="41" width="9" bestFit="1" customWidth="1"/>
  </cols>
  <sheetData>
    <row r="1" spans="1:16" ht="20.25">
      <c r="D1" s="6" t="s">
        <v>1</v>
      </c>
      <c r="L1" s="6" t="s">
        <v>7</v>
      </c>
    </row>
    <row r="2" spans="1:16" ht="14.25" customHeight="1" thickBot="1">
      <c r="D2" s="6"/>
      <c r="L2" s="6"/>
    </row>
    <row r="3" spans="1:16" ht="18.75" customHeight="1" thickTop="1" thickBot="1">
      <c r="D3" s="127" t="s">
        <v>4</v>
      </c>
      <c r="F3" s="133" t="s">
        <v>3</v>
      </c>
      <c r="G3" s="134"/>
      <c r="H3" s="137" t="s">
        <v>2</v>
      </c>
      <c r="J3" s="131" t="s">
        <v>6</v>
      </c>
      <c r="L3" s="123" t="s">
        <v>16</v>
      </c>
      <c r="M3" s="129"/>
      <c r="N3" s="130"/>
      <c r="O3" s="125" t="s">
        <v>10</v>
      </c>
      <c r="P3" s="127" t="s">
        <v>11</v>
      </c>
    </row>
    <row r="4" spans="1:16" ht="34.5" customHeight="1" thickTop="1" thickBot="1">
      <c r="D4" s="128"/>
      <c r="F4" s="135"/>
      <c r="G4" s="136"/>
      <c r="H4" s="138"/>
      <c r="J4" s="132"/>
      <c r="L4" s="124"/>
      <c r="M4" s="20" t="s">
        <v>8</v>
      </c>
      <c r="N4" s="19" t="s">
        <v>9</v>
      </c>
      <c r="O4" s="126"/>
      <c r="P4" s="128"/>
    </row>
    <row r="5" spans="1:16" ht="14.25" thickTop="1" thickBot="1">
      <c r="C5" t="s">
        <v>12</v>
      </c>
      <c r="D5" s="15">
        <v>72</v>
      </c>
      <c r="F5" s="3" t="s">
        <v>0</v>
      </c>
      <c r="G5" s="3" t="str">
        <f>IF(FABW&lt;=54,"⅓ &amp; ⅔","½ &amp; ¼")</f>
        <v>½ &amp; ¼</v>
      </c>
      <c r="H5" s="3"/>
      <c r="J5" s="4" t="s">
        <v>5</v>
      </c>
      <c r="L5" s="56">
        <v>1</v>
      </c>
      <c r="M5" s="55">
        <v>72</v>
      </c>
      <c r="N5" s="16">
        <v>92</v>
      </c>
      <c r="O5" s="16">
        <v>20</v>
      </c>
      <c r="P5" s="107">
        <f>'Fabric Specs'!N13</f>
        <v>28.8</v>
      </c>
    </row>
    <row r="6" spans="1:16" ht="13.5" thickTop="1">
      <c r="A6" s="21">
        <v>1</v>
      </c>
      <c r="B6" s="21">
        <v>1</v>
      </c>
      <c r="C6" s="11">
        <f t="shared" ref="C6:C26" si="0">IF(FABW&lt;=57,B6,A6)</f>
        <v>1</v>
      </c>
      <c r="D6" s="10">
        <f t="shared" ref="D6:D26" si="1">C6*$D$5</f>
        <v>72</v>
      </c>
      <c r="E6" s="1"/>
      <c r="F6" s="2">
        <f t="shared" ref="F6:F26" si="2">INT(C6)</f>
        <v>1</v>
      </c>
      <c r="G6" s="2">
        <f t="shared" ref="G6:G26" si="3">C6-INT(C6)</f>
        <v>0</v>
      </c>
      <c r="H6" s="2">
        <f t="shared" ref="H6:H26" si="4">IF(FABW&lt;=54,IF(AND(C6-INT(C6)&gt;0.3,C6-INT(C6)&lt;0.7),INT(C6),C6-1),IF(OR(G6=0.25,G6=0.5),INT(C6),IF(G6=0.75,INT(C6)+1,INT(C6)-1)))</f>
        <v>0</v>
      </c>
      <c r="I6" s="1"/>
      <c r="J6" s="9">
        <f t="shared" ref="J6:J26" si="5">ROUNDUP(D6-4-(H6*1.92),1)</f>
        <v>68</v>
      </c>
    </row>
    <row r="7" spans="1:16">
      <c r="A7" s="21">
        <v>1.25</v>
      </c>
      <c r="B7" s="21">
        <v>1.33</v>
      </c>
      <c r="C7" s="11">
        <f t="shared" si="0"/>
        <v>1.25</v>
      </c>
      <c r="D7" s="9">
        <f t="shared" si="1"/>
        <v>90</v>
      </c>
      <c r="E7" s="1"/>
      <c r="F7" s="2">
        <f t="shared" si="2"/>
        <v>1</v>
      </c>
      <c r="G7" s="2">
        <f t="shared" si="3"/>
        <v>0.25</v>
      </c>
      <c r="H7" s="2">
        <f t="shared" si="4"/>
        <v>1</v>
      </c>
      <c r="I7" s="1"/>
      <c r="J7" s="9">
        <f t="shared" si="5"/>
        <v>84.1</v>
      </c>
      <c r="L7" s="5" t="s">
        <v>12</v>
      </c>
    </row>
    <row r="8" spans="1:16">
      <c r="A8" s="21">
        <v>1.5</v>
      </c>
      <c r="B8" s="21">
        <v>1.5</v>
      </c>
      <c r="C8" s="11">
        <f t="shared" si="0"/>
        <v>1.5</v>
      </c>
      <c r="D8" s="9">
        <f t="shared" si="1"/>
        <v>108</v>
      </c>
      <c r="E8" s="1"/>
      <c r="F8" s="2">
        <f t="shared" si="2"/>
        <v>1</v>
      </c>
      <c r="G8" s="2">
        <f t="shared" si="3"/>
        <v>0.5</v>
      </c>
      <c r="H8" s="2">
        <f t="shared" si="4"/>
        <v>1</v>
      </c>
      <c r="I8" s="1"/>
      <c r="J8" s="9">
        <f t="shared" si="5"/>
        <v>102.1</v>
      </c>
      <c r="L8" s="2">
        <f>CCW/FABW</f>
        <v>1</v>
      </c>
    </row>
    <row r="9" spans="1:16">
      <c r="A9" s="21">
        <v>1.75</v>
      </c>
      <c r="B9" s="21">
        <v>1.66</v>
      </c>
      <c r="C9" s="11">
        <f t="shared" si="0"/>
        <v>1.75</v>
      </c>
      <c r="D9" s="9">
        <f t="shared" si="1"/>
        <v>126</v>
      </c>
      <c r="E9" s="1"/>
      <c r="F9" s="2">
        <f t="shared" si="2"/>
        <v>1</v>
      </c>
      <c r="G9" s="2">
        <f t="shared" si="3"/>
        <v>0.75</v>
      </c>
      <c r="H9" s="2">
        <f t="shared" si="4"/>
        <v>2</v>
      </c>
      <c r="I9" s="1"/>
      <c r="J9" s="9">
        <f t="shared" si="5"/>
        <v>118.19999999999999</v>
      </c>
    </row>
    <row r="10" spans="1:16">
      <c r="A10" s="21">
        <v>2</v>
      </c>
      <c r="B10" s="21">
        <v>2</v>
      </c>
      <c r="C10" s="11">
        <f t="shared" si="0"/>
        <v>2</v>
      </c>
      <c r="D10" s="9">
        <f t="shared" si="1"/>
        <v>144</v>
      </c>
      <c r="E10" s="1"/>
      <c r="F10" s="2">
        <f t="shared" si="2"/>
        <v>2</v>
      </c>
      <c r="G10" s="2">
        <f t="shared" si="3"/>
        <v>0</v>
      </c>
      <c r="H10" s="2">
        <f t="shared" si="4"/>
        <v>1</v>
      </c>
      <c r="I10" s="1"/>
      <c r="J10" s="9">
        <f t="shared" si="5"/>
        <v>138.1</v>
      </c>
      <c r="L10" t="s">
        <v>13</v>
      </c>
    </row>
    <row r="11" spans="1:16">
      <c r="A11" s="21">
        <v>2.25</v>
      </c>
      <c r="B11" s="21">
        <v>2.33</v>
      </c>
      <c r="C11" s="11">
        <f t="shared" si="0"/>
        <v>2.25</v>
      </c>
      <c r="D11" s="9">
        <f t="shared" si="1"/>
        <v>162</v>
      </c>
      <c r="E11" s="1"/>
      <c r="F11" s="2">
        <f t="shared" si="2"/>
        <v>2</v>
      </c>
      <c r="G11" s="2">
        <f t="shared" si="3"/>
        <v>0.25</v>
      </c>
      <c r="H11" s="2">
        <f t="shared" si="4"/>
        <v>2</v>
      </c>
      <c r="I11" s="1"/>
      <c r="J11" s="9">
        <f t="shared" si="5"/>
        <v>154.19999999999999</v>
      </c>
      <c r="L11" s="2">
        <f>CEILING(CCW/FABW,0.25)</f>
        <v>1</v>
      </c>
    </row>
    <row r="12" spans="1:16">
      <c r="A12" s="21">
        <v>2.5</v>
      </c>
      <c r="B12" s="21">
        <v>2.5</v>
      </c>
      <c r="C12" s="11">
        <f t="shared" si="0"/>
        <v>2.5</v>
      </c>
      <c r="D12" s="9">
        <f t="shared" si="1"/>
        <v>180</v>
      </c>
      <c r="E12" s="1"/>
      <c r="F12" s="2">
        <f t="shared" si="2"/>
        <v>2</v>
      </c>
      <c r="G12" s="2">
        <f t="shared" si="3"/>
        <v>0.5</v>
      </c>
      <c r="H12" s="2">
        <f t="shared" si="4"/>
        <v>2</v>
      </c>
      <c r="I12" s="1"/>
      <c r="J12" s="9">
        <f t="shared" si="5"/>
        <v>172.2</v>
      </c>
    </row>
    <row r="13" spans="1:16">
      <c r="A13" s="21">
        <v>2.75</v>
      </c>
      <c r="B13" s="21">
        <v>2.66</v>
      </c>
      <c r="C13" s="11">
        <f t="shared" si="0"/>
        <v>2.75</v>
      </c>
      <c r="D13" s="9">
        <f t="shared" si="1"/>
        <v>198</v>
      </c>
      <c r="E13" s="1"/>
      <c r="F13" s="2">
        <f t="shared" si="2"/>
        <v>2</v>
      </c>
      <c r="G13" s="2">
        <f t="shared" si="3"/>
        <v>0.75</v>
      </c>
      <c r="H13" s="2">
        <f t="shared" si="4"/>
        <v>3</v>
      </c>
      <c r="I13" s="1"/>
      <c r="J13" s="9">
        <f t="shared" si="5"/>
        <v>188.29999999999998</v>
      </c>
      <c r="L13" t="s">
        <v>14</v>
      </c>
    </row>
    <row r="14" spans="1:16">
      <c r="A14" s="21">
        <v>3</v>
      </c>
      <c r="B14" s="21">
        <v>3</v>
      </c>
      <c r="C14" s="11">
        <f t="shared" si="0"/>
        <v>3</v>
      </c>
      <c r="D14" s="9">
        <f t="shared" si="1"/>
        <v>216</v>
      </c>
      <c r="E14" s="1"/>
      <c r="F14" s="2">
        <f t="shared" si="2"/>
        <v>3</v>
      </c>
      <c r="G14" s="2">
        <f t="shared" si="3"/>
        <v>0</v>
      </c>
      <c r="H14" s="2">
        <f t="shared" si="4"/>
        <v>2</v>
      </c>
      <c r="I14" s="1"/>
      <c r="J14" s="9">
        <f t="shared" si="5"/>
        <v>208.2</v>
      </c>
      <c r="L14" s="2">
        <f>IF(RPT&gt;0,IF(ML&gt;0,(ROUNDUP((CCL-ML+3)/RPT,0)*RPT),(ROUNDUP((CCL+5)/RPT,0)*RPT)),IF(ML&gt;0,CCL-ML+3,CCL+5))</f>
        <v>86.4</v>
      </c>
      <c r="M14" s="17"/>
      <c r="N14" s="18"/>
    </row>
    <row r="15" spans="1:16">
      <c r="A15" s="21">
        <v>3.25</v>
      </c>
      <c r="B15" s="21">
        <v>3.33</v>
      </c>
      <c r="C15" s="11">
        <f t="shared" si="0"/>
        <v>3.25</v>
      </c>
      <c r="D15" s="9">
        <f t="shared" si="1"/>
        <v>234</v>
      </c>
      <c r="E15" s="1"/>
      <c r="F15" s="2">
        <f t="shared" si="2"/>
        <v>3</v>
      </c>
      <c r="G15" s="2">
        <f t="shared" si="3"/>
        <v>0.25</v>
      </c>
      <c r="H15" s="2">
        <f t="shared" si="4"/>
        <v>3</v>
      </c>
      <c r="I15" s="1"/>
      <c r="J15" s="9">
        <f t="shared" si="5"/>
        <v>224.29999999999998</v>
      </c>
    </row>
    <row r="16" spans="1:16">
      <c r="A16" s="21">
        <v>3.5</v>
      </c>
      <c r="B16" s="21">
        <v>3.5</v>
      </c>
      <c r="C16" s="11">
        <f t="shared" si="0"/>
        <v>3.5</v>
      </c>
      <c r="D16" s="9">
        <f t="shared" si="1"/>
        <v>252</v>
      </c>
      <c r="E16" s="1"/>
      <c r="F16" s="2">
        <f t="shared" si="2"/>
        <v>3</v>
      </c>
      <c r="G16" s="2">
        <f t="shared" si="3"/>
        <v>0.5</v>
      </c>
      <c r="H16" s="2">
        <f t="shared" si="4"/>
        <v>3</v>
      </c>
      <c r="I16" s="1"/>
      <c r="J16" s="9">
        <f t="shared" si="5"/>
        <v>242.29999999999998</v>
      </c>
      <c r="L16" t="s">
        <v>15</v>
      </c>
    </row>
    <row r="17" spans="1:27">
      <c r="A17" s="21">
        <v>3.75</v>
      </c>
      <c r="B17" s="21">
        <v>3.66</v>
      </c>
      <c r="C17" s="11">
        <f t="shared" si="0"/>
        <v>3.75</v>
      </c>
      <c r="D17" s="9">
        <f t="shared" si="1"/>
        <v>270</v>
      </c>
      <c r="E17" s="1"/>
      <c r="F17" s="2">
        <f t="shared" si="2"/>
        <v>3</v>
      </c>
      <c r="G17" s="2">
        <f t="shared" si="3"/>
        <v>0.75</v>
      </c>
      <c r="H17" s="2">
        <f t="shared" si="4"/>
        <v>4</v>
      </c>
      <c r="I17" s="1"/>
      <c r="J17" s="9">
        <f t="shared" si="5"/>
        <v>258.40000000000003</v>
      </c>
      <c r="L17" s="2">
        <f>O24/L5</f>
        <v>3</v>
      </c>
    </row>
    <row r="18" spans="1:27">
      <c r="A18" s="21">
        <v>4</v>
      </c>
      <c r="B18" s="21">
        <v>4</v>
      </c>
      <c r="C18" s="11">
        <f t="shared" si="0"/>
        <v>4</v>
      </c>
      <c r="D18" s="9">
        <f t="shared" si="1"/>
        <v>288</v>
      </c>
      <c r="E18" s="1"/>
      <c r="F18" s="2">
        <f t="shared" si="2"/>
        <v>4</v>
      </c>
      <c r="G18" s="2">
        <f t="shared" si="3"/>
        <v>0</v>
      </c>
      <c r="H18" s="2">
        <f t="shared" si="4"/>
        <v>3</v>
      </c>
      <c r="I18" s="1"/>
      <c r="J18" s="9">
        <f t="shared" si="5"/>
        <v>278.3</v>
      </c>
    </row>
    <row r="19" spans="1:27">
      <c r="A19" s="21">
        <v>4.25</v>
      </c>
      <c r="B19" s="21">
        <v>4.33</v>
      </c>
      <c r="C19" s="11">
        <f t="shared" si="0"/>
        <v>4.25</v>
      </c>
      <c r="D19" s="9">
        <f t="shared" si="1"/>
        <v>306</v>
      </c>
      <c r="E19" s="1"/>
      <c r="F19" s="2">
        <f t="shared" si="2"/>
        <v>4</v>
      </c>
      <c r="G19" s="2">
        <f t="shared" si="3"/>
        <v>0.25</v>
      </c>
      <c r="H19" s="2">
        <f t="shared" si="4"/>
        <v>4</v>
      </c>
      <c r="I19" s="1"/>
      <c r="J19" s="9">
        <f t="shared" si="5"/>
        <v>294.40000000000003</v>
      </c>
    </row>
    <row r="20" spans="1:27">
      <c r="A20" s="21">
        <v>4.5</v>
      </c>
      <c r="B20" s="21">
        <v>4.5</v>
      </c>
      <c r="C20" s="11">
        <f t="shared" si="0"/>
        <v>4.5</v>
      </c>
      <c r="D20" s="9">
        <f t="shared" si="1"/>
        <v>324</v>
      </c>
      <c r="E20" s="1"/>
      <c r="F20" s="2">
        <f t="shared" si="2"/>
        <v>4</v>
      </c>
      <c r="G20" s="2">
        <f t="shared" si="3"/>
        <v>0.5</v>
      </c>
      <c r="H20" s="2">
        <f t="shared" si="4"/>
        <v>4</v>
      </c>
      <c r="I20" s="1"/>
      <c r="J20" s="9">
        <f t="shared" si="5"/>
        <v>312.40000000000003</v>
      </c>
      <c r="L20" s="8"/>
      <c r="M20" s="8"/>
    </row>
    <row r="21" spans="1:27">
      <c r="A21" s="21">
        <v>4.75</v>
      </c>
      <c r="B21" s="21">
        <v>4.66</v>
      </c>
      <c r="C21" s="11">
        <f t="shared" si="0"/>
        <v>4.75</v>
      </c>
      <c r="D21" s="9">
        <f t="shared" si="1"/>
        <v>342</v>
      </c>
      <c r="E21" s="1"/>
      <c r="F21" s="2">
        <f t="shared" si="2"/>
        <v>4</v>
      </c>
      <c r="G21" s="2">
        <f t="shared" si="3"/>
        <v>0.75</v>
      </c>
      <c r="H21" s="2">
        <f t="shared" si="4"/>
        <v>5</v>
      </c>
      <c r="I21" s="1"/>
      <c r="J21" s="9">
        <f t="shared" si="5"/>
        <v>328.4</v>
      </c>
      <c r="L21" s="12"/>
      <c r="M21" s="13"/>
      <c r="N21" s="14" t="s">
        <v>17</v>
      </c>
      <c r="O21" s="2">
        <f>ROUNDUP(L11*L5,0)</f>
        <v>1</v>
      </c>
      <c r="P21" t="s">
        <v>25</v>
      </c>
    </row>
    <row r="22" spans="1:27">
      <c r="A22" s="21">
        <v>5</v>
      </c>
      <c r="B22" s="21">
        <v>5</v>
      </c>
      <c r="C22" s="11">
        <f t="shared" si="0"/>
        <v>5</v>
      </c>
      <c r="D22" s="9">
        <f t="shared" si="1"/>
        <v>360</v>
      </c>
      <c r="E22" s="1"/>
      <c r="F22" s="2">
        <f t="shared" si="2"/>
        <v>5</v>
      </c>
      <c r="G22" s="2">
        <f t="shared" si="3"/>
        <v>0</v>
      </c>
      <c r="H22" s="2">
        <f t="shared" si="4"/>
        <v>4</v>
      </c>
      <c r="I22" s="1"/>
      <c r="J22" s="9">
        <f t="shared" si="5"/>
        <v>348.40000000000003</v>
      </c>
      <c r="L22" s="12"/>
      <c r="M22" s="13"/>
      <c r="N22" s="14" t="s">
        <v>18</v>
      </c>
      <c r="O22" s="7">
        <f>((RTW*CL)/36)*1.05</f>
        <v>2.5200000000000005</v>
      </c>
      <c r="P22" s="27">
        <f>TY/L5</f>
        <v>2.5200000000000005</v>
      </c>
    </row>
    <row r="23" spans="1:27" ht="13.5" thickBot="1">
      <c r="A23" s="21">
        <v>5.25</v>
      </c>
      <c r="B23" s="21">
        <v>5.33</v>
      </c>
      <c r="C23" s="11">
        <f t="shared" si="0"/>
        <v>5.25</v>
      </c>
      <c r="D23" s="9">
        <f t="shared" si="1"/>
        <v>378</v>
      </c>
      <c r="E23" s="1"/>
      <c r="F23" s="2">
        <f t="shared" si="2"/>
        <v>5</v>
      </c>
      <c r="G23" s="2">
        <f t="shared" si="3"/>
        <v>0.25</v>
      </c>
      <c r="H23" s="2">
        <f t="shared" si="4"/>
        <v>5</v>
      </c>
      <c r="I23" s="1"/>
      <c r="J23" s="9">
        <f t="shared" si="5"/>
        <v>364.4</v>
      </c>
    </row>
    <row r="24" spans="1:27" ht="13.5" thickTop="1">
      <c r="A24" s="21">
        <v>5.5</v>
      </c>
      <c r="B24" s="21">
        <v>5.5</v>
      </c>
      <c r="C24" s="11">
        <f t="shared" si="0"/>
        <v>5.5</v>
      </c>
      <c r="D24" s="9">
        <f t="shared" si="1"/>
        <v>396</v>
      </c>
      <c r="E24" s="1"/>
      <c r="F24" s="2">
        <f t="shared" si="2"/>
        <v>5</v>
      </c>
      <c r="G24" s="2">
        <f t="shared" si="3"/>
        <v>0.5</v>
      </c>
      <c r="H24" s="2">
        <f t="shared" si="4"/>
        <v>5</v>
      </c>
      <c r="I24" s="1"/>
      <c r="J24" s="9">
        <f t="shared" si="5"/>
        <v>382.4</v>
      </c>
      <c r="L24" s="117" t="s">
        <v>19</v>
      </c>
      <c r="M24" s="118"/>
      <c r="N24" s="119"/>
      <c r="O24" s="115">
        <f>IF(TY-INT(TY)&gt;=0.07,ROUNDUP(O22,0),INT(TY))</f>
        <v>3</v>
      </c>
    </row>
    <row r="25" spans="1:27" ht="13.5" thickBot="1">
      <c r="A25" s="21">
        <v>5.75</v>
      </c>
      <c r="B25" s="21">
        <v>5.66</v>
      </c>
      <c r="C25" s="11">
        <f t="shared" si="0"/>
        <v>5.75</v>
      </c>
      <c r="D25" s="9">
        <f t="shared" si="1"/>
        <v>414</v>
      </c>
      <c r="E25" s="1"/>
      <c r="F25" s="2">
        <f t="shared" si="2"/>
        <v>5</v>
      </c>
      <c r="G25" s="2">
        <f t="shared" si="3"/>
        <v>0.75</v>
      </c>
      <c r="H25" s="2">
        <f t="shared" si="4"/>
        <v>6</v>
      </c>
      <c r="I25" s="1"/>
      <c r="J25" s="9">
        <f t="shared" si="5"/>
        <v>398.5</v>
      </c>
      <c r="L25" s="120"/>
      <c r="M25" s="121"/>
      <c r="N25" s="122"/>
      <c r="O25" s="116"/>
    </row>
    <row r="26" spans="1:27" ht="13.5" thickTop="1">
      <c r="A26" s="21">
        <v>6</v>
      </c>
      <c r="B26" s="21">
        <v>6</v>
      </c>
      <c r="C26" s="11">
        <f t="shared" si="0"/>
        <v>6</v>
      </c>
      <c r="D26" s="9">
        <f t="shared" si="1"/>
        <v>432</v>
      </c>
      <c r="E26" s="1"/>
      <c r="F26" s="2">
        <f t="shared" si="2"/>
        <v>6</v>
      </c>
      <c r="G26" s="2">
        <f t="shared" si="3"/>
        <v>0</v>
      </c>
      <c r="H26" s="2">
        <f t="shared" si="4"/>
        <v>5</v>
      </c>
      <c r="I26" s="1"/>
      <c r="J26" s="9">
        <f t="shared" si="5"/>
        <v>418.4</v>
      </c>
    </row>
    <row r="27" spans="1:27" ht="20.25">
      <c r="T27" s="26"/>
    </row>
    <row r="28" spans="1:27" ht="20.25">
      <c r="T28" s="26"/>
    </row>
    <row r="29" spans="1:27" ht="20.25">
      <c r="T29" s="26" t="s">
        <v>131</v>
      </c>
    </row>
    <row r="30" spans="1:27" ht="15.75">
      <c r="T30" s="52" t="s">
        <v>40</v>
      </c>
      <c r="Z30" s="88">
        <f>'Master Assumptions'!$E$3</f>
        <v>2.5625</v>
      </c>
      <c r="AA30" s="86"/>
    </row>
    <row r="31" spans="1:27" ht="15.75">
      <c r="T31" s="52" t="s">
        <v>129</v>
      </c>
      <c r="Z31" s="108">
        <f>'Fabric Specs'!L13</f>
        <v>51.683974358974353</v>
      </c>
      <c r="AA31" s="86"/>
    </row>
    <row r="32" spans="1:27" ht="15.75">
      <c r="T32" s="52" t="s">
        <v>41</v>
      </c>
      <c r="Z32" s="106">
        <f>'Master Assumptions'!$G$1</f>
        <v>0.5</v>
      </c>
    </row>
    <row r="33" spans="19:52" ht="15.75">
      <c r="T33" s="52"/>
      <c r="U33" s="87"/>
      <c r="V33" s="87"/>
      <c r="W33" s="87"/>
      <c r="X33" s="87"/>
      <c r="Y33" s="29"/>
    </row>
    <row r="34" spans="19:52" ht="15.75">
      <c r="T34" s="52"/>
      <c r="U34" s="87"/>
      <c r="V34" s="87"/>
      <c r="W34" s="87"/>
      <c r="X34" s="87"/>
      <c r="Y34" s="29"/>
    </row>
    <row r="35" spans="19:52" ht="20.25">
      <c r="T35" s="26"/>
    </row>
    <row r="36" spans="19:52" ht="20.25">
      <c r="T36" s="26" t="s">
        <v>24</v>
      </c>
    </row>
    <row r="37" spans="19:52" ht="15">
      <c r="S37" s="28"/>
      <c r="X37" s="23" t="s">
        <v>20</v>
      </c>
      <c r="Y37" s="23"/>
      <c r="Z37" s="23"/>
      <c r="AA37" s="23"/>
      <c r="AB37" s="23"/>
      <c r="AC37" s="23"/>
      <c r="AD37" s="23"/>
      <c r="AE37" s="23"/>
      <c r="AF37" s="23"/>
    </row>
    <row r="38" spans="19:52" ht="15.75">
      <c r="S38" s="28"/>
      <c r="U38" s="24" t="s">
        <v>21</v>
      </c>
      <c r="V38" s="24" t="s">
        <v>22</v>
      </c>
      <c r="X38" s="25" t="str">
        <f t="shared" ref="X38:AF38" si="6">X39&amp;""""</f>
        <v>74"</v>
      </c>
      <c r="Y38" s="25" t="str">
        <f t="shared" si="6"/>
        <v>80"</v>
      </c>
      <c r="Z38" s="25" t="str">
        <f t="shared" si="6"/>
        <v>86"</v>
      </c>
      <c r="AA38" s="25" t="str">
        <f t="shared" si="6"/>
        <v>92"</v>
      </c>
      <c r="AB38" s="25" t="str">
        <f t="shared" si="6"/>
        <v>98"</v>
      </c>
      <c r="AC38" s="25" t="str">
        <f t="shared" si="6"/>
        <v>104"</v>
      </c>
      <c r="AD38" s="25" t="str">
        <f t="shared" si="6"/>
        <v>110"</v>
      </c>
      <c r="AE38" s="25" t="str">
        <f t="shared" si="6"/>
        <v>116"</v>
      </c>
      <c r="AF38" s="25" t="str">
        <f t="shared" si="6"/>
        <v>122"</v>
      </c>
    </row>
    <row r="39" spans="19:52" ht="15" outlineLevel="1">
      <c r="W39" s="22">
        <f>O24</f>
        <v>3</v>
      </c>
      <c r="X39" s="35">
        <v>74</v>
      </c>
      <c r="Y39" s="35">
        <f t="shared" ref="Y39:AF39" si="7">X39+6</f>
        <v>80</v>
      </c>
      <c r="Z39" s="35">
        <f t="shared" si="7"/>
        <v>86</v>
      </c>
      <c r="AA39" s="35">
        <f t="shared" si="7"/>
        <v>92</v>
      </c>
      <c r="AB39" s="35">
        <f t="shared" si="7"/>
        <v>98</v>
      </c>
      <c r="AC39" s="35">
        <f t="shared" si="7"/>
        <v>104</v>
      </c>
      <c r="AD39" s="35">
        <f t="shared" si="7"/>
        <v>110</v>
      </c>
      <c r="AE39" s="35">
        <f t="shared" si="7"/>
        <v>116</v>
      </c>
      <c r="AF39" s="35">
        <f t="shared" si="7"/>
        <v>122</v>
      </c>
    </row>
    <row r="40" spans="19:52" ht="15.75">
      <c r="T40" s="113" t="s">
        <v>23</v>
      </c>
      <c r="U40" s="36" t="str">
        <f t="shared" ref="U40:U52" si="8">TEXT(W40/12,"0.0")&amp;"'"</f>
        <v>6.0'</v>
      </c>
      <c r="V40" s="37" t="str">
        <f t="shared" ref="V40:V52" si="9">W40&amp;""""</f>
        <v>72"</v>
      </c>
      <c r="W40" s="38">
        <v>72</v>
      </c>
      <c r="X40" s="39">
        <f t="dataTable" ref="X40:AF52" dt2D="1" dtr="0" r1="N5" r2="M5"/>
        <v>2</v>
      </c>
      <c r="Y40" s="39">
        <v>3</v>
      </c>
      <c r="Z40" s="39">
        <v>3</v>
      </c>
      <c r="AA40" s="39">
        <v>3</v>
      </c>
      <c r="AB40" s="39">
        <v>3</v>
      </c>
      <c r="AC40" s="39">
        <v>4</v>
      </c>
      <c r="AD40" s="39">
        <v>4</v>
      </c>
      <c r="AE40" s="39">
        <v>4</v>
      </c>
      <c r="AF40" s="39">
        <v>4</v>
      </c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</row>
    <row r="41" spans="19:52" ht="15.75">
      <c r="T41" s="113"/>
      <c r="U41" s="40" t="str">
        <f t="shared" si="8"/>
        <v>7.5'</v>
      </c>
      <c r="V41" s="41" t="str">
        <f t="shared" si="9"/>
        <v>90"</v>
      </c>
      <c r="W41" s="42">
        <f t="shared" ref="W41:W52" si="10">W40+18</f>
        <v>90</v>
      </c>
      <c r="X41" s="43">
        <v>4</v>
      </c>
      <c r="Y41" s="43">
        <v>5</v>
      </c>
      <c r="Z41" s="43">
        <v>5</v>
      </c>
      <c r="AA41" s="43">
        <v>5</v>
      </c>
      <c r="AB41" s="43">
        <v>5</v>
      </c>
      <c r="AC41" s="43">
        <v>7</v>
      </c>
      <c r="AD41" s="43">
        <v>7</v>
      </c>
      <c r="AE41" s="43">
        <v>7</v>
      </c>
      <c r="AF41" s="43">
        <v>7</v>
      </c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</row>
    <row r="42" spans="19:52" ht="15.75">
      <c r="T42" s="113"/>
      <c r="U42" s="40" t="str">
        <f t="shared" si="8"/>
        <v>9.0'</v>
      </c>
      <c r="V42" s="41" t="str">
        <f t="shared" si="9"/>
        <v>108"</v>
      </c>
      <c r="W42" s="42">
        <f t="shared" si="10"/>
        <v>108</v>
      </c>
      <c r="X42" s="43">
        <v>4</v>
      </c>
      <c r="Y42" s="43">
        <v>5</v>
      </c>
      <c r="Z42" s="43">
        <v>5</v>
      </c>
      <c r="AA42" s="43">
        <v>5</v>
      </c>
      <c r="AB42" s="43">
        <v>5</v>
      </c>
      <c r="AC42" s="43">
        <v>7</v>
      </c>
      <c r="AD42" s="43">
        <v>7</v>
      </c>
      <c r="AE42" s="43">
        <v>7</v>
      </c>
      <c r="AF42" s="43">
        <v>7</v>
      </c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</row>
    <row r="43" spans="19:52" ht="15.75">
      <c r="T43" s="113"/>
      <c r="U43" s="40" t="str">
        <f t="shared" si="8"/>
        <v>10.5'</v>
      </c>
      <c r="V43" s="41" t="str">
        <f t="shared" si="9"/>
        <v>126"</v>
      </c>
      <c r="W43" s="42">
        <f t="shared" si="10"/>
        <v>126</v>
      </c>
      <c r="X43" s="43">
        <v>4</v>
      </c>
      <c r="Y43" s="43">
        <v>5</v>
      </c>
      <c r="Z43" s="43">
        <v>5</v>
      </c>
      <c r="AA43" s="43">
        <v>5</v>
      </c>
      <c r="AB43" s="43">
        <v>5</v>
      </c>
      <c r="AC43" s="43">
        <v>7</v>
      </c>
      <c r="AD43" s="43">
        <v>7</v>
      </c>
      <c r="AE43" s="43">
        <v>7</v>
      </c>
      <c r="AF43" s="43">
        <v>7</v>
      </c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</row>
    <row r="44" spans="19:52" ht="15.75">
      <c r="T44" s="113"/>
      <c r="U44" s="40" t="str">
        <f t="shared" si="8"/>
        <v>12.0'</v>
      </c>
      <c r="V44" s="41" t="str">
        <f t="shared" si="9"/>
        <v>144"</v>
      </c>
      <c r="W44" s="42">
        <f t="shared" si="10"/>
        <v>144</v>
      </c>
      <c r="X44" s="43">
        <v>4</v>
      </c>
      <c r="Y44" s="43">
        <v>5</v>
      </c>
      <c r="Z44" s="43">
        <v>5</v>
      </c>
      <c r="AA44" s="43">
        <v>5</v>
      </c>
      <c r="AB44" s="43">
        <v>5</v>
      </c>
      <c r="AC44" s="43">
        <v>7</v>
      </c>
      <c r="AD44" s="43">
        <v>7</v>
      </c>
      <c r="AE44" s="43">
        <v>7</v>
      </c>
      <c r="AF44" s="43">
        <v>7</v>
      </c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</row>
    <row r="45" spans="19:52" ht="15.75">
      <c r="T45" s="113"/>
      <c r="U45" s="40" t="str">
        <f t="shared" si="8"/>
        <v>13.5'</v>
      </c>
      <c r="V45" s="41" t="str">
        <f t="shared" si="9"/>
        <v>162"</v>
      </c>
      <c r="W45" s="42">
        <f t="shared" si="10"/>
        <v>162</v>
      </c>
      <c r="X45" s="43">
        <v>5</v>
      </c>
      <c r="Y45" s="43">
        <v>8</v>
      </c>
      <c r="Z45" s="43">
        <v>8</v>
      </c>
      <c r="AA45" s="43">
        <v>8</v>
      </c>
      <c r="AB45" s="43">
        <v>8</v>
      </c>
      <c r="AC45" s="43">
        <v>11</v>
      </c>
      <c r="AD45" s="43">
        <v>11</v>
      </c>
      <c r="AE45" s="43">
        <v>11</v>
      </c>
      <c r="AF45" s="43">
        <v>11</v>
      </c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</row>
    <row r="46" spans="19:52" ht="15.75">
      <c r="T46" s="113"/>
      <c r="U46" s="40" t="str">
        <f t="shared" si="8"/>
        <v>15.0'</v>
      </c>
      <c r="V46" s="41" t="str">
        <f t="shared" si="9"/>
        <v>180"</v>
      </c>
      <c r="W46" s="42">
        <f t="shared" si="10"/>
        <v>180</v>
      </c>
      <c r="X46" s="43">
        <v>5</v>
      </c>
      <c r="Y46" s="43">
        <v>8</v>
      </c>
      <c r="Z46" s="43">
        <v>8</v>
      </c>
      <c r="AA46" s="43">
        <v>8</v>
      </c>
      <c r="AB46" s="43">
        <v>8</v>
      </c>
      <c r="AC46" s="43">
        <v>11</v>
      </c>
      <c r="AD46" s="43">
        <v>11</v>
      </c>
      <c r="AE46" s="43">
        <v>11</v>
      </c>
      <c r="AF46" s="43">
        <v>11</v>
      </c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</row>
    <row r="47" spans="19:52" ht="15.75">
      <c r="T47" s="113"/>
      <c r="U47" s="40" t="str">
        <f t="shared" si="8"/>
        <v>16.5'</v>
      </c>
      <c r="V47" s="41" t="str">
        <f t="shared" si="9"/>
        <v>198"</v>
      </c>
      <c r="W47" s="42">
        <f t="shared" si="10"/>
        <v>198</v>
      </c>
      <c r="X47" s="43">
        <v>5</v>
      </c>
      <c r="Y47" s="43">
        <v>8</v>
      </c>
      <c r="Z47" s="43">
        <v>8</v>
      </c>
      <c r="AA47" s="43">
        <v>8</v>
      </c>
      <c r="AB47" s="43">
        <v>8</v>
      </c>
      <c r="AC47" s="43">
        <v>11</v>
      </c>
      <c r="AD47" s="43">
        <v>11</v>
      </c>
      <c r="AE47" s="43">
        <v>11</v>
      </c>
      <c r="AF47" s="43">
        <v>11</v>
      </c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</row>
    <row r="48" spans="19:52" ht="15.75">
      <c r="T48" s="113"/>
      <c r="U48" s="40" t="str">
        <f t="shared" si="8"/>
        <v>18.0'</v>
      </c>
      <c r="V48" s="41" t="str">
        <f t="shared" si="9"/>
        <v>216"</v>
      </c>
      <c r="W48" s="42">
        <f t="shared" si="10"/>
        <v>216</v>
      </c>
      <c r="X48" s="43">
        <v>5</v>
      </c>
      <c r="Y48" s="43">
        <v>8</v>
      </c>
      <c r="Z48" s="43">
        <v>8</v>
      </c>
      <c r="AA48" s="43">
        <v>8</v>
      </c>
      <c r="AB48" s="43">
        <v>8</v>
      </c>
      <c r="AC48" s="43">
        <v>11</v>
      </c>
      <c r="AD48" s="43">
        <v>11</v>
      </c>
      <c r="AE48" s="43">
        <v>11</v>
      </c>
      <c r="AF48" s="43">
        <v>11</v>
      </c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</row>
    <row r="49" spans="20:52" ht="15.75">
      <c r="T49" s="113"/>
      <c r="U49" s="40" t="str">
        <f t="shared" si="8"/>
        <v>19.5'</v>
      </c>
      <c r="V49" s="41" t="str">
        <f t="shared" si="9"/>
        <v>234"</v>
      </c>
      <c r="W49" s="42">
        <f t="shared" si="10"/>
        <v>234</v>
      </c>
      <c r="X49" s="43">
        <v>7</v>
      </c>
      <c r="Y49" s="43">
        <v>11</v>
      </c>
      <c r="Z49" s="43">
        <v>11</v>
      </c>
      <c r="AA49" s="43">
        <v>11</v>
      </c>
      <c r="AB49" s="43">
        <v>11</v>
      </c>
      <c r="AC49" s="43">
        <v>14</v>
      </c>
      <c r="AD49" s="43">
        <v>14</v>
      </c>
      <c r="AE49" s="43">
        <v>14</v>
      </c>
      <c r="AF49" s="43">
        <v>14</v>
      </c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</row>
    <row r="50" spans="20:52" ht="15.75">
      <c r="T50" s="113"/>
      <c r="U50" s="40" t="str">
        <f t="shared" si="8"/>
        <v>21.0'</v>
      </c>
      <c r="V50" s="41" t="str">
        <f t="shared" si="9"/>
        <v>252"</v>
      </c>
      <c r="W50" s="42">
        <f t="shared" si="10"/>
        <v>252</v>
      </c>
      <c r="X50" s="43">
        <v>7</v>
      </c>
      <c r="Y50" s="43">
        <v>11</v>
      </c>
      <c r="Z50" s="43">
        <v>11</v>
      </c>
      <c r="AA50" s="43">
        <v>11</v>
      </c>
      <c r="AB50" s="43">
        <v>11</v>
      </c>
      <c r="AC50" s="43">
        <v>14</v>
      </c>
      <c r="AD50" s="43">
        <v>14</v>
      </c>
      <c r="AE50" s="43">
        <v>14</v>
      </c>
      <c r="AF50" s="43">
        <v>14</v>
      </c>
      <c r="AH50" s="27"/>
      <c r="AI50" s="27"/>
      <c r="AJ50" s="27"/>
      <c r="AK50" s="27"/>
      <c r="AL50" s="27"/>
      <c r="AM50" s="27"/>
      <c r="AN50" s="27"/>
      <c r="AO50" s="27"/>
      <c r="AP50" s="27"/>
      <c r="AQ50" s="27"/>
      <c r="AR50" s="27"/>
      <c r="AS50" s="27"/>
      <c r="AT50" s="27"/>
      <c r="AU50" s="27"/>
      <c r="AV50" s="27"/>
      <c r="AW50" s="27"/>
      <c r="AX50" s="27"/>
      <c r="AY50" s="27"/>
      <c r="AZ50" s="27"/>
    </row>
    <row r="51" spans="20:52" ht="15.75">
      <c r="T51" s="113"/>
      <c r="U51" s="40" t="str">
        <f t="shared" si="8"/>
        <v>22.5'</v>
      </c>
      <c r="V51" s="41" t="str">
        <f t="shared" si="9"/>
        <v>270"</v>
      </c>
      <c r="W51" s="42">
        <f t="shared" si="10"/>
        <v>270</v>
      </c>
      <c r="X51" s="43">
        <v>7</v>
      </c>
      <c r="Y51" s="43">
        <v>11</v>
      </c>
      <c r="Z51" s="43">
        <v>11</v>
      </c>
      <c r="AA51" s="43">
        <v>11</v>
      </c>
      <c r="AB51" s="43">
        <v>11</v>
      </c>
      <c r="AC51" s="43">
        <v>14</v>
      </c>
      <c r="AD51" s="43">
        <v>14</v>
      </c>
      <c r="AE51" s="43">
        <v>14</v>
      </c>
      <c r="AF51" s="43">
        <v>14</v>
      </c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27"/>
      <c r="AW51" s="27"/>
      <c r="AX51" s="27"/>
      <c r="AY51" s="27"/>
      <c r="AZ51" s="27"/>
    </row>
    <row r="52" spans="20:52" ht="15.75">
      <c r="T52" s="114"/>
      <c r="U52" s="44" t="str">
        <f t="shared" si="8"/>
        <v>24.0'</v>
      </c>
      <c r="V52" s="45" t="str">
        <f t="shared" si="9"/>
        <v>288"</v>
      </c>
      <c r="W52" s="46">
        <f t="shared" si="10"/>
        <v>288</v>
      </c>
      <c r="X52" s="47">
        <v>7</v>
      </c>
      <c r="Y52" s="47">
        <v>11</v>
      </c>
      <c r="Z52" s="47">
        <v>11</v>
      </c>
      <c r="AA52" s="47">
        <v>11</v>
      </c>
      <c r="AB52" s="47">
        <v>11</v>
      </c>
      <c r="AC52" s="47">
        <v>14</v>
      </c>
      <c r="AD52" s="47">
        <v>14</v>
      </c>
      <c r="AE52" s="47">
        <v>14</v>
      </c>
      <c r="AF52" s="47">
        <v>14</v>
      </c>
      <c r="AH52" s="27"/>
      <c r="AI52" s="27"/>
      <c r="AJ52" s="27"/>
      <c r="AK52" s="27"/>
      <c r="AL52" s="27"/>
      <c r="AM52" s="27"/>
      <c r="AN52" s="27"/>
      <c r="AO52" s="27"/>
      <c r="AP52" s="27"/>
      <c r="AQ52" s="27"/>
      <c r="AR52" s="27"/>
      <c r="AS52" s="27"/>
      <c r="AT52" s="27"/>
      <c r="AU52" s="27"/>
      <c r="AV52" s="27"/>
      <c r="AW52" s="27"/>
      <c r="AX52" s="27"/>
      <c r="AY52" s="27"/>
      <c r="AZ52" s="27"/>
    </row>
    <row r="55" spans="20:52" ht="20.25">
      <c r="T55" s="26" t="s">
        <v>27</v>
      </c>
    </row>
    <row r="56" spans="20:52" ht="15">
      <c r="X56" s="23" t="s">
        <v>20</v>
      </c>
      <c r="Y56" s="23"/>
      <c r="Z56" s="23"/>
      <c r="AA56" s="23"/>
      <c r="AB56" s="23"/>
      <c r="AC56" s="23"/>
      <c r="AD56" s="23"/>
      <c r="AE56" s="23"/>
      <c r="AF56" s="23"/>
    </row>
    <row r="57" spans="20:52" ht="15.75">
      <c r="U57" s="24" t="s">
        <v>21</v>
      </c>
      <c r="V57" s="24" t="s">
        <v>22</v>
      </c>
      <c r="X57" s="25" t="str">
        <f t="shared" ref="X57:AF57" si="11">X$38</f>
        <v>74"</v>
      </c>
      <c r="Y57" s="25" t="str">
        <f t="shared" si="11"/>
        <v>80"</v>
      </c>
      <c r="Z57" s="25" t="str">
        <f t="shared" si="11"/>
        <v>86"</v>
      </c>
      <c r="AA57" s="25" t="str">
        <f t="shared" si="11"/>
        <v>92"</v>
      </c>
      <c r="AB57" s="25" t="str">
        <f t="shared" si="11"/>
        <v>98"</v>
      </c>
      <c r="AC57" s="25" t="str">
        <f t="shared" si="11"/>
        <v>104"</v>
      </c>
      <c r="AD57" s="25" t="str">
        <f t="shared" si="11"/>
        <v>110"</v>
      </c>
      <c r="AE57" s="25" t="str">
        <f t="shared" si="11"/>
        <v>116"</v>
      </c>
      <c r="AF57" s="25" t="str">
        <f t="shared" si="11"/>
        <v>122"</v>
      </c>
    </row>
    <row r="58" spans="20:52" ht="15.75">
      <c r="T58" s="113" t="s">
        <v>23</v>
      </c>
      <c r="U58" s="36" t="str">
        <f t="shared" ref="U58:W70" si="12">U40</f>
        <v>6.0'</v>
      </c>
      <c r="V58" s="37" t="str">
        <f t="shared" si="12"/>
        <v>72"</v>
      </c>
      <c r="W58" s="48">
        <f t="shared" si="12"/>
        <v>72</v>
      </c>
      <c r="X58" s="49">
        <f t="shared" ref="X58:AF70" si="13">ROUNDUP($W58/12,0)*$Z$30</f>
        <v>15.375</v>
      </c>
      <c r="Y58" s="49">
        <f t="shared" si="13"/>
        <v>15.375</v>
      </c>
      <c r="Z58" s="49">
        <f t="shared" si="13"/>
        <v>15.375</v>
      </c>
      <c r="AA58" s="49">
        <f t="shared" si="13"/>
        <v>15.375</v>
      </c>
      <c r="AB58" s="49">
        <f t="shared" si="13"/>
        <v>15.375</v>
      </c>
      <c r="AC58" s="49">
        <f t="shared" si="13"/>
        <v>15.375</v>
      </c>
      <c r="AD58" s="49">
        <f t="shared" si="13"/>
        <v>15.375</v>
      </c>
      <c r="AE58" s="49">
        <f t="shared" si="13"/>
        <v>15.375</v>
      </c>
      <c r="AF58" s="49">
        <f t="shared" si="13"/>
        <v>15.375</v>
      </c>
    </row>
    <row r="59" spans="20:52" ht="15.75">
      <c r="T59" s="113"/>
      <c r="U59" s="40" t="str">
        <f t="shared" si="12"/>
        <v>7.5'</v>
      </c>
      <c r="V59" s="41" t="str">
        <f t="shared" si="12"/>
        <v>90"</v>
      </c>
      <c r="W59" s="42">
        <f t="shared" si="12"/>
        <v>90</v>
      </c>
      <c r="X59" s="50">
        <f t="shared" si="13"/>
        <v>20.5</v>
      </c>
      <c r="Y59" s="50">
        <f t="shared" si="13"/>
        <v>20.5</v>
      </c>
      <c r="Z59" s="50">
        <f t="shared" si="13"/>
        <v>20.5</v>
      </c>
      <c r="AA59" s="50">
        <f t="shared" si="13"/>
        <v>20.5</v>
      </c>
      <c r="AB59" s="50">
        <f t="shared" si="13"/>
        <v>20.5</v>
      </c>
      <c r="AC59" s="50">
        <f t="shared" si="13"/>
        <v>20.5</v>
      </c>
      <c r="AD59" s="50">
        <f t="shared" si="13"/>
        <v>20.5</v>
      </c>
      <c r="AE59" s="50">
        <f t="shared" si="13"/>
        <v>20.5</v>
      </c>
      <c r="AF59" s="50">
        <f t="shared" si="13"/>
        <v>20.5</v>
      </c>
    </row>
    <row r="60" spans="20:52" ht="15.75">
      <c r="T60" s="113"/>
      <c r="U60" s="40" t="str">
        <f t="shared" si="12"/>
        <v>9.0'</v>
      </c>
      <c r="V60" s="41" t="str">
        <f t="shared" si="12"/>
        <v>108"</v>
      </c>
      <c r="W60" s="42">
        <f t="shared" si="12"/>
        <v>108</v>
      </c>
      <c r="X60" s="50">
        <f t="shared" si="13"/>
        <v>23.0625</v>
      </c>
      <c r="Y60" s="50">
        <f t="shared" si="13"/>
        <v>23.0625</v>
      </c>
      <c r="Z60" s="50">
        <f t="shared" si="13"/>
        <v>23.0625</v>
      </c>
      <c r="AA60" s="50">
        <f t="shared" si="13"/>
        <v>23.0625</v>
      </c>
      <c r="AB60" s="50">
        <f t="shared" si="13"/>
        <v>23.0625</v>
      </c>
      <c r="AC60" s="50">
        <f t="shared" si="13"/>
        <v>23.0625</v>
      </c>
      <c r="AD60" s="50">
        <f t="shared" si="13"/>
        <v>23.0625</v>
      </c>
      <c r="AE60" s="50">
        <f t="shared" si="13"/>
        <v>23.0625</v>
      </c>
      <c r="AF60" s="50">
        <f t="shared" si="13"/>
        <v>23.0625</v>
      </c>
    </row>
    <row r="61" spans="20:52" ht="15.75">
      <c r="T61" s="113"/>
      <c r="U61" s="40" t="str">
        <f t="shared" si="12"/>
        <v>10.5'</v>
      </c>
      <c r="V61" s="41" t="str">
        <f t="shared" si="12"/>
        <v>126"</v>
      </c>
      <c r="W61" s="42">
        <f t="shared" si="12"/>
        <v>126</v>
      </c>
      <c r="X61" s="50">
        <f t="shared" si="13"/>
        <v>28.1875</v>
      </c>
      <c r="Y61" s="50">
        <f t="shared" si="13"/>
        <v>28.1875</v>
      </c>
      <c r="Z61" s="50">
        <f t="shared" si="13"/>
        <v>28.1875</v>
      </c>
      <c r="AA61" s="50">
        <f t="shared" si="13"/>
        <v>28.1875</v>
      </c>
      <c r="AB61" s="50">
        <f t="shared" si="13"/>
        <v>28.1875</v>
      </c>
      <c r="AC61" s="50">
        <f t="shared" si="13"/>
        <v>28.1875</v>
      </c>
      <c r="AD61" s="50">
        <f t="shared" si="13"/>
        <v>28.1875</v>
      </c>
      <c r="AE61" s="50">
        <f t="shared" si="13"/>
        <v>28.1875</v>
      </c>
      <c r="AF61" s="50">
        <f t="shared" si="13"/>
        <v>28.1875</v>
      </c>
    </row>
    <row r="62" spans="20:52" ht="15.75">
      <c r="T62" s="113"/>
      <c r="U62" s="40" t="str">
        <f t="shared" si="12"/>
        <v>12.0'</v>
      </c>
      <c r="V62" s="41" t="str">
        <f t="shared" si="12"/>
        <v>144"</v>
      </c>
      <c r="W62" s="42">
        <f t="shared" si="12"/>
        <v>144</v>
      </c>
      <c r="X62" s="50">
        <f t="shared" si="13"/>
        <v>30.75</v>
      </c>
      <c r="Y62" s="50">
        <f t="shared" si="13"/>
        <v>30.75</v>
      </c>
      <c r="Z62" s="50">
        <f t="shared" si="13"/>
        <v>30.75</v>
      </c>
      <c r="AA62" s="50">
        <f t="shared" si="13"/>
        <v>30.75</v>
      </c>
      <c r="AB62" s="50">
        <f t="shared" si="13"/>
        <v>30.75</v>
      </c>
      <c r="AC62" s="50">
        <f t="shared" si="13"/>
        <v>30.75</v>
      </c>
      <c r="AD62" s="50">
        <f t="shared" si="13"/>
        <v>30.75</v>
      </c>
      <c r="AE62" s="50">
        <f t="shared" si="13"/>
        <v>30.75</v>
      </c>
      <c r="AF62" s="50">
        <f t="shared" si="13"/>
        <v>30.75</v>
      </c>
    </row>
    <row r="63" spans="20:52" ht="15.75">
      <c r="T63" s="113"/>
      <c r="U63" s="40" t="str">
        <f t="shared" si="12"/>
        <v>13.5'</v>
      </c>
      <c r="V63" s="41" t="str">
        <f t="shared" si="12"/>
        <v>162"</v>
      </c>
      <c r="W63" s="42">
        <f t="shared" si="12"/>
        <v>162</v>
      </c>
      <c r="X63" s="50">
        <f t="shared" si="13"/>
        <v>35.875</v>
      </c>
      <c r="Y63" s="50">
        <f t="shared" si="13"/>
        <v>35.875</v>
      </c>
      <c r="Z63" s="50">
        <f t="shared" si="13"/>
        <v>35.875</v>
      </c>
      <c r="AA63" s="50">
        <f t="shared" si="13"/>
        <v>35.875</v>
      </c>
      <c r="AB63" s="50">
        <f t="shared" si="13"/>
        <v>35.875</v>
      </c>
      <c r="AC63" s="50">
        <f t="shared" si="13"/>
        <v>35.875</v>
      </c>
      <c r="AD63" s="50">
        <f t="shared" si="13"/>
        <v>35.875</v>
      </c>
      <c r="AE63" s="50">
        <f t="shared" si="13"/>
        <v>35.875</v>
      </c>
      <c r="AF63" s="50">
        <f t="shared" si="13"/>
        <v>35.875</v>
      </c>
    </row>
    <row r="64" spans="20:52" ht="15.75">
      <c r="T64" s="113"/>
      <c r="U64" s="40" t="str">
        <f t="shared" si="12"/>
        <v>15.0'</v>
      </c>
      <c r="V64" s="41" t="str">
        <f t="shared" si="12"/>
        <v>180"</v>
      </c>
      <c r="W64" s="42">
        <f t="shared" si="12"/>
        <v>180</v>
      </c>
      <c r="X64" s="50">
        <f t="shared" si="13"/>
        <v>38.4375</v>
      </c>
      <c r="Y64" s="50">
        <f t="shared" si="13"/>
        <v>38.4375</v>
      </c>
      <c r="Z64" s="50">
        <f t="shared" si="13"/>
        <v>38.4375</v>
      </c>
      <c r="AA64" s="50">
        <f t="shared" si="13"/>
        <v>38.4375</v>
      </c>
      <c r="AB64" s="50">
        <f t="shared" si="13"/>
        <v>38.4375</v>
      </c>
      <c r="AC64" s="50">
        <f t="shared" si="13"/>
        <v>38.4375</v>
      </c>
      <c r="AD64" s="50">
        <f t="shared" si="13"/>
        <v>38.4375</v>
      </c>
      <c r="AE64" s="50">
        <f t="shared" si="13"/>
        <v>38.4375</v>
      </c>
      <c r="AF64" s="50">
        <f t="shared" si="13"/>
        <v>38.4375</v>
      </c>
    </row>
    <row r="65" spans="20:32" ht="15.75">
      <c r="T65" s="113"/>
      <c r="U65" s="40" t="str">
        <f t="shared" si="12"/>
        <v>16.5'</v>
      </c>
      <c r="V65" s="41" t="str">
        <f t="shared" si="12"/>
        <v>198"</v>
      </c>
      <c r="W65" s="42">
        <f t="shared" si="12"/>
        <v>198</v>
      </c>
      <c r="X65" s="50">
        <f t="shared" si="13"/>
        <v>43.5625</v>
      </c>
      <c r="Y65" s="50">
        <f t="shared" si="13"/>
        <v>43.5625</v>
      </c>
      <c r="Z65" s="50">
        <f t="shared" si="13"/>
        <v>43.5625</v>
      </c>
      <c r="AA65" s="50">
        <f t="shared" si="13"/>
        <v>43.5625</v>
      </c>
      <c r="AB65" s="50">
        <f t="shared" si="13"/>
        <v>43.5625</v>
      </c>
      <c r="AC65" s="50">
        <f t="shared" si="13"/>
        <v>43.5625</v>
      </c>
      <c r="AD65" s="50">
        <f t="shared" si="13"/>
        <v>43.5625</v>
      </c>
      <c r="AE65" s="50">
        <f t="shared" si="13"/>
        <v>43.5625</v>
      </c>
      <c r="AF65" s="50">
        <f t="shared" si="13"/>
        <v>43.5625</v>
      </c>
    </row>
    <row r="66" spans="20:32" ht="15.75">
      <c r="T66" s="113"/>
      <c r="U66" s="40" t="str">
        <f t="shared" si="12"/>
        <v>18.0'</v>
      </c>
      <c r="V66" s="41" t="str">
        <f t="shared" si="12"/>
        <v>216"</v>
      </c>
      <c r="W66" s="42">
        <f t="shared" si="12"/>
        <v>216</v>
      </c>
      <c r="X66" s="50">
        <f t="shared" si="13"/>
        <v>46.125</v>
      </c>
      <c r="Y66" s="50">
        <f t="shared" si="13"/>
        <v>46.125</v>
      </c>
      <c r="Z66" s="50">
        <f t="shared" si="13"/>
        <v>46.125</v>
      </c>
      <c r="AA66" s="50">
        <f t="shared" si="13"/>
        <v>46.125</v>
      </c>
      <c r="AB66" s="50">
        <f t="shared" si="13"/>
        <v>46.125</v>
      </c>
      <c r="AC66" s="50">
        <f t="shared" si="13"/>
        <v>46.125</v>
      </c>
      <c r="AD66" s="50">
        <f t="shared" si="13"/>
        <v>46.125</v>
      </c>
      <c r="AE66" s="50">
        <f t="shared" si="13"/>
        <v>46.125</v>
      </c>
      <c r="AF66" s="50">
        <f t="shared" si="13"/>
        <v>46.125</v>
      </c>
    </row>
    <row r="67" spans="20:32" ht="15.75">
      <c r="T67" s="113"/>
      <c r="U67" s="40" t="str">
        <f t="shared" si="12"/>
        <v>19.5'</v>
      </c>
      <c r="V67" s="41" t="str">
        <f t="shared" si="12"/>
        <v>234"</v>
      </c>
      <c r="W67" s="42">
        <f t="shared" si="12"/>
        <v>234</v>
      </c>
      <c r="X67" s="50">
        <f t="shared" si="13"/>
        <v>51.25</v>
      </c>
      <c r="Y67" s="50">
        <f t="shared" si="13"/>
        <v>51.25</v>
      </c>
      <c r="Z67" s="50">
        <f t="shared" si="13"/>
        <v>51.25</v>
      </c>
      <c r="AA67" s="50">
        <f t="shared" si="13"/>
        <v>51.25</v>
      </c>
      <c r="AB67" s="50">
        <f t="shared" si="13"/>
        <v>51.25</v>
      </c>
      <c r="AC67" s="50">
        <f t="shared" si="13"/>
        <v>51.25</v>
      </c>
      <c r="AD67" s="50">
        <f t="shared" si="13"/>
        <v>51.25</v>
      </c>
      <c r="AE67" s="50">
        <f t="shared" si="13"/>
        <v>51.25</v>
      </c>
      <c r="AF67" s="50">
        <f t="shared" si="13"/>
        <v>51.25</v>
      </c>
    </row>
    <row r="68" spans="20:32" ht="15.75">
      <c r="T68" s="113"/>
      <c r="U68" s="40" t="str">
        <f t="shared" si="12"/>
        <v>21.0'</v>
      </c>
      <c r="V68" s="41" t="str">
        <f t="shared" si="12"/>
        <v>252"</v>
      </c>
      <c r="W68" s="42">
        <f t="shared" si="12"/>
        <v>252</v>
      </c>
      <c r="X68" s="50">
        <f t="shared" si="13"/>
        <v>53.8125</v>
      </c>
      <c r="Y68" s="50">
        <f t="shared" si="13"/>
        <v>53.8125</v>
      </c>
      <c r="Z68" s="50">
        <f t="shared" si="13"/>
        <v>53.8125</v>
      </c>
      <c r="AA68" s="50">
        <f t="shared" si="13"/>
        <v>53.8125</v>
      </c>
      <c r="AB68" s="50">
        <f t="shared" si="13"/>
        <v>53.8125</v>
      </c>
      <c r="AC68" s="50">
        <f t="shared" si="13"/>
        <v>53.8125</v>
      </c>
      <c r="AD68" s="50">
        <f t="shared" si="13"/>
        <v>53.8125</v>
      </c>
      <c r="AE68" s="50">
        <f t="shared" si="13"/>
        <v>53.8125</v>
      </c>
      <c r="AF68" s="50">
        <f t="shared" si="13"/>
        <v>53.8125</v>
      </c>
    </row>
    <row r="69" spans="20:32" ht="15.75">
      <c r="T69" s="113"/>
      <c r="U69" s="40" t="str">
        <f t="shared" si="12"/>
        <v>22.5'</v>
      </c>
      <c r="V69" s="41" t="str">
        <f t="shared" si="12"/>
        <v>270"</v>
      </c>
      <c r="W69" s="42">
        <f t="shared" si="12"/>
        <v>270</v>
      </c>
      <c r="X69" s="50">
        <f t="shared" si="13"/>
        <v>58.9375</v>
      </c>
      <c r="Y69" s="50">
        <f t="shared" si="13"/>
        <v>58.9375</v>
      </c>
      <c r="Z69" s="50">
        <f t="shared" si="13"/>
        <v>58.9375</v>
      </c>
      <c r="AA69" s="50">
        <f t="shared" si="13"/>
        <v>58.9375</v>
      </c>
      <c r="AB69" s="50">
        <f t="shared" si="13"/>
        <v>58.9375</v>
      </c>
      <c r="AC69" s="50">
        <f t="shared" si="13"/>
        <v>58.9375</v>
      </c>
      <c r="AD69" s="50">
        <f t="shared" si="13"/>
        <v>58.9375</v>
      </c>
      <c r="AE69" s="50">
        <f t="shared" si="13"/>
        <v>58.9375</v>
      </c>
      <c r="AF69" s="50">
        <f t="shared" si="13"/>
        <v>58.9375</v>
      </c>
    </row>
    <row r="70" spans="20:32" ht="15.75">
      <c r="T70" s="114"/>
      <c r="U70" s="44" t="str">
        <f t="shared" si="12"/>
        <v>24.0'</v>
      </c>
      <c r="V70" s="45" t="str">
        <f t="shared" si="12"/>
        <v>288"</v>
      </c>
      <c r="W70" s="46">
        <f t="shared" si="12"/>
        <v>288</v>
      </c>
      <c r="X70" s="51">
        <f t="shared" si="13"/>
        <v>61.5</v>
      </c>
      <c r="Y70" s="51">
        <f t="shared" si="13"/>
        <v>61.5</v>
      </c>
      <c r="Z70" s="51">
        <f t="shared" si="13"/>
        <v>61.5</v>
      </c>
      <c r="AA70" s="51">
        <f t="shared" si="13"/>
        <v>61.5</v>
      </c>
      <c r="AB70" s="51">
        <f t="shared" si="13"/>
        <v>61.5</v>
      </c>
      <c r="AC70" s="51">
        <f t="shared" si="13"/>
        <v>61.5</v>
      </c>
      <c r="AD70" s="51">
        <f t="shared" si="13"/>
        <v>61.5</v>
      </c>
      <c r="AE70" s="51">
        <f t="shared" si="13"/>
        <v>61.5</v>
      </c>
      <c r="AF70" s="51">
        <f t="shared" si="13"/>
        <v>61.5</v>
      </c>
    </row>
    <row r="73" spans="20:32" ht="20.25">
      <c r="T73" s="26" t="s">
        <v>26</v>
      </c>
    </row>
    <row r="74" spans="20:32" ht="15">
      <c r="X74" s="23" t="s">
        <v>20</v>
      </c>
      <c r="Y74" s="23"/>
      <c r="Z74" s="23"/>
      <c r="AA74" s="23"/>
      <c r="AB74" s="23"/>
      <c r="AC74" s="23"/>
      <c r="AD74" s="23"/>
      <c r="AE74" s="23"/>
      <c r="AF74" s="23"/>
    </row>
    <row r="75" spans="20:32" ht="15.75">
      <c r="U75" s="24" t="s">
        <v>21</v>
      </c>
      <c r="V75" s="24" t="s">
        <v>22</v>
      </c>
      <c r="X75" s="25" t="str">
        <f t="shared" ref="X75:AF75" si="14">X$38</f>
        <v>74"</v>
      </c>
      <c r="Y75" s="25" t="str">
        <f t="shared" si="14"/>
        <v>80"</v>
      </c>
      <c r="Z75" s="25" t="str">
        <f t="shared" si="14"/>
        <v>86"</v>
      </c>
      <c r="AA75" s="25" t="str">
        <f t="shared" si="14"/>
        <v>92"</v>
      </c>
      <c r="AB75" s="25" t="str">
        <f t="shared" si="14"/>
        <v>98"</v>
      </c>
      <c r="AC75" s="25" t="str">
        <f t="shared" si="14"/>
        <v>104"</v>
      </c>
      <c r="AD75" s="25" t="str">
        <f t="shared" si="14"/>
        <v>110"</v>
      </c>
      <c r="AE75" s="25" t="str">
        <f t="shared" si="14"/>
        <v>116"</v>
      </c>
      <c r="AF75" s="25" t="str">
        <f t="shared" si="14"/>
        <v>122"</v>
      </c>
    </row>
    <row r="76" spans="20:32" ht="15.75">
      <c r="T76" s="113" t="s">
        <v>23</v>
      </c>
      <c r="U76" s="36" t="str">
        <f t="shared" ref="U76:W88" si="15">U58</f>
        <v>6.0'</v>
      </c>
      <c r="V76" s="37" t="str">
        <f t="shared" si="15"/>
        <v>72"</v>
      </c>
      <c r="W76" s="48">
        <f t="shared" si="15"/>
        <v>72</v>
      </c>
      <c r="X76" s="49">
        <f t="shared" ref="X76:AF76" si="16">$Z$31*X40</f>
        <v>103.36794871794871</v>
      </c>
      <c r="Y76" s="49">
        <f t="shared" si="16"/>
        <v>155.05192307692306</v>
      </c>
      <c r="Z76" s="49">
        <f t="shared" si="16"/>
        <v>155.05192307692306</v>
      </c>
      <c r="AA76" s="49">
        <f t="shared" si="16"/>
        <v>155.05192307692306</v>
      </c>
      <c r="AB76" s="49">
        <f t="shared" si="16"/>
        <v>155.05192307692306</v>
      </c>
      <c r="AC76" s="49">
        <f t="shared" si="16"/>
        <v>206.73589743589741</v>
      </c>
      <c r="AD76" s="49">
        <f t="shared" si="16"/>
        <v>206.73589743589741</v>
      </c>
      <c r="AE76" s="49">
        <f t="shared" si="16"/>
        <v>206.73589743589741</v>
      </c>
      <c r="AF76" s="49">
        <f t="shared" si="16"/>
        <v>206.73589743589741</v>
      </c>
    </row>
    <row r="77" spans="20:32" ht="15.75">
      <c r="T77" s="113"/>
      <c r="U77" s="40" t="str">
        <f t="shared" si="15"/>
        <v>7.5'</v>
      </c>
      <c r="V77" s="41" t="str">
        <f t="shared" si="15"/>
        <v>90"</v>
      </c>
      <c r="W77" s="42">
        <f t="shared" si="15"/>
        <v>90</v>
      </c>
      <c r="X77" s="50">
        <f t="shared" ref="X77:AF77" si="17">$Z$31*X41</f>
        <v>206.73589743589741</v>
      </c>
      <c r="Y77" s="50">
        <f t="shared" si="17"/>
        <v>258.41987179487177</v>
      </c>
      <c r="Z77" s="50">
        <f t="shared" si="17"/>
        <v>258.41987179487177</v>
      </c>
      <c r="AA77" s="50">
        <f t="shared" si="17"/>
        <v>258.41987179487177</v>
      </c>
      <c r="AB77" s="50">
        <f t="shared" si="17"/>
        <v>258.41987179487177</v>
      </c>
      <c r="AC77" s="50">
        <f t="shared" si="17"/>
        <v>361.78782051282047</v>
      </c>
      <c r="AD77" s="50">
        <f t="shared" si="17"/>
        <v>361.78782051282047</v>
      </c>
      <c r="AE77" s="50">
        <f t="shared" si="17"/>
        <v>361.78782051282047</v>
      </c>
      <c r="AF77" s="50">
        <f t="shared" si="17"/>
        <v>361.78782051282047</v>
      </c>
    </row>
    <row r="78" spans="20:32" ht="15.75">
      <c r="T78" s="113"/>
      <c r="U78" s="40" t="str">
        <f t="shared" si="15"/>
        <v>9.0'</v>
      </c>
      <c r="V78" s="41" t="str">
        <f t="shared" si="15"/>
        <v>108"</v>
      </c>
      <c r="W78" s="42">
        <f t="shared" si="15"/>
        <v>108</v>
      </c>
      <c r="X78" s="50">
        <f t="shared" ref="X78:AF78" si="18">$Z$31*X42</f>
        <v>206.73589743589741</v>
      </c>
      <c r="Y78" s="50">
        <f t="shared" si="18"/>
        <v>258.41987179487177</v>
      </c>
      <c r="Z78" s="50">
        <f t="shared" si="18"/>
        <v>258.41987179487177</v>
      </c>
      <c r="AA78" s="50">
        <f t="shared" si="18"/>
        <v>258.41987179487177</v>
      </c>
      <c r="AB78" s="50">
        <f t="shared" si="18"/>
        <v>258.41987179487177</v>
      </c>
      <c r="AC78" s="50">
        <f t="shared" si="18"/>
        <v>361.78782051282047</v>
      </c>
      <c r="AD78" s="50">
        <f t="shared" si="18"/>
        <v>361.78782051282047</v>
      </c>
      <c r="AE78" s="50">
        <f t="shared" si="18"/>
        <v>361.78782051282047</v>
      </c>
      <c r="AF78" s="50">
        <f t="shared" si="18"/>
        <v>361.78782051282047</v>
      </c>
    </row>
    <row r="79" spans="20:32" ht="15.75">
      <c r="T79" s="113"/>
      <c r="U79" s="40" t="str">
        <f t="shared" si="15"/>
        <v>10.5'</v>
      </c>
      <c r="V79" s="41" t="str">
        <f t="shared" si="15"/>
        <v>126"</v>
      </c>
      <c r="W79" s="42">
        <f t="shared" si="15"/>
        <v>126</v>
      </c>
      <c r="X79" s="50">
        <f t="shared" ref="X79:AF79" si="19">$Z$31*X43</f>
        <v>206.73589743589741</v>
      </c>
      <c r="Y79" s="50">
        <f t="shared" si="19"/>
        <v>258.41987179487177</v>
      </c>
      <c r="Z79" s="50">
        <f t="shared" si="19"/>
        <v>258.41987179487177</v>
      </c>
      <c r="AA79" s="50">
        <f t="shared" si="19"/>
        <v>258.41987179487177</v>
      </c>
      <c r="AB79" s="50">
        <f t="shared" si="19"/>
        <v>258.41987179487177</v>
      </c>
      <c r="AC79" s="50">
        <f t="shared" si="19"/>
        <v>361.78782051282047</v>
      </c>
      <c r="AD79" s="50">
        <f t="shared" si="19"/>
        <v>361.78782051282047</v>
      </c>
      <c r="AE79" s="50">
        <f t="shared" si="19"/>
        <v>361.78782051282047</v>
      </c>
      <c r="AF79" s="50">
        <f t="shared" si="19"/>
        <v>361.78782051282047</v>
      </c>
    </row>
    <row r="80" spans="20:32" ht="15.75">
      <c r="T80" s="113"/>
      <c r="U80" s="40" t="str">
        <f t="shared" si="15"/>
        <v>12.0'</v>
      </c>
      <c r="V80" s="41" t="str">
        <f t="shared" si="15"/>
        <v>144"</v>
      </c>
      <c r="W80" s="42">
        <f t="shared" si="15"/>
        <v>144</v>
      </c>
      <c r="X80" s="50">
        <f t="shared" ref="X80:AF80" si="20">$Z$31*X44</f>
        <v>206.73589743589741</v>
      </c>
      <c r="Y80" s="50">
        <f t="shared" si="20"/>
        <v>258.41987179487177</v>
      </c>
      <c r="Z80" s="50">
        <f t="shared" si="20"/>
        <v>258.41987179487177</v>
      </c>
      <c r="AA80" s="50">
        <f t="shared" si="20"/>
        <v>258.41987179487177</v>
      </c>
      <c r="AB80" s="50">
        <f t="shared" si="20"/>
        <v>258.41987179487177</v>
      </c>
      <c r="AC80" s="50">
        <f t="shared" si="20"/>
        <v>361.78782051282047</v>
      </c>
      <c r="AD80" s="50">
        <f t="shared" si="20"/>
        <v>361.78782051282047</v>
      </c>
      <c r="AE80" s="50">
        <f t="shared" si="20"/>
        <v>361.78782051282047</v>
      </c>
      <c r="AF80" s="50">
        <f t="shared" si="20"/>
        <v>361.78782051282047</v>
      </c>
    </row>
    <row r="81" spans="20:32" ht="15.75">
      <c r="T81" s="113"/>
      <c r="U81" s="40" t="str">
        <f t="shared" si="15"/>
        <v>13.5'</v>
      </c>
      <c r="V81" s="41" t="str">
        <f t="shared" si="15"/>
        <v>162"</v>
      </c>
      <c r="W81" s="42">
        <f t="shared" si="15"/>
        <v>162</v>
      </c>
      <c r="X81" s="50">
        <f t="shared" ref="X81:AF81" si="21">$Z$31*X45</f>
        <v>258.41987179487177</v>
      </c>
      <c r="Y81" s="50">
        <f t="shared" si="21"/>
        <v>413.47179487179483</v>
      </c>
      <c r="Z81" s="50">
        <f t="shared" si="21"/>
        <v>413.47179487179483</v>
      </c>
      <c r="AA81" s="50">
        <f t="shared" si="21"/>
        <v>413.47179487179483</v>
      </c>
      <c r="AB81" s="50">
        <f t="shared" si="21"/>
        <v>413.47179487179483</v>
      </c>
      <c r="AC81" s="50">
        <f t="shared" si="21"/>
        <v>568.52371794871783</v>
      </c>
      <c r="AD81" s="50">
        <f t="shared" si="21"/>
        <v>568.52371794871783</v>
      </c>
      <c r="AE81" s="50">
        <f t="shared" si="21"/>
        <v>568.52371794871783</v>
      </c>
      <c r="AF81" s="50">
        <f t="shared" si="21"/>
        <v>568.52371794871783</v>
      </c>
    </row>
    <row r="82" spans="20:32" ht="15.75">
      <c r="T82" s="113"/>
      <c r="U82" s="40" t="str">
        <f t="shared" si="15"/>
        <v>15.0'</v>
      </c>
      <c r="V82" s="41" t="str">
        <f t="shared" si="15"/>
        <v>180"</v>
      </c>
      <c r="W82" s="42">
        <f t="shared" si="15"/>
        <v>180</v>
      </c>
      <c r="X82" s="50">
        <f t="shared" ref="X82:AF82" si="22">$Z$31*X46</f>
        <v>258.41987179487177</v>
      </c>
      <c r="Y82" s="50">
        <f t="shared" si="22"/>
        <v>413.47179487179483</v>
      </c>
      <c r="Z82" s="50">
        <f t="shared" si="22"/>
        <v>413.47179487179483</v>
      </c>
      <c r="AA82" s="50">
        <f t="shared" si="22"/>
        <v>413.47179487179483</v>
      </c>
      <c r="AB82" s="50">
        <f t="shared" si="22"/>
        <v>413.47179487179483</v>
      </c>
      <c r="AC82" s="50">
        <f t="shared" si="22"/>
        <v>568.52371794871783</v>
      </c>
      <c r="AD82" s="50">
        <f t="shared" si="22"/>
        <v>568.52371794871783</v>
      </c>
      <c r="AE82" s="50">
        <f t="shared" si="22"/>
        <v>568.52371794871783</v>
      </c>
      <c r="AF82" s="50">
        <f t="shared" si="22"/>
        <v>568.52371794871783</v>
      </c>
    </row>
    <row r="83" spans="20:32" ht="15.75">
      <c r="T83" s="113"/>
      <c r="U83" s="40" t="str">
        <f t="shared" si="15"/>
        <v>16.5'</v>
      </c>
      <c r="V83" s="41" t="str">
        <f t="shared" si="15"/>
        <v>198"</v>
      </c>
      <c r="W83" s="42">
        <f t="shared" si="15"/>
        <v>198</v>
      </c>
      <c r="X83" s="50">
        <f t="shared" ref="X83:AF83" si="23">$Z$31*X47</f>
        <v>258.41987179487177</v>
      </c>
      <c r="Y83" s="50">
        <f t="shared" si="23"/>
        <v>413.47179487179483</v>
      </c>
      <c r="Z83" s="50">
        <f t="shared" si="23"/>
        <v>413.47179487179483</v>
      </c>
      <c r="AA83" s="50">
        <f t="shared" si="23"/>
        <v>413.47179487179483</v>
      </c>
      <c r="AB83" s="50">
        <f t="shared" si="23"/>
        <v>413.47179487179483</v>
      </c>
      <c r="AC83" s="50">
        <f t="shared" si="23"/>
        <v>568.52371794871783</v>
      </c>
      <c r="AD83" s="50">
        <f t="shared" si="23"/>
        <v>568.52371794871783</v>
      </c>
      <c r="AE83" s="50">
        <f t="shared" si="23"/>
        <v>568.52371794871783</v>
      </c>
      <c r="AF83" s="50">
        <f t="shared" si="23"/>
        <v>568.52371794871783</v>
      </c>
    </row>
    <row r="84" spans="20:32" ht="15.75">
      <c r="T84" s="113"/>
      <c r="U84" s="40" t="str">
        <f t="shared" si="15"/>
        <v>18.0'</v>
      </c>
      <c r="V84" s="41" t="str">
        <f t="shared" si="15"/>
        <v>216"</v>
      </c>
      <c r="W84" s="42">
        <f t="shared" si="15"/>
        <v>216</v>
      </c>
      <c r="X84" s="50">
        <f t="shared" ref="X84:AF84" si="24">$Z$31*X48</f>
        <v>258.41987179487177</v>
      </c>
      <c r="Y84" s="50">
        <f t="shared" si="24"/>
        <v>413.47179487179483</v>
      </c>
      <c r="Z84" s="50">
        <f t="shared" si="24"/>
        <v>413.47179487179483</v>
      </c>
      <c r="AA84" s="50">
        <f t="shared" si="24"/>
        <v>413.47179487179483</v>
      </c>
      <c r="AB84" s="50">
        <f t="shared" si="24"/>
        <v>413.47179487179483</v>
      </c>
      <c r="AC84" s="50">
        <f t="shared" si="24"/>
        <v>568.52371794871783</v>
      </c>
      <c r="AD84" s="50">
        <f t="shared" si="24"/>
        <v>568.52371794871783</v>
      </c>
      <c r="AE84" s="50">
        <f t="shared" si="24"/>
        <v>568.52371794871783</v>
      </c>
      <c r="AF84" s="50">
        <f t="shared" si="24"/>
        <v>568.52371794871783</v>
      </c>
    </row>
    <row r="85" spans="20:32" ht="15.75">
      <c r="T85" s="113"/>
      <c r="U85" s="40" t="str">
        <f t="shared" si="15"/>
        <v>19.5'</v>
      </c>
      <c r="V85" s="41" t="str">
        <f t="shared" si="15"/>
        <v>234"</v>
      </c>
      <c r="W85" s="42">
        <f t="shared" si="15"/>
        <v>234</v>
      </c>
      <c r="X85" s="50">
        <f t="shared" ref="X85:AF85" si="25">$Z$31*X49</f>
        <v>361.78782051282047</v>
      </c>
      <c r="Y85" s="50">
        <f t="shared" si="25"/>
        <v>568.52371794871783</v>
      </c>
      <c r="Z85" s="50">
        <f t="shared" si="25"/>
        <v>568.52371794871783</v>
      </c>
      <c r="AA85" s="50">
        <f t="shared" si="25"/>
        <v>568.52371794871783</v>
      </c>
      <c r="AB85" s="50">
        <f t="shared" si="25"/>
        <v>568.52371794871783</v>
      </c>
      <c r="AC85" s="50">
        <f t="shared" si="25"/>
        <v>723.57564102564095</v>
      </c>
      <c r="AD85" s="50">
        <f t="shared" si="25"/>
        <v>723.57564102564095</v>
      </c>
      <c r="AE85" s="50">
        <f t="shared" si="25"/>
        <v>723.57564102564095</v>
      </c>
      <c r="AF85" s="50">
        <f t="shared" si="25"/>
        <v>723.57564102564095</v>
      </c>
    </row>
    <row r="86" spans="20:32" ht="15.75">
      <c r="T86" s="113"/>
      <c r="U86" s="40" t="str">
        <f t="shared" si="15"/>
        <v>21.0'</v>
      </c>
      <c r="V86" s="41" t="str">
        <f t="shared" si="15"/>
        <v>252"</v>
      </c>
      <c r="W86" s="42">
        <f t="shared" si="15"/>
        <v>252</v>
      </c>
      <c r="X86" s="50">
        <f t="shared" ref="X86:AF86" si="26">$Z$31*X50</f>
        <v>361.78782051282047</v>
      </c>
      <c r="Y86" s="50">
        <f t="shared" si="26"/>
        <v>568.52371794871783</v>
      </c>
      <c r="Z86" s="50">
        <f t="shared" si="26"/>
        <v>568.52371794871783</v>
      </c>
      <c r="AA86" s="50">
        <f t="shared" si="26"/>
        <v>568.52371794871783</v>
      </c>
      <c r="AB86" s="50">
        <f t="shared" si="26"/>
        <v>568.52371794871783</v>
      </c>
      <c r="AC86" s="50">
        <f t="shared" si="26"/>
        <v>723.57564102564095</v>
      </c>
      <c r="AD86" s="50">
        <f t="shared" si="26"/>
        <v>723.57564102564095</v>
      </c>
      <c r="AE86" s="50">
        <f t="shared" si="26"/>
        <v>723.57564102564095</v>
      </c>
      <c r="AF86" s="50">
        <f t="shared" si="26"/>
        <v>723.57564102564095</v>
      </c>
    </row>
    <row r="87" spans="20:32" ht="15.75">
      <c r="T87" s="113"/>
      <c r="U87" s="40" t="str">
        <f t="shared" si="15"/>
        <v>22.5'</v>
      </c>
      <c r="V87" s="41" t="str">
        <f t="shared" si="15"/>
        <v>270"</v>
      </c>
      <c r="W87" s="42">
        <f t="shared" si="15"/>
        <v>270</v>
      </c>
      <c r="X87" s="50">
        <f t="shared" ref="X87:AF87" si="27">$Z$31*X51</f>
        <v>361.78782051282047</v>
      </c>
      <c r="Y87" s="50">
        <f t="shared" si="27"/>
        <v>568.52371794871783</v>
      </c>
      <c r="Z87" s="50">
        <f t="shared" si="27"/>
        <v>568.52371794871783</v>
      </c>
      <c r="AA87" s="50">
        <f t="shared" si="27"/>
        <v>568.52371794871783</v>
      </c>
      <c r="AB87" s="50">
        <f t="shared" si="27"/>
        <v>568.52371794871783</v>
      </c>
      <c r="AC87" s="50">
        <f t="shared" si="27"/>
        <v>723.57564102564095</v>
      </c>
      <c r="AD87" s="50">
        <f t="shared" si="27"/>
        <v>723.57564102564095</v>
      </c>
      <c r="AE87" s="50">
        <f t="shared" si="27"/>
        <v>723.57564102564095</v>
      </c>
      <c r="AF87" s="50">
        <f t="shared" si="27"/>
        <v>723.57564102564095</v>
      </c>
    </row>
    <row r="88" spans="20:32" ht="15.75">
      <c r="T88" s="114"/>
      <c r="U88" s="44" t="str">
        <f t="shared" si="15"/>
        <v>24.0'</v>
      </c>
      <c r="V88" s="45" t="str">
        <f t="shared" si="15"/>
        <v>288"</v>
      </c>
      <c r="W88" s="46">
        <f t="shared" si="15"/>
        <v>288</v>
      </c>
      <c r="X88" s="51">
        <f t="shared" ref="X88:AF88" si="28">$Z$31*X52</f>
        <v>361.78782051282047</v>
      </c>
      <c r="Y88" s="51">
        <f t="shared" si="28"/>
        <v>568.52371794871783</v>
      </c>
      <c r="Z88" s="51">
        <f t="shared" si="28"/>
        <v>568.52371794871783</v>
      </c>
      <c r="AA88" s="51">
        <f t="shared" si="28"/>
        <v>568.52371794871783</v>
      </c>
      <c r="AB88" s="51">
        <f t="shared" si="28"/>
        <v>568.52371794871783</v>
      </c>
      <c r="AC88" s="51">
        <f t="shared" si="28"/>
        <v>723.57564102564095</v>
      </c>
      <c r="AD88" s="51">
        <f t="shared" si="28"/>
        <v>723.57564102564095</v>
      </c>
      <c r="AE88" s="51">
        <f t="shared" si="28"/>
        <v>723.57564102564095</v>
      </c>
      <c r="AF88" s="51">
        <f t="shared" si="28"/>
        <v>723.57564102564095</v>
      </c>
    </row>
    <row r="91" spans="20:32" ht="20.25">
      <c r="T91" s="26" t="s">
        <v>42</v>
      </c>
    </row>
    <row r="92" spans="20:32" ht="15">
      <c r="X92" s="23" t="s">
        <v>20</v>
      </c>
      <c r="Y92" s="23"/>
      <c r="Z92" s="23"/>
      <c r="AA92" s="23"/>
      <c r="AB92" s="23"/>
      <c r="AC92" s="23"/>
      <c r="AD92" s="23"/>
      <c r="AE92" s="23"/>
      <c r="AF92" s="23"/>
    </row>
    <row r="93" spans="20:32" ht="15.75">
      <c r="U93" s="24" t="s">
        <v>21</v>
      </c>
      <c r="V93" s="24" t="s">
        <v>22</v>
      </c>
      <c r="X93" s="25" t="str">
        <f t="shared" ref="X93:AF93" si="29">X$38</f>
        <v>74"</v>
      </c>
      <c r="Y93" s="25" t="str">
        <f t="shared" si="29"/>
        <v>80"</v>
      </c>
      <c r="Z93" s="25" t="str">
        <f t="shared" si="29"/>
        <v>86"</v>
      </c>
      <c r="AA93" s="25" t="str">
        <f t="shared" si="29"/>
        <v>92"</v>
      </c>
      <c r="AB93" s="25" t="str">
        <f t="shared" si="29"/>
        <v>98"</v>
      </c>
      <c r="AC93" s="25" t="str">
        <f t="shared" si="29"/>
        <v>104"</v>
      </c>
      <c r="AD93" s="25" t="str">
        <f t="shared" si="29"/>
        <v>110"</v>
      </c>
      <c r="AE93" s="25" t="str">
        <f t="shared" si="29"/>
        <v>116"</v>
      </c>
      <c r="AF93" s="25" t="str">
        <f t="shared" si="29"/>
        <v>122"</v>
      </c>
    </row>
    <row r="94" spans="20:32" ht="15.75">
      <c r="T94" s="113" t="s">
        <v>23</v>
      </c>
      <c r="U94" s="36" t="str">
        <f t="shared" ref="U94:W106" si="30">U76</f>
        <v>6.0'</v>
      </c>
      <c r="V94" s="37" t="str">
        <f t="shared" si="30"/>
        <v>72"</v>
      </c>
      <c r="W94" s="48">
        <f t="shared" si="30"/>
        <v>72</v>
      </c>
      <c r="X94" s="49">
        <f t="shared" ref="X94:AF94" si="31">ROUND(X58+X76,2)</f>
        <v>118.74</v>
      </c>
      <c r="Y94" s="49">
        <f t="shared" si="31"/>
        <v>170.43</v>
      </c>
      <c r="Z94" s="49">
        <f t="shared" si="31"/>
        <v>170.43</v>
      </c>
      <c r="AA94" s="49">
        <f t="shared" si="31"/>
        <v>170.43</v>
      </c>
      <c r="AB94" s="49">
        <f t="shared" si="31"/>
        <v>170.43</v>
      </c>
      <c r="AC94" s="49">
        <f t="shared" si="31"/>
        <v>222.11</v>
      </c>
      <c r="AD94" s="49">
        <f t="shared" si="31"/>
        <v>222.11</v>
      </c>
      <c r="AE94" s="49">
        <f t="shared" si="31"/>
        <v>222.11</v>
      </c>
      <c r="AF94" s="49">
        <f t="shared" si="31"/>
        <v>222.11</v>
      </c>
    </row>
    <row r="95" spans="20:32" ht="15.75">
      <c r="T95" s="113"/>
      <c r="U95" s="40" t="str">
        <f t="shared" si="30"/>
        <v>7.5'</v>
      </c>
      <c r="V95" s="41" t="str">
        <f t="shared" si="30"/>
        <v>90"</v>
      </c>
      <c r="W95" s="42">
        <f t="shared" si="30"/>
        <v>90</v>
      </c>
      <c r="X95" s="50">
        <f t="shared" ref="X95:AF95" si="32">ROUND(X59+X77,2)</f>
        <v>227.24</v>
      </c>
      <c r="Y95" s="50">
        <f t="shared" si="32"/>
        <v>278.92</v>
      </c>
      <c r="Z95" s="50">
        <f t="shared" si="32"/>
        <v>278.92</v>
      </c>
      <c r="AA95" s="50">
        <f t="shared" si="32"/>
        <v>278.92</v>
      </c>
      <c r="AB95" s="50">
        <f t="shared" si="32"/>
        <v>278.92</v>
      </c>
      <c r="AC95" s="50">
        <f t="shared" si="32"/>
        <v>382.29</v>
      </c>
      <c r="AD95" s="50">
        <f t="shared" si="32"/>
        <v>382.29</v>
      </c>
      <c r="AE95" s="50">
        <f t="shared" si="32"/>
        <v>382.29</v>
      </c>
      <c r="AF95" s="50">
        <f t="shared" si="32"/>
        <v>382.29</v>
      </c>
    </row>
    <row r="96" spans="20:32" ht="15.75">
      <c r="T96" s="113"/>
      <c r="U96" s="40" t="str">
        <f t="shared" si="30"/>
        <v>9.0'</v>
      </c>
      <c r="V96" s="41" t="str">
        <f t="shared" si="30"/>
        <v>108"</v>
      </c>
      <c r="W96" s="42">
        <f t="shared" si="30"/>
        <v>108</v>
      </c>
      <c r="X96" s="50">
        <f t="shared" ref="X96:AF96" si="33">ROUND(X60+X78,2)</f>
        <v>229.8</v>
      </c>
      <c r="Y96" s="50">
        <f t="shared" si="33"/>
        <v>281.48</v>
      </c>
      <c r="Z96" s="50">
        <f t="shared" si="33"/>
        <v>281.48</v>
      </c>
      <c r="AA96" s="50">
        <f t="shared" si="33"/>
        <v>281.48</v>
      </c>
      <c r="AB96" s="50">
        <f t="shared" si="33"/>
        <v>281.48</v>
      </c>
      <c r="AC96" s="50">
        <f t="shared" si="33"/>
        <v>384.85</v>
      </c>
      <c r="AD96" s="50">
        <f t="shared" si="33"/>
        <v>384.85</v>
      </c>
      <c r="AE96" s="50">
        <f t="shared" si="33"/>
        <v>384.85</v>
      </c>
      <c r="AF96" s="50">
        <f t="shared" si="33"/>
        <v>384.85</v>
      </c>
    </row>
    <row r="97" spans="20:32" ht="15.75">
      <c r="T97" s="113"/>
      <c r="U97" s="40" t="str">
        <f t="shared" si="30"/>
        <v>10.5'</v>
      </c>
      <c r="V97" s="41" t="str">
        <f t="shared" si="30"/>
        <v>126"</v>
      </c>
      <c r="W97" s="42">
        <f t="shared" si="30"/>
        <v>126</v>
      </c>
      <c r="X97" s="50">
        <f t="shared" ref="X97:AF97" si="34">ROUND(X61+X79,2)</f>
        <v>234.92</v>
      </c>
      <c r="Y97" s="50">
        <f t="shared" si="34"/>
        <v>286.61</v>
      </c>
      <c r="Z97" s="50">
        <f t="shared" si="34"/>
        <v>286.61</v>
      </c>
      <c r="AA97" s="50">
        <f t="shared" si="34"/>
        <v>286.61</v>
      </c>
      <c r="AB97" s="50">
        <f t="shared" si="34"/>
        <v>286.61</v>
      </c>
      <c r="AC97" s="50">
        <f t="shared" si="34"/>
        <v>389.98</v>
      </c>
      <c r="AD97" s="50">
        <f t="shared" si="34"/>
        <v>389.98</v>
      </c>
      <c r="AE97" s="50">
        <f t="shared" si="34"/>
        <v>389.98</v>
      </c>
      <c r="AF97" s="50">
        <f t="shared" si="34"/>
        <v>389.98</v>
      </c>
    </row>
    <row r="98" spans="20:32" ht="15.75">
      <c r="T98" s="113"/>
      <c r="U98" s="40" t="str">
        <f t="shared" si="30"/>
        <v>12.0'</v>
      </c>
      <c r="V98" s="41" t="str">
        <f t="shared" si="30"/>
        <v>144"</v>
      </c>
      <c r="W98" s="42">
        <f t="shared" si="30"/>
        <v>144</v>
      </c>
      <c r="X98" s="50">
        <f t="shared" ref="X98:AF98" si="35">ROUND(X62+X80,2)</f>
        <v>237.49</v>
      </c>
      <c r="Y98" s="50">
        <f t="shared" si="35"/>
        <v>289.17</v>
      </c>
      <c r="Z98" s="50">
        <f t="shared" si="35"/>
        <v>289.17</v>
      </c>
      <c r="AA98" s="50">
        <f t="shared" si="35"/>
        <v>289.17</v>
      </c>
      <c r="AB98" s="50">
        <f t="shared" si="35"/>
        <v>289.17</v>
      </c>
      <c r="AC98" s="50">
        <f t="shared" si="35"/>
        <v>392.54</v>
      </c>
      <c r="AD98" s="50">
        <f t="shared" si="35"/>
        <v>392.54</v>
      </c>
      <c r="AE98" s="50">
        <f t="shared" si="35"/>
        <v>392.54</v>
      </c>
      <c r="AF98" s="50">
        <f t="shared" si="35"/>
        <v>392.54</v>
      </c>
    </row>
    <row r="99" spans="20:32" ht="15.75">
      <c r="T99" s="113"/>
      <c r="U99" s="40" t="str">
        <f t="shared" si="30"/>
        <v>13.5'</v>
      </c>
      <c r="V99" s="41" t="str">
        <f t="shared" si="30"/>
        <v>162"</v>
      </c>
      <c r="W99" s="42">
        <f t="shared" si="30"/>
        <v>162</v>
      </c>
      <c r="X99" s="50">
        <f t="shared" ref="X99:AF99" si="36">ROUND(X63+X81,2)</f>
        <v>294.29000000000002</v>
      </c>
      <c r="Y99" s="50">
        <f t="shared" si="36"/>
        <v>449.35</v>
      </c>
      <c r="Z99" s="50">
        <f t="shared" si="36"/>
        <v>449.35</v>
      </c>
      <c r="AA99" s="50">
        <f t="shared" si="36"/>
        <v>449.35</v>
      </c>
      <c r="AB99" s="50">
        <f t="shared" si="36"/>
        <v>449.35</v>
      </c>
      <c r="AC99" s="50">
        <f t="shared" si="36"/>
        <v>604.4</v>
      </c>
      <c r="AD99" s="50">
        <f t="shared" si="36"/>
        <v>604.4</v>
      </c>
      <c r="AE99" s="50">
        <f t="shared" si="36"/>
        <v>604.4</v>
      </c>
      <c r="AF99" s="50">
        <f t="shared" si="36"/>
        <v>604.4</v>
      </c>
    </row>
    <row r="100" spans="20:32" ht="15.75">
      <c r="T100" s="113"/>
      <c r="U100" s="40" t="str">
        <f t="shared" si="30"/>
        <v>15.0'</v>
      </c>
      <c r="V100" s="41" t="str">
        <f t="shared" si="30"/>
        <v>180"</v>
      </c>
      <c r="W100" s="42">
        <f t="shared" si="30"/>
        <v>180</v>
      </c>
      <c r="X100" s="50">
        <f t="shared" ref="X100:AF100" si="37">ROUND(X64+X82,2)</f>
        <v>296.86</v>
      </c>
      <c r="Y100" s="50">
        <f t="shared" si="37"/>
        <v>451.91</v>
      </c>
      <c r="Z100" s="50">
        <f t="shared" si="37"/>
        <v>451.91</v>
      </c>
      <c r="AA100" s="50">
        <f t="shared" si="37"/>
        <v>451.91</v>
      </c>
      <c r="AB100" s="50">
        <f t="shared" si="37"/>
        <v>451.91</v>
      </c>
      <c r="AC100" s="50">
        <f t="shared" si="37"/>
        <v>606.96</v>
      </c>
      <c r="AD100" s="50">
        <f t="shared" si="37"/>
        <v>606.96</v>
      </c>
      <c r="AE100" s="50">
        <f t="shared" si="37"/>
        <v>606.96</v>
      </c>
      <c r="AF100" s="50">
        <f t="shared" si="37"/>
        <v>606.96</v>
      </c>
    </row>
    <row r="101" spans="20:32" ht="15.75">
      <c r="T101" s="113"/>
      <c r="U101" s="40" t="str">
        <f t="shared" si="30"/>
        <v>16.5'</v>
      </c>
      <c r="V101" s="41" t="str">
        <f t="shared" si="30"/>
        <v>198"</v>
      </c>
      <c r="W101" s="42">
        <f t="shared" si="30"/>
        <v>198</v>
      </c>
      <c r="X101" s="50">
        <f t="shared" ref="X101:AF101" si="38">ROUND(X65+X83,2)</f>
        <v>301.98</v>
      </c>
      <c r="Y101" s="50">
        <f t="shared" si="38"/>
        <v>457.03</v>
      </c>
      <c r="Z101" s="50">
        <f t="shared" si="38"/>
        <v>457.03</v>
      </c>
      <c r="AA101" s="50">
        <f t="shared" si="38"/>
        <v>457.03</v>
      </c>
      <c r="AB101" s="50">
        <f t="shared" si="38"/>
        <v>457.03</v>
      </c>
      <c r="AC101" s="50">
        <f t="shared" si="38"/>
        <v>612.09</v>
      </c>
      <c r="AD101" s="50">
        <f t="shared" si="38"/>
        <v>612.09</v>
      </c>
      <c r="AE101" s="50">
        <f t="shared" si="38"/>
        <v>612.09</v>
      </c>
      <c r="AF101" s="50">
        <f t="shared" si="38"/>
        <v>612.09</v>
      </c>
    </row>
    <row r="102" spans="20:32" ht="15.75">
      <c r="T102" s="113"/>
      <c r="U102" s="40" t="str">
        <f t="shared" si="30"/>
        <v>18.0'</v>
      </c>
      <c r="V102" s="41" t="str">
        <f t="shared" si="30"/>
        <v>216"</v>
      </c>
      <c r="W102" s="42">
        <f t="shared" si="30"/>
        <v>216</v>
      </c>
      <c r="X102" s="50">
        <f t="shared" ref="X102:AF102" si="39">ROUND(X66+X84,2)</f>
        <v>304.54000000000002</v>
      </c>
      <c r="Y102" s="50">
        <f t="shared" si="39"/>
        <v>459.6</v>
      </c>
      <c r="Z102" s="50">
        <f t="shared" si="39"/>
        <v>459.6</v>
      </c>
      <c r="AA102" s="50">
        <f t="shared" si="39"/>
        <v>459.6</v>
      </c>
      <c r="AB102" s="50">
        <f t="shared" si="39"/>
        <v>459.6</v>
      </c>
      <c r="AC102" s="50">
        <f t="shared" si="39"/>
        <v>614.65</v>
      </c>
      <c r="AD102" s="50">
        <f t="shared" si="39"/>
        <v>614.65</v>
      </c>
      <c r="AE102" s="50">
        <f t="shared" si="39"/>
        <v>614.65</v>
      </c>
      <c r="AF102" s="50">
        <f t="shared" si="39"/>
        <v>614.65</v>
      </c>
    </row>
    <row r="103" spans="20:32" ht="15.75">
      <c r="T103" s="113"/>
      <c r="U103" s="40" t="str">
        <f t="shared" si="30"/>
        <v>19.5'</v>
      </c>
      <c r="V103" s="41" t="str">
        <f t="shared" si="30"/>
        <v>234"</v>
      </c>
      <c r="W103" s="42">
        <f t="shared" si="30"/>
        <v>234</v>
      </c>
      <c r="X103" s="50">
        <f t="shared" ref="X103:AF103" si="40">ROUND(X67+X85,2)</f>
        <v>413.04</v>
      </c>
      <c r="Y103" s="50">
        <f t="shared" si="40"/>
        <v>619.77</v>
      </c>
      <c r="Z103" s="50">
        <f t="shared" si="40"/>
        <v>619.77</v>
      </c>
      <c r="AA103" s="50">
        <f t="shared" si="40"/>
        <v>619.77</v>
      </c>
      <c r="AB103" s="50">
        <f t="shared" si="40"/>
        <v>619.77</v>
      </c>
      <c r="AC103" s="50">
        <f t="shared" si="40"/>
        <v>774.83</v>
      </c>
      <c r="AD103" s="50">
        <f t="shared" si="40"/>
        <v>774.83</v>
      </c>
      <c r="AE103" s="50">
        <f t="shared" si="40"/>
        <v>774.83</v>
      </c>
      <c r="AF103" s="50">
        <f t="shared" si="40"/>
        <v>774.83</v>
      </c>
    </row>
    <row r="104" spans="20:32" ht="15.75">
      <c r="T104" s="113"/>
      <c r="U104" s="40" t="str">
        <f t="shared" si="30"/>
        <v>21.0'</v>
      </c>
      <c r="V104" s="41" t="str">
        <f t="shared" si="30"/>
        <v>252"</v>
      </c>
      <c r="W104" s="42">
        <f t="shared" si="30"/>
        <v>252</v>
      </c>
      <c r="X104" s="50">
        <f t="shared" ref="X104:AF104" si="41">ROUND(X68+X86,2)</f>
        <v>415.6</v>
      </c>
      <c r="Y104" s="50">
        <f t="shared" si="41"/>
        <v>622.34</v>
      </c>
      <c r="Z104" s="50">
        <f t="shared" si="41"/>
        <v>622.34</v>
      </c>
      <c r="AA104" s="50">
        <f t="shared" si="41"/>
        <v>622.34</v>
      </c>
      <c r="AB104" s="50">
        <f t="shared" si="41"/>
        <v>622.34</v>
      </c>
      <c r="AC104" s="50">
        <f t="shared" si="41"/>
        <v>777.39</v>
      </c>
      <c r="AD104" s="50">
        <f t="shared" si="41"/>
        <v>777.39</v>
      </c>
      <c r="AE104" s="50">
        <f t="shared" si="41"/>
        <v>777.39</v>
      </c>
      <c r="AF104" s="50">
        <f t="shared" si="41"/>
        <v>777.39</v>
      </c>
    </row>
    <row r="105" spans="20:32" ht="15.75">
      <c r="T105" s="113"/>
      <c r="U105" s="40" t="str">
        <f t="shared" si="30"/>
        <v>22.5'</v>
      </c>
      <c r="V105" s="41" t="str">
        <f t="shared" si="30"/>
        <v>270"</v>
      </c>
      <c r="W105" s="42">
        <f t="shared" si="30"/>
        <v>270</v>
      </c>
      <c r="X105" s="50">
        <f t="shared" ref="X105:AF105" si="42">ROUND(X69+X87,2)</f>
        <v>420.73</v>
      </c>
      <c r="Y105" s="50">
        <f t="shared" si="42"/>
        <v>627.46</v>
      </c>
      <c r="Z105" s="50">
        <f t="shared" si="42"/>
        <v>627.46</v>
      </c>
      <c r="AA105" s="50">
        <f t="shared" si="42"/>
        <v>627.46</v>
      </c>
      <c r="AB105" s="50">
        <f t="shared" si="42"/>
        <v>627.46</v>
      </c>
      <c r="AC105" s="50">
        <f t="shared" si="42"/>
        <v>782.51</v>
      </c>
      <c r="AD105" s="50">
        <f t="shared" si="42"/>
        <v>782.51</v>
      </c>
      <c r="AE105" s="50">
        <f t="shared" si="42"/>
        <v>782.51</v>
      </c>
      <c r="AF105" s="50">
        <f t="shared" si="42"/>
        <v>782.51</v>
      </c>
    </row>
    <row r="106" spans="20:32" ht="15.75">
      <c r="T106" s="114"/>
      <c r="U106" s="44" t="str">
        <f t="shared" si="30"/>
        <v>24.0'</v>
      </c>
      <c r="V106" s="45" t="str">
        <f t="shared" si="30"/>
        <v>288"</v>
      </c>
      <c r="W106" s="46">
        <f t="shared" si="30"/>
        <v>288</v>
      </c>
      <c r="X106" s="51">
        <f t="shared" ref="X106:AF106" si="43">ROUND(X70+X88,2)</f>
        <v>423.29</v>
      </c>
      <c r="Y106" s="51">
        <f t="shared" si="43"/>
        <v>630.02</v>
      </c>
      <c r="Z106" s="51">
        <f t="shared" si="43"/>
        <v>630.02</v>
      </c>
      <c r="AA106" s="51">
        <f t="shared" si="43"/>
        <v>630.02</v>
      </c>
      <c r="AB106" s="51">
        <f t="shared" si="43"/>
        <v>630.02</v>
      </c>
      <c r="AC106" s="51">
        <f t="shared" si="43"/>
        <v>785.08</v>
      </c>
      <c r="AD106" s="51">
        <f t="shared" si="43"/>
        <v>785.08</v>
      </c>
      <c r="AE106" s="51">
        <f t="shared" si="43"/>
        <v>785.08</v>
      </c>
      <c r="AF106" s="51">
        <f t="shared" si="43"/>
        <v>785.08</v>
      </c>
    </row>
    <row r="109" spans="20:32" ht="20.25">
      <c r="T109" s="26" t="s">
        <v>43</v>
      </c>
    </row>
    <row r="110" spans="20:32" ht="15">
      <c r="X110" s="23" t="s">
        <v>20</v>
      </c>
      <c r="Y110" s="23"/>
      <c r="Z110" s="23"/>
      <c r="AA110" s="23"/>
      <c r="AB110" s="23"/>
      <c r="AC110" s="23"/>
      <c r="AD110" s="23"/>
      <c r="AE110" s="23"/>
      <c r="AF110" s="23"/>
    </row>
    <row r="111" spans="20:32" ht="15.75">
      <c r="U111" s="24" t="s">
        <v>21</v>
      </c>
      <c r="V111" s="24" t="s">
        <v>22</v>
      </c>
      <c r="X111" s="25" t="str">
        <f t="shared" ref="X111:AF111" si="44">X$38</f>
        <v>74"</v>
      </c>
      <c r="Y111" s="25" t="str">
        <f t="shared" si="44"/>
        <v>80"</v>
      </c>
      <c r="Z111" s="25" t="str">
        <f t="shared" si="44"/>
        <v>86"</v>
      </c>
      <c r="AA111" s="25" t="str">
        <f t="shared" si="44"/>
        <v>92"</v>
      </c>
      <c r="AB111" s="25" t="str">
        <f t="shared" si="44"/>
        <v>98"</v>
      </c>
      <c r="AC111" s="25" t="str">
        <f t="shared" si="44"/>
        <v>104"</v>
      </c>
      <c r="AD111" s="25" t="str">
        <f t="shared" si="44"/>
        <v>110"</v>
      </c>
      <c r="AE111" s="25" t="str">
        <f t="shared" si="44"/>
        <v>116"</v>
      </c>
      <c r="AF111" s="25" t="str">
        <f t="shared" si="44"/>
        <v>122"</v>
      </c>
    </row>
    <row r="112" spans="20:32" ht="15.75">
      <c r="T112" s="113" t="s">
        <v>23</v>
      </c>
      <c r="U112" s="36" t="str">
        <f t="shared" ref="U112:W124" si="45">U94</f>
        <v>6.0'</v>
      </c>
      <c r="V112" s="37" t="str">
        <f t="shared" si="45"/>
        <v>72"</v>
      </c>
      <c r="W112" s="48">
        <f t="shared" si="45"/>
        <v>72</v>
      </c>
      <c r="X112" s="49">
        <f t="shared" ref="X112:AF112" si="46">ROUND(X94/(1-$Z$32),2)</f>
        <v>237.48</v>
      </c>
      <c r="Y112" s="49">
        <f t="shared" si="46"/>
        <v>340.86</v>
      </c>
      <c r="Z112" s="49">
        <f t="shared" si="46"/>
        <v>340.86</v>
      </c>
      <c r="AA112" s="49">
        <f t="shared" si="46"/>
        <v>340.86</v>
      </c>
      <c r="AB112" s="49">
        <f t="shared" si="46"/>
        <v>340.86</v>
      </c>
      <c r="AC112" s="49">
        <f t="shared" si="46"/>
        <v>444.22</v>
      </c>
      <c r="AD112" s="49">
        <f t="shared" si="46"/>
        <v>444.22</v>
      </c>
      <c r="AE112" s="49">
        <f t="shared" si="46"/>
        <v>444.22</v>
      </c>
      <c r="AF112" s="49">
        <f t="shared" si="46"/>
        <v>444.22</v>
      </c>
    </row>
    <row r="113" spans="20:32" ht="15.75">
      <c r="T113" s="113"/>
      <c r="U113" s="40" t="str">
        <f t="shared" si="45"/>
        <v>7.5'</v>
      </c>
      <c r="V113" s="41" t="str">
        <f t="shared" si="45"/>
        <v>90"</v>
      </c>
      <c r="W113" s="42">
        <f t="shared" si="45"/>
        <v>90</v>
      </c>
      <c r="X113" s="50">
        <f t="shared" ref="X113:AF113" si="47">ROUND(X95/(1-$Z$32),2)</f>
        <v>454.48</v>
      </c>
      <c r="Y113" s="50">
        <f t="shared" si="47"/>
        <v>557.84</v>
      </c>
      <c r="Z113" s="50">
        <f t="shared" si="47"/>
        <v>557.84</v>
      </c>
      <c r="AA113" s="50">
        <f t="shared" si="47"/>
        <v>557.84</v>
      </c>
      <c r="AB113" s="50">
        <f t="shared" si="47"/>
        <v>557.84</v>
      </c>
      <c r="AC113" s="50">
        <f t="shared" si="47"/>
        <v>764.58</v>
      </c>
      <c r="AD113" s="50">
        <f t="shared" si="47"/>
        <v>764.58</v>
      </c>
      <c r="AE113" s="50">
        <f t="shared" si="47"/>
        <v>764.58</v>
      </c>
      <c r="AF113" s="50">
        <f t="shared" si="47"/>
        <v>764.58</v>
      </c>
    </row>
    <row r="114" spans="20:32" ht="15.75">
      <c r="T114" s="113"/>
      <c r="U114" s="40" t="str">
        <f t="shared" si="45"/>
        <v>9.0'</v>
      </c>
      <c r="V114" s="41" t="str">
        <f t="shared" si="45"/>
        <v>108"</v>
      </c>
      <c r="W114" s="42">
        <f t="shared" si="45"/>
        <v>108</v>
      </c>
      <c r="X114" s="50">
        <f t="shared" ref="X114:AF114" si="48">ROUND(X96/(1-$Z$32),2)</f>
        <v>459.6</v>
      </c>
      <c r="Y114" s="50">
        <f t="shared" si="48"/>
        <v>562.96</v>
      </c>
      <c r="Z114" s="50">
        <f t="shared" si="48"/>
        <v>562.96</v>
      </c>
      <c r="AA114" s="50">
        <f t="shared" si="48"/>
        <v>562.96</v>
      </c>
      <c r="AB114" s="50">
        <f t="shared" si="48"/>
        <v>562.96</v>
      </c>
      <c r="AC114" s="50">
        <f t="shared" si="48"/>
        <v>769.7</v>
      </c>
      <c r="AD114" s="50">
        <f t="shared" si="48"/>
        <v>769.7</v>
      </c>
      <c r="AE114" s="50">
        <f t="shared" si="48"/>
        <v>769.7</v>
      </c>
      <c r="AF114" s="50">
        <f t="shared" si="48"/>
        <v>769.7</v>
      </c>
    </row>
    <row r="115" spans="20:32" ht="15.75">
      <c r="T115" s="113"/>
      <c r="U115" s="40" t="str">
        <f t="shared" si="45"/>
        <v>10.5'</v>
      </c>
      <c r="V115" s="41" t="str">
        <f t="shared" si="45"/>
        <v>126"</v>
      </c>
      <c r="W115" s="42">
        <f t="shared" si="45"/>
        <v>126</v>
      </c>
      <c r="X115" s="50">
        <f t="shared" ref="X115:AF115" si="49">ROUND(X97/(1-$Z$32),2)</f>
        <v>469.84</v>
      </c>
      <c r="Y115" s="50">
        <f t="shared" si="49"/>
        <v>573.22</v>
      </c>
      <c r="Z115" s="50">
        <f t="shared" si="49"/>
        <v>573.22</v>
      </c>
      <c r="AA115" s="50">
        <f t="shared" si="49"/>
        <v>573.22</v>
      </c>
      <c r="AB115" s="50">
        <f t="shared" si="49"/>
        <v>573.22</v>
      </c>
      <c r="AC115" s="50">
        <f t="shared" si="49"/>
        <v>779.96</v>
      </c>
      <c r="AD115" s="50">
        <f t="shared" si="49"/>
        <v>779.96</v>
      </c>
      <c r="AE115" s="50">
        <f t="shared" si="49"/>
        <v>779.96</v>
      </c>
      <c r="AF115" s="50">
        <f t="shared" si="49"/>
        <v>779.96</v>
      </c>
    </row>
    <row r="116" spans="20:32" ht="15.75">
      <c r="T116" s="113"/>
      <c r="U116" s="40" t="str">
        <f t="shared" si="45"/>
        <v>12.0'</v>
      </c>
      <c r="V116" s="41" t="str">
        <f t="shared" si="45"/>
        <v>144"</v>
      </c>
      <c r="W116" s="42">
        <f t="shared" si="45"/>
        <v>144</v>
      </c>
      <c r="X116" s="50">
        <f t="shared" ref="X116:AF116" si="50">ROUND(X98/(1-$Z$32),2)</f>
        <v>474.98</v>
      </c>
      <c r="Y116" s="50">
        <f t="shared" si="50"/>
        <v>578.34</v>
      </c>
      <c r="Z116" s="50">
        <f t="shared" si="50"/>
        <v>578.34</v>
      </c>
      <c r="AA116" s="50">
        <f t="shared" si="50"/>
        <v>578.34</v>
      </c>
      <c r="AB116" s="50">
        <f t="shared" si="50"/>
        <v>578.34</v>
      </c>
      <c r="AC116" s="50">
        <f t="shared" si="50"/>
        <v>785.08</v>
      </c>
      <c r="AD116" s="50">
        <f t="shared" si="50"/>
        <v>785.08</v>
      </c>
      <c r="AE116" s="50">
        <f t="shared" si="50"/>
        <v>785.08</v>
      </c>
      <c r="AF116" s="50">
        <f t="shared" si="50"/>
        <v>785.08</v>
      </c>
    </row>
    <row r="117" spans="20:32" ht="15.75">
      <c r="T117" s="113"/>
      <c r="U117" s="40" t="str">
        <f t="shared" si="45"/>
        <v>13.5'</v>
      </c>
      <c r="V117" s="41" t="str">
        <f t="shared" si="45"/>
        <v>162"</v>
      </c>
      <c r="W117" s="42">
        <f t="shared" si="45"/>
        <v>162</v>
      </c>
      <c r="X117" s="50">
        <f t="shared" ref="X117:AF117" si="51">ROUND(X99/(1-$Z$32),2)</f>
        <v>588.58000000000004</v>
      </c>
      <c r="Y117" s="50">
        <f t="shared" si="51"/>
        <v>898.7</v>
      </c>
      <c r="Z117" s="50">
        <f t="shared" si="51"/>
        <v>898.7</v>
      </c>
      <c r="AA117" s="50">
        <f t="shared" si="51"/>
        <v>898.7</v>
      </c>
      <c r="AB117" s="50">
        <f t="shared" si="51"/>
        <v>898.7</v>
      </c>
      <c r="AC117" s="50">
        <f t="shared" si="51"/>
        <v>1208.8</v>
      </c>
      <c r="AD117" s="50">
        <f t="shared" si="51"/>
        <v>1208.8</v>
      </c>
      <c r="AE117" s="50">
        <f t="shared" si="51"/>
        <v>1208.8</v>
      </c>
      <c r="AF117" s="50">
        <f t="shared" si="51"/>
        <v>1208.8</v>
      </c>
    </row>
    <row r="118" spans="20:32" ht="15.75">
      <c r="T118" s="113"/>
      <c r="U118" s="40" t="str">
        <f t="shared" si="45"/>
        <v>15.0'</v>
      </c>
      <c r="V118" s="41" t="str">
        <f t="shared" si="45"/>
        <v>180"</v>
      </c>
      <c r="W118" s="42">
        <f t="shared" si="45"/>
        <v>180</v>
      </c>
      <c r="X118" s="50">
        <f t="shared" ref="X118:AF118" si="52">ROUND(X100/(1-$Z$32),2)</f>
        <v>593.72</v>
      </c>
      <c r="Y118" s="50">
        <f t="shared" si="52"/>
        <v>903.82</v>
      </c>
      <c r="Z118" s="50">
        <f t="shared" si="52"/>
        <v>903.82</v>
      </c>
      <c r="AA118" s="50">
        <f t="shared" si="52"/>
        <v>903.82</v>
      </c>
      <c r="AB118" s="50">
        <f t="shared" si="52"/>
        <v>903.82</v>
      </c>
      <c r="AC118" s="50">
        <f t="shared" si="52"/>
        <v>1213.92</v>
      </c>
      <c r="AD118" s="50">
        <f t="shared" si="52"/>
        <v>1213.92</v>
      </c>
      <c r="AE118" s="50">
        <f t="shared" si="52"/>
        <v>1213.92</v>
      </c>
      <c r="AF118" s="50">
        <f t="shared" si="52"/>
        <v>1213.92</v>
      </c>
    </row>
    <row r="119" spans="20:32" ht="15.75">
      <c r="T119" s="113"/>
      <c r="U119" s="40" t="str">
        <f t="shared" si="45"/>
        <v>16.5'</v>
      </c>
      <c r="V119" s="41" t="str">
        <f t="shared" si="45"/>
        <v>198"</v>
      </c>
      <c r="W119" s="42">
        <f t="shared" si="45"/>
        <v>198</v>
      </c>
      <c r="X119" s="50">
        <f t="shared" ref="X119:AF119" si="53">ROUND(X101/(1-$Z$32),2)</f>
        <v>603.96</v>
      </c>
      <c r="Y119" s="50">
        <f t="shared" si="53"/>
        <v>914.06</v>
      </c>
      <c r="Z119" s="50">
        <f t="shared" si="53"/>
        <v>914.06</v>
      </c>
      <c r="AA119" s="50">
        <f t="shared" si="53"/>
        <v>914.06</v>
      </c>
      <c r="AB119" s="50">
        <f t="shared" si="53"/>
        <v>914.06</v>
      </c>
      <c r="AC119" s="50">
        <f t="shared" si="53"/>
        <v>1224.18</v>
      </c>
      <c r="AD119" s="50">
        <f t="shared" si="53"/>
        <v>1224.18</v>
      </c>
      <c r="AE119" s="50">
        <f t="shared" si="53"/>
        <v>1224.18</v>
      </c>
      <c r="AF119" s="50">
        <f t="shared" si="53"/>
        <v>1224.18</v>
      </c>
    </row>
    <row r="120" spans="20:32" ht="15.75">
      <c r="T120" s="113"/>
      <c r="U120" s="40" t="str">
        <f t="shared" si="45"/>
        <v>18.0'</v>
      </c>
      <c r="V120" s="41" t="str">
        <f t="shared" si="45"/>
        <v>216"</v>
      </c>
      <c r="W120" s="42">
        <f t="shared" si="45"/>
        <v>216</v>
      </c>
      <c r="X120" s="50">
        <f t="shared" ref="X120:AF120" si="54">ROUND(X102/(1-$Z$32),2)</f>
        <v>609.08000000000004</v>
      </c>
      <c r="Y120" s="50">
        <f t="shared" si="54"/>
        <v>919.2</v>
      </c>
      <c r="Z120" s="50">
        <f t="shared" si="54"/>
        <v>919.2</v>
      </c>
      <c r="AA120" s="50">
        <f t="shared" si="54"/>
        <v>919.2</v>
      </c>
      <c r="AB120" s="50">
        <f t="shared" si="54"/>
        <v>919.2</v>
      </c>
      <c r="AC120" s="50">
        <f t="shared" si="54"/>
        <v>1229.3</v>
      </c>
      <c r="AD120" s="50">
        <f t="shared" si="54"/>
        <v>1229.3</v>
      </c>
      <c r="AE120" s="50">
        <f t="shared" si="54"/>
        <v>1229.3</v>
      </c>
      <c r="AF120" s="50">
        <f t="shared" si="54"/>
        <v>1229.3</v>
      </c>
    </row>
    <row r="121" spans="20:32" ht="15.75">
      <c r="T121" s="113"/>
      <c r="U121" s="40" t="str">
        <f t="shared" si="45"/>
        <v>19.5'</v>
      </c>
      <c r="V121" s="41" t="str">
        <f t="shared" si="45"/>
        <v>234"</v>
      </c>
      <c r="W121" s="42">
        <f t="shared" si="45"/>
        <v>234</v>
      </c>
      <c r="X121" s="50">
        <f t="shared" ref="X121:AF121" si="55">ROUND(X103/(1-$Z$32),2)</f>
        <v>826.08</v>
      </c>
      <c r="Y121" s="50">
        <f t="shared" si="55"/>
        <v>1239.54</v>
      </c>
      <c r="Z121" s="50">
        <f t="shared" si="55"/>
        <v>1239.54</v>
      </c>
      <c r="AA121" s="50">
        <f t="shared" si="55"/>
        <v>1239.54</v>
      </c>
      <c r="AB121" s="50">
        <f t="shared" si="55"/>
        <v>1239.54</v>
      </c>
      <c r="AC121" s="50">
        <f t="shared" si="55"/>
        <v>1549.66</v>
      </c>
      <c r="AD121" s="50">
        <f t="shared" si="55"/>
        <v>1549.66</v>
      </c>
      <c r="AE121" s="50">
        <f t="shared" si="55"/>
        <v>1549.66</v>
      </c>
      <c r="AF121" s="50">
        <f t="shared" si="55"/>
        <v>1549.66</v>
      </c>
    </row>
    <row r="122" spans="20:32" ht="15.75">
      <c r="T122" s="113"/>
      <c r="U122" s="40" t="str">
        <f t="shared" si="45"/>
        <v>21.0'</v>
      </c>
      <c r="V122" s="41" t="str">
        <f t="shared" si="45"/>
        <v>252"</v>
      </c>
      <c r="W122" s="42">
        <f t="shared" si="45"/>
        <v>252</v>
      </c>
      <c r="X122" s="50">
        <f t="shared" ref="X122:AF122" si="56">ROUND(X104/(1-$Z$32),2)</f>
        <v>831.2</v>
      </c>
      <c r="Y122" s="50">
        <f t="shared" si="56"/>
        <v>1244.68</v>
      </c>
      <c r="Z122" s="50">
        <f t="shared" si="56"/>
        <v>1244.68</v>
      </c>
      <c r="AA122" s="50">
        <f t="shared" si="56"/>
        <v>1244.68</v>
      </c>
      <c r="AB122" s="50">
        <f t="shared" si="56"/>
        <v>1244.68</v>
      </c>
      <c r="AC122" s="50">
        <f t="shared" si="56"/>
        <v>1554.78</v>
      </c>
      <c r="AD122" s="50">
        <f t="shared" si="56"/>
        <v>1554.78</v>
      </c>
      <c r="AE122" s="50">
        <f t="shared" si="56"/>
        <v>1554.78</v>
      </c>
      <c r="AF122" s="50">
        <f t="shared" si="56"/>
        <v>1554.78</v>
      </c>
    </row>
    <row r="123" spans="20:32" ht="15.75">
      <c r="T123" s="113"/>
      <c r="U123" s="40" t="str">
        <f t="shared" si="45"/>
        <v>22.5'</v>
      </c>
      <c r="V123" s="41" t="str">
        <f t="shared" si="45"/>
        <v>270"</v>
      </c>
      <c r="W123" s="42">
        <f t="shared" si="45"/>
        <v>270</v>
      </c>
      <c r="X123" s="50">
        <f t="shared" ref="X123:AF123" si="57">ROUND(X105/(1-$Z$32),2)</f>
        <v>841.46</v>
      </c>
      <c r="Y123" s="50">
        <f t="shared" si="57"/>
        <v>1254.92</v>
      </c>
      <c r="Z123" s="50">
        <f t="shared" si="57"/>
        <v>1254.92</v>
      </c>
      <c r="AA123" s="50">
        <f t="shared" si="57"/>
        <v>1254.92</v>
      </c>
      <c r="AB123" s="50">
        <f t="shared" si="57"/>
        <v>1254.92</v>
      </c>
      <c r="AC123" s="50">
        <f t="shared" si="57"/>
        <v>1565.02</v>
      </c>
      <c r="AD123" s="50">
        <f t="shared" si="57"/>
        <v>1565.02</v>
      </c>
      <c r="AE123" s="50">
        <f t="shared" si="57"/>
        <v>1565.02</v>
      </c>
      <c r="AF123" s="50">
        <f t="shared" si="57"/>
        <v>1565.02</v>
      </c>
    </row>
    <row r="124" spans="20:32" ht="15.75">
      <c r="T124" s="114"/>
      <c r="U124" s="44" t="str">
        <f t="shared" si="45"/>
        <v>24.0'</v>
      </c>
      <c r="V124" s="45" t="str">
        <f t="shared" si="45"/>
        <v>288"</v>
      </c>
      <c r="W124" s="46">
        <f t="shared" si="45"/>
        <v>288</v>
      </c>
      <c r="X124" s="51">
        <f t="shared" ref="X124:AF124" si="58">ROUND(X106/(1-$Z$32),2)</f>
        <v>846.58</v>
      </c>
      <c r="Y124" s="51">
        <f t="shared" si="58"/>
        <v>1260.04</v>
      </c>
      <c r="Z124" s="51">
        <f t="shared" si="58"/>
        <v>1260.04</v>
      </c>
      <c r="AA124" s="51">
        <f t="shared" si="58"/>
        <v>1260.04</v>
      </c>
      <c r="AB124" s="51">
        <f t="shared" si="58"/>
        <v>1260.04</v>
      </c>
      <c r="AC124" s="51">
        <f t="shared" si="58"/>
        <v>1570.16</v>
      </c>
      <c r="AD124" s="51">
        <f t="shared" si="58"/>
        <v>1570.16</v>
      </c>
      <c r="AE124" s="51">
        <f t="shared" si="58"/>
        <v>1570.16</v>
      </c>
      <c r="AF124" s="51">
        <f t="shared" si="58"/>
        <v>1570.16</v>
      </c>
    </row>
    <row r="182" spans="21:29" ht="15">
      <c r="X182" s="30"/>
    </row>
    <row r="186" spans="21:29">
      <c r="X186" s="33" t="s">
        <v>28</v>
      </c>
      <c r="Y186" s="33"/>
      <c r="Z186" s="33" t="s">
        <v>31</v>
      </c>
      <c r="AA186" s="33"/>
      <c r="AB186" s="33" t="s">
        <v>32</v>
      </c>
      <c r="AC186" s="33"/>
    </row>
    <row r="187" spans="21:29">
      <c r="U187" t="s">
        <v>29</v>
      </c>
      <c r="X187" s="31" t="e">
        <f>#REF!</f>
        <v>#REF!</v>
      </c>
      <c r="Z187" s="31" t="e">
        <f>#REF!</f>
        <v>#REF!</v>
      </c>
      <c r="AB187" s="31" t="e">
        <f>#REF!</f>
        <v>#REF!</v>
      </c>
    </row>
    <row r="189" spans="21:29">
      <c r="U189" t="s">
        <v>30</v>
      </c>
      <c r="X189" s="34">
        <v>78.069999999999993</v>
      </c>
      <c r="Y189" s="86" t="e">
        <f t="shared" ref="Y189:Y196" si="59">X$187/X189-1</f>
        <v>#REF!</v>
      </c>
      <c r="Z189" s="34">
        <v>108.59</v>
      </c>
      <c r="AA189" s="86" t="e">
        <f t="shared" ref="AA189:AA196" si="60">Z$187/Z189-1</f>
        <v>#REF!</v>
      </c>
      <c r="AB189" s="34">
        <v>161.83000000000001</v>
      </c>
      <c r="AC189" s="86" t="e">
        <f t="shared" ref="AC189:AC196" si="61">AB$187/AB189-1</f>
        <v>#REF!</v>
      </c>
    </row>
    <row r="190" spans="21:29">
      <c r="U190" t="s">
        <v>33</v>
      </c>
      <c r="X190" s="34">
        <v>78.069999999999993</v>
      </c>
      <c r="Y190" s="86" t="e">
        <f t="shared" si="59"/>
        <v>#REF!</v>
      </c>
      <c r="Z190" s="34">
        <v>108.59</v>
      </c>
      <c r="AA190" s="86" t="e">
        <f t="shared" si="60"/>
        <v>#REF!</v>
      </c>
      <c r="AB190" s="34">
        <v>161.83000000000001</v>
      </c>
      <c r="AC190" s="86" t="e">
        <f t="shared" si="61"/>
        <v>#REF!</v>
      </c>
    </row>
    <row r="191" spans="21:29">
      <c r="U191" t="s">
        <v>34</v>
      </c>
      <c r="X191" s="34">
        <v>83.62</v>
      </c>
      <c r="Y191" s="86" t="e">
        <f t="shared" si="59"/>
        <v>#REF!</v>
      </c>
      <c r="Z191" s="34">
        <v>115.98</v>
      </c>
      <c r="AA191" s="86" t="e">
        <f t="shared" si="60"/>
        <v>#REF!</v>
      </c>
      <c r="AB191" s="34">
        <v>173.53</v>
      </c>
      <c r="AC191" s="86" t="e">
        <f t="shared" si="61"/>
        <v>#REF!</v>
      </c>
    </row>
    <row r="192" spans="21:29">
      <c r="U192" t="s">
        <v>35</v>
      </c>
      <c r="X192" s="34"/>
      <c r="Y192" s="86" t="e">
        <f t="shared" si="59"/>
        <v>#REF!</v>
      </c>
      <c r="Z192" s="34"/>
      <c r="AA192" s="86" t="e">
        <f t="shared" si="60"/>
        <v>#REF!</v>
      </c>
      <c r="AB192" s="34"/>
      <c r="AC192" s="86" t="e">
        <f t="shared" si="61"/>
        <v>#REF!</v>
      </c>
    </row>
    <row r="193" spans="21:29">
      <c r="U193" t="s">
        <v>36</v>
      </c>
      <c r="X193" s="34"/>
      <c r="Y193" s="86" t="e">
        <f t="shared" si="59"/>
        <v>#REF!</v>
      </c>
      <c r="Z193" s="34"/>
      <c r="AA193" s="86" t="e">
        <f t="shared" si="60"/>
        <v>#REF!</v>
      </c>
      <c r="AB193" s="34"/>
      <c r="AC193" s="86" t="e">
        <f t="shared" si="61"/>
        <v>#REF!</v>
      </c>
    </row>
    <row r="194" spans="21:29">
      <c r="U194" t="s">
        <v>37</v>
      </c>
      <c r="X194" s="34"/>
      <c r="Y194" s="86" t="e">
        <f t="shared" si="59"/>
        <v>#REF!</v>
      </c>
      <c r="Z194" s="34"/>
      <c r="AA194" s="86" t="e">
        <f t="shared" si="60"/>
        <v>#REF!</v>
      </c>
      <c r="AB194" s="34"/>
      <c r="AC194" s="86" t="e">
        <f t="shared" si="61"/>
        <v>#REF!</v>
      </c>
    </row>
    <row r="195" spans="21:29">
      <c r="U195" t="s">
        <v>38</v>
      </c>
      <c r="X195" s="34"/>
      <c r="Y195" s="86" t="e">
        <f t="shared" si="59"/>
        <v>#REF!</v>
      </c>
      <c r="Z195" s="34"/>
      <c r="AA195" s="86" t="e">
        <f t="shared" si="60"/>
        <v>#REF!</v>
      </c>
      <c r="AB195" s="34"/>
      <c r="AC195" s="86" t="e">
        <f t="shared" si="61"/>
        <v>#REF!</v>
      </c>
    </row>
    <row r="196" spans="21:29">
      <c r="U196" t="s">
        <v>39</v>
      </c>
      <c r="X196" s="34"/>
      <c r="Y196" s="86" t="e">
        <f t="shared" si="59"/>
        <v>#REF!</v>
      </c>
      <c r="Z196" s="34"/>
      <c r="AA196" s="86" t="e">
        <f t="shared" si="60"/>
        <v>#REF!</v>
      </c>
      <c r="AB196" s="34"/>
      <c r="AC196" s="86" t="e">
        <f t="shared" si="61"/>
        <v>#REF!</v>
      </c>
    </row>
  </sheetData>
  <mergeCells count="15">
    <mergeCell ref="D3:D4"/>
    <mergeCell ref="F3:G4"/>
    <mergeCell ref="H3:H4"/>
    <mergeCell ref="L3:L4"/>
    <mergeCell ref="O3:O4"/>
    <mergeCell ref="T76:T88"/>
    <mergeCell ref="P3:P4"/>
    <mergeCell ref="M3:N3"/>
    <mergeCell ref="J3:J4"/>
    <mergeCell ref="T112:T124"/>
    <mergeCell ref="T40:T52"/>
    <mergeCell ref="T58:T70"/>
    <mergeCell ref="O24:O25"/>
    <mergeCell ref="T94:T106"/>
    <mergeCell ref="L24:N25"/>
  </mergeCells>
  <phoneticPr fontId="2" type="noConversion"/>
  <pageMargins left="0.25" right="0.25" top="0.75" bottom="0.75" header="0.5" footer="0.5"/>
  <pageSetup scale="91" fitToHeight="2" orientation="portrait" horizontalDpi="200" verticalDpi="200" r:id="rId1"/>
  <headerFooter alignWithMargins="0">
    <oddHeader>&amp;R&amp;A</oddHeader>
  </headerFooter>
  <rowBreaks count="1" manualBreakCount="1">
    <brk id="126" min="20" max="3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52</vt:i4>
      </vt:variant>
    </vt:vector>
  </HeadingPairs>
  <TitlesOfParts>
    <vt:vector size="68" baseType="lpstr">
      <vt:lpstr>Grids 1-2</vt:lpstr>
      <vt:lpstr>Grids 3-4</vt:lpstr>
      <vt:lpstr>Fabric Specs</vt:lpstr>
      <vt:lpstr>Master Assumptions</vt:lpstr>
      <vt:lpstr>Demi Moon - RR</vt:lpstr>
      <vt:lpstr>Jump Rings - RR</vt:lpstr>
      <vt:lpstr>Lotus - RR</vt:lpstr>
      <vt:lpstr>Michelle - RR</vt:lpstr>
      <vt:lpstr>Mikado - RR</vt:lpstr>
      <vt:lpstr>Salsa - RR</vt:lpstr>
      <vt:lpstr>Serenade - RR</vt:lpstr>
      <vt:lpstr>Argo, Lynx, River B - UTR</vt:lpstr>
      <vt:lpstr>Boxwood - UTR</vt:lpstr>
      <vt:lpstr>Crossed Up - UTR</vt:lpstr>
      <vt:lpstr>Palmetto - UTR</vt:lpstr>
      <vt:lpstr>Pavilion - UTR</vt:lpstr>
      <vt:lpstr>'Argo, Lynx, River B - UTR'!CCL</vt:lpstr>
      <vt:lpstr>'Boxwood - UTR'!CCL</vt:lpstr>
      <vt:lpstr>'Crossed Up - UTR'!CCL</vt:lpstr>
      <vt:lpstr>'Palmetto - UTR'!CCL</vt:lpstr>
      <vt:lpstr>'Pavilion - UTR'!CCL</vt:lpstr>
      <vt:lpstr>'Argo, Lynx, River B - UTR'!CCW</vt:lpstr>
      <vt:lpstr>'Boxwood - UTR'!CCW</vt:lpstr>
      <vt:lpstr>'Crossed Up - UTR'!CCW</vt:lpstr>
      <vt:lpstr>'Palmetto - UTR'!CCW</vt:lpstr>
      <vt:lpstr>'Pavilion - UTR'!CCW</vt:lpstr>
      <vt:lpstr>'Argo, Lynx, River B - UTR'!CL</vt:lpstr>
      <vt:lpstr>'Boxwood - UTR'!CL</vt:lpstr>
      <vt:lpstr>'Crossed Up - UTR'!CL</vt:lpstr>
      <vt:lpstr>'Palmetto - UTR'!CL</vt:lpstr>
      <vt:lpstr>'Pavilion - UTR'!CL</vt:lpstr>
      <vt:lpstr>'Argo, Lynx, River B - UTR'!FABW</vt:lpstr>
      <vt:lpstr>'Boxwood - UTR'!FABW</vt:lpstr>
      <vt:lpstr>'Crossed Up - UTR'!FABW</vt:lpstr>
      <vt:lpstr>'Palmetto - UTR'!FABW</vt:lpstr>
      <vt:lpstr>'Pavilion - UTR'!FABW</vt:lpstr>
      <vt:lpstr>'Argo, Lynx, River B - UTR'!ML</vt:lpstr>
      <vt:lpstr>'Boxwood - UTR'!ML</vt:lpstr>
      <vt:lpstr>'Crossed Up - UTR'!ML</vt:lpstr>
      <vt:lpstr>'Palmetto - UTR'!ML</vt:lpstr>
      <vt:lpstr>'Pavilion - UTR'!ML</vt:lpstr>
      <vt:lpstr>'Argo, Lynx, River B - UTR'!Print_Area</vt:lpstr>
      <vt:lpstr>'Boxwood - UTR'!Print_Area</vt:lpstr>
      <vt:lpstr>'Crossed Up - UTR'!Print_Area</vt:lpstr>
      <vt:lpstr>'Demi Moon - RR'!Print_Area</vt:lpstr>
      <vt:lpstr>'Jump Rings - RR'!Print_Area</vt:lpstr>
      <vt:lpstr>'Lotus - RR'!Print_Area</vt:lpstr>
      <vt:lpstr>'Michelle - RR'!Print_Area</vt:lpstr>
      <vt:lpstr>'Mikado - RR'!Print_Area</vt:lpstr>
      <vt:lpstr>'Palmetto - UTR'!Print_Area</vt:lpstr>
      <vt:lpstr>'Pavilion - UTR'!Print_Area</vt:lpstr>
      <vt:lpstr>'Salsa - RR'!Print_Area</vt:lpstr>
      <vt:lpstr>'Serenade - RR'!Print_Area</vt:lpstr>
      <vt:lpstr>'Argo, Lynx, River B - UTR'!RPT</vt:lpstr>
      <vt:lpstr>'Boxwood - UTR'!RPT</vt:lpstr>
      <vt:lpstr>'Crossed Up - UTR'!RPT</vt:lpstr>
      <vt:lpstr>'Palmetto - UTR'!RPT</vt:lpstr>
      <vt:lpstr>'Pavilion - UTR'!RPT</vt:lpstr>
      <vt:lpstr>'Argo, Lynx, River B - UTR'!RTW</vt:lpstr>
      <vt:lpstr>'Boxwood - UTR'!RTW</vt:lpstr>
      <vt:lpstr>'Crossed Up - UTR'!RTW</vt:lpstr>
      <vt:lpstr>'Palmetto - UTR'!RTW</vt:lpstr>
      <vt:lpstr>'Pavilion - UTR'!RTW</vt:lpstr>
      <vt:lpstr>'Argo, Lynx, River B - UTR'!TY</vt:lpstr>
      <vt:lpstr>'Boxwood - UTR'!TY</vt:lpstr>
      <vt:lpstr>'Crossed Up - UTR'!TY</vt:lpstr>
      <vt:lpstr>'Palmetto - UTR'!TY</vt:lpstr>
      <vt:lpstr>'Pavilion - UTR'!TY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XP-PC</dc:creator>
  <cp:lastModifiedBy>Darren Batchelder</cp:lastModifiedBy>
  <cp:lastPrinted>2017-07-17T21:54:52Z</cp:lastPrinted>
  <dcterms:created xsi:type="dcterms:W3CDTF">2008-08-20T03:13:24Z</dcterms:created>
  <dcterms:modified xsi:type="dcterms:W3CDTF">2017-07-19T15:18:23Z</dcterms:modified>
</cp:coreProperties>
</file>