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\Desktop\MS Excel Projects\"/>
    </mc:Choice>
  </mc:AlternateContent>
  <xr:revisionPtr revIDLastSave="0" documentId="13_ncr:1_{67922566-E77F-411F-AF71-996A4E725E83}" xr6:coauthVersionLast="47" xr6:coauthVersionMax="47" xr10:uidLastSave="{00000000-0000-0000-0000-000000000000}"/>
  <bookViews>
    <workbookView xWindow="-120" yWindow="-120" windowWidth="29040" windowHeight="15720" activeTab="5" xr2:uid="{DB834D45-7959-4A9D-90D9-E36B68A75B2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6" l="1"/>
  <c r="D25" i="6"/>
  <c r="B25" i="6"/>
  <c r="H25" i="6"/>
  <c r="I25" i="6"/>
  <c r="G25" i="6"/>
  <c r="I3" i="6"/>
  <c r="H3" i="6"/>
  <c r="G3" i="6"/>
  <c r="G23" i="6"/>
  <c r="I19" i="6"/>
  <c r="H19" i="6"/>
  <c r="G19" i="6"/>
  <c r="G17" i="6"/>
  <c r="I14" i="6"/>
  <c r="I17" i="6" s="1"/>
  <c r="H14" i="6"/>
  <c r="H17" i="6" s="1"/>
  <c r="G14" i="6"/>
  <c r="B23" i="6"/>
  <c r="C19" i="6"/>
  <c r="D19" i="6"/>
  <c r="B19" i="6"/>
  <c r="C14" i="6"/>
  <c r="C17" i="6" s="1"/>
  <c r="D14" i="6"/>
  <c r="D17" i="6" s="1"/>
  <c r="B14" i="6"/>
  <c r="B17" i="6" s="1"/>
  <c r="C13" i="5"/>
  <c r="D13" i="5"/>
  <c r="B13" i="5"/>
  <c r="C12" i="5"/>
  <c r="D12" i="5"/>
  <c r="B12" i="5"/>
  <c r="C13" i="4"/>
  <c r="D18" i="4" s="1"/>
  <c r="D22" i="4" s="1"/>
  <c r="D26" i="4" s="1"/>
  <c r="B22" i="4"/>
  <c r="B26" i="4" s="1"/>
  <c r="B18" i="4"/>
  <c r="C7" i="4"/>
  <c r="C18" i="4" s="1"/>
  <c r="C22" i="4" s="1"/>
  <c r="C26" i="4" s="1"/>
  <c r="D7" i="4"/>
  <c r="B7" i="4"/>
  <c r="B13" i="4"/>
  <c r="B17" i="4" s="1"/>
  <c r="B21" i="4" s="1"/>
  <c r="B25" i="4" s="1"/>
  <c r="D34" i="3"/>
  <c r="D36" i="3" s="1"/>
  <c r="C34" i="3"/>
  <c r="C23" i="3"/>
  <c r="D23" i="3"/>
  <c r="B23" i="3"/>
  <c r="C28" i="3"/>
  <c r="D28" i="3"/>
  <c r="B28" i="3"/>
  <c r="B34" i="3"/>
  <c r="C16" i="3"/>
  <c r="C18" i="3" s="1"/>
  <c r="C36" i="3" s="1"/>
  <c r="D16" i="3"/>
  <c r="D18" i="3" s="1"/>
  <c r="B16" i="3"/>
  <c r="B18" i="3" s="1"/>
  <c r="B36" i="3" s="1"/>
  <c r="C17" i="2"/>
  <c r="C19" i="2" s="1"/>
  <c r="C22" i="2" s="1"/>
  <c r="B17" i="2"/>
  <c r="B19" i="2" s="1"/>
  <c r="B22" i="2" s="1"/>
  <c r="C10" i="2"/>
  <c r="B10" i="2"/>
  <c r="W5" i="1"/>
  <c r="W6" i="1"/>
  <c r="W7" i="1"/>
  <c r="W8" i="1"/>
  <c r="W9" i="1"/>
  <c r="W10" i="1"/>
  <c r="W11" i="1"/>
  <c r="W12" i="1"/>
  <c r="W13" i="1"/>
  <c r="W14" i="1"/>
  <c r="W4" i="1"/>
  <c r="V5" i="1"/>
  <c r="V6" i="1"/>
  <c r="V7" i="1"/>
  <c r="V8" i="1"/>
  <c r="V9" i="1"/>
  <c r="V10" i="1"/>
  <c r="V11" i="1"/>
  <c r="V12" i="1"/>
  <c r="V13" i="1"/>
  <c r="V14" i="1"/>
  <c r="V4" i="1"/>
  <c r="U5" i="1"/>
  <c r="U6" i="1"/>
  <c r="U7" i="1"/>
  <c r="U8" i="1"/>
  <c r="U9" i="1"/>
  <c r="U10" i="1"/>
  <c r="U11" i="1"/>
  <c r="U12" i="1"/>
  <c r="U13" i="1"/>
  <c r="U14" i="1"/>
  <c r="U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1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3" i="1"/>
  <c r="H16" i="1"/>
  <c r="H8" i="1"/>
  <c r="H4" i="1"/>
  <c r="H5" i="1"/>
  <c r="H6" i="1"/>
  <c r="H7" i="1"/>
  <c r="H9" i="1"/>
  <c r="H10" i="1"/>
  <c r="H11" i="1"/>
  <c r="H12" i="1"/>
  <c r="H13" i="1"/>
  <c r="H14" i="1"/>
  <c r="H15" i="1"/>
  <c r="H17" i="1"/>
  <c r="H3" i="1"/>
  <c r="C17" i="4" l="1"/>
  <c r="C21" i="4" s="1"/>
  <c r="C25" i="4" s="1"/>
  <c r="D17" i="4"/>
  <c r="D21" i="4" s="1"/>
  <c r="D25" i="4" s="1"/>
  <c r="H19" i="1"/>
  <c r="V16" i="1"/>
  <c r="W16" i="1"/>
  <c r="U16" i="1"/>
  <c r="J19" i="1"/>
  <c r="I19" i="1"/>
</calcChain>
</file>

<file path=xl/sharedStrings.xml><?xml version="1.0" encoding="utf-8"?>
<sst xmlns="http://schemas.openxmlformats.org/spreadsheetml/2006/main" count="187" uniqueCount="129">
  <si>
    <t>Price</t>
  </si>
  <si>
    <t>Bill</t>
  </si>
  <si>
    <t>WaLLMart</t>
  </si>
  <si>
    <t>Dollar Trap</t>
  </si>
  <si>
    <t>Office Repo</t>
  </si>
  <si>
    <t>Items List of susan</t>
  </si>
  <si>
    <t>Wallmart</t>
  </si>
  <si>
    <t>Office repo</t>
  </si>
  <si>
    <t xml:space="preserve">Bill </t>
  </si>
  <si>
    <t>Ball Point Pen</t>
  </si>
  <si>
    <t xml:space="preserve"> </t>
  </si>
  <si>
    <t>Items List of Tim</t>
  </si>
  <si>
    <t>TI - 35 Calculator</t>
  </si>
  <si>
    <t>100 Page Notebook</t>
  </si>
  <si>
    <t>8 oz Glue</t>
  </si>
  <si>
    <t>Clear Tape</t>
  </si>
  <si>
    <t>Eraser</t>
  </si>
  <si>
    <t>10 no.2 Penciils</t>
  </si>
  <si>
    <t xml:space="preserve"> 2 Inch Blinder</t>
  </si>
  <si>
    <t>USB Stick 5gb</t>
  </si>
  <si>
    <t>8 Color Marker</t>
  </si>
  <si>
    <t>Stapler</t>
  </si>
  <si>
    <t>Planner Book</t>
  </si>
  <si>
    <t>Liquid paper</t>
  </si>
  <si>
    <t>Protractor</t>
  </si>
  <si>
    <t>Compass</t>
  </si>
  <si>
    <t>Total</t>
  </si>
  <si>
    <t>Liquid Paper</t>
  </si>
  <si>
    <t>Shop Tim should shop at is Dollar Trap</t>
  </si>
  <si>
    <t>Shop susan should shop at is Walmart</t>
  </si>
  <si>
    <t xml:space="preserve">  </t>
  </si>
  <si>
    <t>Dog</t>
  </si>
  <si>
    <t>Cat</t>
  </si>
  <si>
    <t>INITIAL EXPENCE</t>
  </si>
  <si>
    <t xml:space="preserve">Purchase </t>
  </si>
  <si>
    <t>Collar</t>
  </si>
  <si>
    <t>Tag</t>
  </si>
  <si>
    <t>Bowl</t>
  </si>
  <si>
    <t>Leash</t>
  </si>
  <si>
    <t>Total Initial Cost</t>
  </si>
  <si>
    <t>MONTHLY EXPENCE</t>
  </si>
  <si>
    <t>Food</t>
  </si>
  <si>
    <t>Litters</t>
  </si>
  <si>
    <t>Treats</t>
  </si>
  <si>
    <t>Subtotal</t>
  </si>
  <si>
    <t>Monthly Total</t>
  </si>
  <si>
    <t>One Year Cost</t>
  </si>
  <si>
    <t>Orlando Theme park</t>
  </si>
  <si>
    <t>Chicago Museum Tour</t>
  </si>
  <si>
    <t xml:space="preserve"> Miami Caribbean Cruise</t>
  </si>
  <si>
    <t>Air Fare</t>
  </si>
  <si>
    <t>Natural History</t>
  </si>
  <si>
    <t>Art Museam</t>
  </si>
  <si>
    <t>Science Museam</t>
  </si>
  <si>
    <t>Broadcast History Museam</t>
  </si>
  <si>
    <t>Disney Land</t>
  </si>
  <si>
    <t>Universal Studio</t>
  </si>
  <si>
    <t>Sea World</t>
  </si>
  <si>
    <t>Busch Garden</t>
  </si>
  <si>
    <t>Cruise</t>
  </si>
  <si>
    <t>Sub Total of Tickets(per person)</t>
  </si>
  <si>
    <t>No.of people in the group</t>
  </si>
  <si>
    <t>Total cost of Tickets</t>
  </si>
  <si>
    <t>PER PERSON TRIP EXPENCE</t>
  </si>
  <si>
    <t>Hotel Expences</t>
  </si>
  <si>
    <t>Hotels cost per night</t>
  </si>
  <si>
    <t>Number of Nights</t>
  </si>
  <si>
    <t>Car Expences</t>
  </si>
  <si>
    <t>Car Expences per day</t>
  </si>
  <si>
    <t>Number of days</t>
  </si>
  <si>
    <t>Meal Expences</t>
  </si>
  <si>
    <t>Meal Expences per day</t>
  </si>
  <si>
    <t>Number of Days</t>
  </si>
  <si>
    <t>Number of Persons</t>
  </si>
  <si>
    <t>Total Cost</t>
  </si>
  <si>
    <t>TotaL Cost</t>
  </si>
  <si>
    <t xml:space="preserve">Susan&amp;Tim Family Trip </t>
  </si>
  <si>
    <t>All Total Cost</t>
  </si>
  <si>
    <t>Epsilon</t>
  </si>
  <si>
    <t>Heavy Package</t>
  </si>
  <si>
    <t>Zero</t>
  </si>
  <si>
    <t>Susan</t>
  </si>
  <si>
    <t>Purchase Cost</t>
  </si>
  <si>
    <t>Cost of Cartiledges</t>
  </si>
  <si>
    <t>Pages Cartileges can Print</t>
  </si>
  <si>
    <t xml:space="preserve">Cost Per Page </t>
  </si>
  <si>
    <t>Pages to be printed per day</t>
  </si>
  <si>
    <t>Days in a week</t>
  </si>
  <si>
    <t>Weeks in a year</t>
  </si>
  <si>
    <t>Total pages printed per year</t>
  </si>
  <si>
    <t>SUSAN</t>
  </si>
  <si>
    <t>TIM</t>
  </si>
  <si>
    <t>Printing Cost Per Year</t>
  </si>
  <si>
    <t>Tim</t>
  </si>
  <si>
    <t>Printing Cost For Two Years</t>
  </si>
  <si>
    <t xml:space="preserve">TOTAL COST </t>
  </si>
  <si>
    <t>X- Mobile</t>
  </si>
  <si>
    <t>Veritium</t>
  </si>
  <si>
    <t>ABC</t>
  </si>
  <si>
    <t xml:space="preserve">Per Month Cost (for 1 GB of data) </t>
  </si>
  <si>
    <t>Taxes &amp; Fees</t>
  </si>
  <si>
    <t>Cell Phone Rentals</t>
  </si>
  <si>
    <t>Extra Data Cost</t>
  </si>
  <si>
    <t>Initial Purchase Cost</t>
  </si>
  <si>
    <t>Per month cost</t>
  </si>
  <si>
    <t>Contract (months)</t>
  </si>
  <si>
    <t>Tim (24 month Cost)</t>
  </si>
  <si>
    <t>Susan (24 month Cost)</t>
  </si>
  <si>
    <t>Chevy Spark</t>
  </si>
  <si>
    <t>Ford Mustang</t>
  </si>
  <si>
    <t>Cadiilac Escalade</t>
  </si>
  <si>
    <t>INTITAL COSTS</t>
  </si>
  <si>
    <t>Car Price</t>
  </si>
  <si>
    <t>Sales Tax</t>
  </si>
  <si>
    <t>YEARLY COST</t>
  </si>
  <si>
    <t>Licence</t>
  </si>
  <si>
    <t>Insurance</t>
  </si>
  <si>
    <t>Gas</t>
  </si>
  <si>
    <t>GAS COST CALCULATION</t>
  </si>
  <si>
    <t>MPG</t>
  </si>
  <si>
    <t>Miles per year Driven</t>
  </si>
  <si>
    <t>Per Gallon of Gas Cost</t>
  </si>
  <si>
    <t>Gas type Regular Costs $3.98 per Gallon</t>
  </si>
  <si>
    <t>Total Annual Gas Purchase</t>
  </si>
  <si>
    <t>Total Annual Cost (INS+GAS+LIS)</t>
  </si>
  <si>
    <t>Miles to drive each year</t>
  </si>
  <si>
    <t>Goals for maximum miles</t>
  </si>
  <si>
    <t>Life Expantancy (in years)</t>
  </si>
  <si>
    <t xml:space="preserve">TOTAL LIFETIME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</si>
</sst>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 tint="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0" borderId="0" xfId="0" applyFont="1"/>
    <xf numFmtId="0" fontId="0" fillId="5" borderId="0" xfId="0" applyFill="1"/>
    <xf numFmtId="164" fontId="0" fillId="5" borderId="0" xfId="1" applyNumberFormat="1" applyFont="1" applyFill="1"/>
    <xf numFmtId="0" fontId="0" fillId="5" borderId="0" xfId="1" applyNumberFormat="1" applyFont="1" applyFill="1"/>
    <xf numFmtId="164" fontId="0" fillId="5" borderId="0" xfId="0" applyNumberFormat="1" applyFill="1"/>
    <xf numFmtId="0" fontId="2" fillId="6" borderId="0" xfId="0" applyFont="1" applyFill="1"/>
    <xf numFmtId="0" fontId="0" fillId="7" borderId="0" xfId="0" applyFont="1" applyFill="1"/>
    <xf numFmtId="164" fontId="1" fillId="7" borderId="0" xfId="1" applyNumberFormat="1" applyFont="1" applyFill="1"/>
    <xf numFmtId="164" fontId="0" fillId="7" borderId="0" xfId="0" applyNumberFormat="1" applyFont="1" applyFill="1"/>
    <xf numFmtId="164" fontId="0" fillId="4" borderId="0" xfId="1" applyNumberFormat="1" applyFont="1" applyFill="1"/>
    <xf numFmtId="0" fontId="3" fillId="0" borderId="0" xfId="0" applyFont="1"/>
    <xf numFmtId="0" fontId="3" fillId="6" borderId="0" xfId="0" applyFont="1" applyFill="1"/>
    <xf numFmtId="164" fontId="3" fillId="0" borderId="0" xfId="0" applyNumberFormat="1" applyFont="1"/>
    <xf numFmtId="0" fontId="2" fillId="8" borderId="0" xfId="0" applyFont="1" applyFill="1"/>
    <xf numFmtId="164" fontId="0" fillId="8" borderId="0" xfId="0" applyNumberFormat="1" applyFill="1"/>
    <xf numFmtId="0" fontId="2" fillId="5" borderId="0" xfId="0" applyFont="1" applyFill="1"/>
    <xf numFmtId="0" fontId="4" fillId="2" borderId="0" xfId="0" applyFont="1" applyFill="1"/>
    <xf numFmtId="0" fontId="2" fillId="2" borderId="0" xfId="0" applyFont="1" applyFill="1"/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3" fillId="5" borderId="0" xfId="0" applyFont="1" applyFill="1"/>
    <xf numFmtId="0" fontId="3" fillId="11" borderId="0" xfId="0" applyFont="1" applyFill="1"/>
    <xf numFmtId="0" fontId="0" fillId="11" borderId="0" xfId="0" applyFill="1"/>
    <xf numFmtId="0" fontId="3" fillId="8" borderId="0" xfId="0" applyFont="1" applyFill="1"/>
    <xf numFmtId="0" fontId="0" fillId="8" borderId="0" xfId="0" applyFill="1"/>
    <xf numFmtId="0" fontId="5" fillId="0" borderId="0" xfId="0" applyFont="1"/>
    <xf numFmtId="0" fontId="3" fillId="7" borderId="0" xfId="0" applyFont="1" applyFill="1"/>
    <xf numFmtId="164" fontId="2" fillId="7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Price at the stores for Susan list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Sheet1!$H$19:$J$19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8-4668-A1BB-B3AEB119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963215"/>
        <c:axId val="266965135"/>
      </c:barChart>
      <c:catAx>
        <c:axId val="2669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5135"/>
        <c:crosses val="autoZero"/>
        <c:auto val="1"/>
        <c:lblAlgn val="ctr"/>
        <c:lblOffset val="100"/>
        <c:noMultiLvlLbl val="0"/>
      </c:catAx>
      <c:valAx>
        <c:axId val="2669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Price at the stores for Tim List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Sheet1!$U$3:$W$3</c:f>
              <c:strCache>
                <c:ptCount val="3"/>
                <c:pt idx="0">
                  <c:v>Wallmart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Sheet1!$U$16:$W$16</c:f>
              <c:numCache>
                <c:formatCode>_-[$$-409]* #,##0.00_ ;_-[$$-409]* \-#,##0.00\ ;_-[$$-409]* "-"??_ ;_-@_ 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1-422D-BEA5-82A6096D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610687"/>
        <c:axId val="493611647"/>
      </c:barChart>
      <c:catAx>
        <c:axId val="4936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1647"/>
        <c:crosses val="autoZero"/>
        <c:auto val="1"/>
        <c:lblAlgn val="ctr"/>
        <c:lblOffset val="100"/>
        <c:noMultiLvlLbl val="0"/>
      </c:catAx>
      <c:valAx>
        <c:axId val="4936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One year</a:t>
            </a:r>
            <a:r>
              <a:rPr lang="en-IN" baseline="0"/>
              <a:t> cost of Dog vs Cat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Sheet2!$B$21:$C$21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Sheet2!$B$22:$C$22</c:f>
              <c:numCache>
                <c:formatCode>_-[$$-409]* #,##0.00_ ;_-[$$-409]* \-#,##0.00\ ;_-[$$-409]* "-"??_ ;_-@_ </c:formatCode>
                <c:ptCount val="2"/>
                <c:pt idx="0">
                  <c:v>642</c:v>
                </c:pt>
                <c:pt idx="1">
                  <c:v>557.5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F-44B1-82D1-337D1B2C6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148911"/>
        <c:axId val="1356153231"/>
      </c:barChart>
      <c:catAx>
        <c:axId val="135614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53231"/>
        <c:crosses val="autoZero"/>
        <c:auto val="1"/>
        <c:lblAlgn val="ctr"/>
        <c:lblOffset val="100"/>
        <c:noMultiLvlLbl val="0"/>
      </c:catAx>
      <c:valAx>
        <c:axId val="13561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4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All Total Cost of Trip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Sheet3!$A$36</c:f>
              <c:strCache>
                <c:ptCount val="1"/>
                <c:pt idx="0">
                  <c:v>All 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Sheet3!$B$1:$D$1</c:f>
              <c:strCache>
                <c:ptCount val="3"/>
                <c:pt idx="0">
                  <c:v> Miami Caribbean Cruise</c:v>
                </c:pt>
                <c:pt idx="1">
                  <c:v>Orlando Theme park</c:v>
                </c:pt>
                <c:pt idx="2">
                  <c:v>Chicago Museum Tour</c:v>
                </c:pt>
              </c:strCache>
            </c:strRef>
          </c:cat>
          <c:val>
            <c:numRef>
              <c:f>Sheet3!$B$36:$D$36</c:f>
              <c:numCache>
                <c:formatCode>_-[$$-409]* #,##0.00_ ;_-[$$-409]* \-#,##0.00\ ;_-[$$-409]* "-"??_ ;_-@_ </c:formatCode>
                <c:ptCount val="3"/>
                <c:pt idx="0">
                  <c:v>3620</c:v>
                </c:pt>
                <c:pt idx="1">
                  <c:v>3181</c:v>
                </c:pt>
                <c:pt idx="2">
                  <c:v>2948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3-47A3-987A-243CA6FA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00268239"/>
        <c:axId val="500270159"/>
      </c:barChart>
      <c:catAx>
        <c:axId val="50026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70159"/>
        <c:crosses val="autoZero"/>
        <c:auto val="1"/>
        <c:lblAlgn val="ctr"/>
        <c:lblOffset val="100"/>
        <c:noMultiLvlLbl val="0"/>
      </c:catAx>
      <c:valAx>
        <c:axId val="5002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682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cost</a:t>
            </a:r>
            <a:r>
              <a:rPr lang="en-IN" baseline="0"/>
              <a:t> of Printing For 2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Sheet4!$A$24</c:f>
              <c:strCache>
                <c:ptCount val="1"/>
                <c:pt idx="0">
                  <c:v>TOTAL COST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Sheet4!$B$24:$D$24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3BD-4538-8AD3-0BFBDCA5E4C7}"/>
            </c:ext>
          </c:extLst>
        </c:ser>
        <c:ser>
          <c:idx val="1"/>
          <c:order val="1"/>
          <c:tx>
            <c:strRef>
              <c:f>Sheet4!$A$25</c:f>
              <c:strCache>
                <c:ptCount val="1"/>
                <c:pt idx="0">
                  <c:v>Susan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Sheet4!$B$25:$D$25</c:f>
              <c:numCache>
                <c:formatCode>_-[$$-409]* #,##0.00_ ;_-[$$-409]* \-#,##0.00\ ;_-[$$-409]* "-"??_ ;_-@_ </c:formatCode>
                <c:ptCount val="3"/>
                <c:pt idx="0">
                  <c:v>1589</c:v>
                </c:pt>
                <c:pt idx="1">
                  <c:v>851</c:v>
                </c:pt>
                <c:pt idx="2">
                  <c:v>811.36363636363637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D-4538-8AD3-0BFBDCA5E4C7}"/>
            </c:ext>
          </c:extLst>
        </c:ser>
        <c:ser>
          <c:idx val="2"/>
          <c:order val="2"/>
          <c:tx>
            <c:strRef>
              <c:f>Sheet4!$A$26</c:f>
              <c:strCache>
                <c:ptCount val="1"/>
                <c:pt idx="0">
                  <c:v>Tim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Sheet4!$B$2:$D$2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Sheet4!$B$26:$D$26</c:f>
              <c:numCache>
                <c:formatCode>_-[$$-409]* #,##0.00_ ;_-[$$-409]* \-#,##0.00\ ;_-[$$-409]* "-"??_ ;_-@_ 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D-4538-8AD3-0BFBDCA5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409152"/>
        <c:axId val="1133410592"/>
      </c:barChart>
      <c:catAx>
        <c:axId val="11334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10592"/>
        <c:crosses val="autoZero"/>
        <c:auto val="1"/>
        <c:lblAlgn val="ctr"/>
        <c:lblOffset val="100"/>
        <c:noMultiLvlLbl val="0"/>
      </c:catAx>
      <c:valAx>
        <c:axId val="11334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Sheet5!$A$12</c:f>
              <c:strCache>
                <c:ptCount val="1"/>
                <c:pt idx="0">
                  <c:v>Tim (24 month Cost)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Sheet5!$B$1:$D$1</c:f>
              <c:strCache>
                <c:ptCount val="3"/>
                <c:pt idx="0">
                  <c:v>X- 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Sheet5!$B$12:$D$12</c:f>
              <c:numCache>
                <c:formatCode>_-[$$-409]* #,##0.00_ ;_-[$$-409]* \-#,##0.00\ ;_-[$$-409]* "-"??_ ;_-@_ 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E-4F44-9F85-6DA755E3A529}"/>
            </c:ext>
          </c:extLst>
        </c:ser>
        <c:ser>
          <c:idx val="1"/>
          <c:order val="1"/>
          <c:tx>
            <c:strRef>
              <c:f>Sheet5!$A$13</c:f>
              <c:strCache>
                <c:ptCount val="1"/>
                <c:pt idx="0">
                  <c:v>Susan (24 month Cost)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Sheet5!$B$1:$D$1</c:f>
              <c:strCache>
                <c:ptCount val="3"/>
                <c:pt idx="0">
                  <c:v>X- 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Sheet5!$B$13:$D$13</c:f>
              <c:numCache>
                <c:formatCode>_-[$$-409]* #,##0.00_ ;_-[$$-409]* \-#,##0.00\ ;_-[$$-409]* "-"??_ ;_-@_ 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E-4F44-9F85-6DA755E3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857647"/>
        <c:axId val="2030860047"/>
      </c:barChart>
      <c:catAx>
        <c:axId val="203085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60047"/>
        <c:crosses val="autoZero"/>
        <c:auto val="1"/>
        <c:lblAlgn val="ctr"/>
        <c:lblOffset val="100"/>
        <c:noMultiLvlLbl val="0"/>
      </c:catAx>
      <c:valAx>
        <c:axId val="2030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8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Sheet6!$A$25</c:f>
              <c:strCache>
                <c:ptCount val="1"/>
                <c:pt idx="0">
                  <c:v>TOTAL LIFETIME COST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Sheet6!$B$1:$D$1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Cadiilac Escalade</c:v>
                </c:pt>
              </c:strCache>
            </c:strRef>
          </c:cat>
          <c:val>
            <c:numRef>
              <c:f>Sheet6!$B$25:$D$25</c:f>
              <c:numCache>
                <c:formatCode>_-[$$-409]* #,##0.00_ ;_-[$$-409]* \-#,##0.00\ ;_-[$$-409]* "-"??_ ;_-@_ </c:formatCode>
                <c:ptCount val="3"/>
                <c:pt idx="0">
                  <c:v>58974.8</c:v>
                </c:pt>
                <c:pt idx="1">
                  <c:v>110414</c:v>
                </c:pt>
                <c:pt idx="2">
                  <c:v>168021.6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4EE-A798-0142750C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2155440"/>
        <c:axId val="1812154000"/>
      </c:barChart>
      <c:catAx>
        <c:axId val="18121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54000"/>
        <c:crosses val="autoZero"/>
        <c:auto val="1"/>
        <c:lblAlgn val="ctr"/>
        <c:lblOffset val="100"/>
        <c:noMultiLvlLbl val="0"/>
      </c:catAx>
      <c:valAx>
        <c:axId val="18121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Sheet6!$F$25</c:f>
              <c:strCache>
                <c:ptCount val="1"/>
                <c:pt idx="0">
                  <c:v>TOTAL LIFETIME COST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Sheet6!$G$1:$I$1</c:f>
              <c:strCache>
                <c:ptCount val="3"/>
                <c:pt idx="0">
                  <c:v>Chevy Spark</c:v>
                </c:pt>
                <c:pt idx="1">
                  <c:v>Ford Mustang</c:v>
                </c:pt>
                <c:pt idx="2">
                  <c:v>Cadiilac Escalade</c:v>
                </c:pt>
              </c:strCache>
            </c:strRef>
          </c:cat>
          <c:val>
            <c:numRef>
              <c:f>Sheet6!$G$25:$I$25</c:f>
              <c:numCache>
                <c:formatCode>_-[$$-409]* #,##0.00_ ;_-[$$-409]* \-#,##0.00\ ;_-[$$-409]* "-"??_ ;_-@_ </c:formatCode>
                <c:ptCount val="3"/>
                <c:pt idx="0">
                  <c:v>64774.8</c:v>
                </c:pt>
                <c:pt idx="1">
                  <c:v>122814</c:v>
                </c:pt>
                <c:pt idx="2">
                  <c:v>196821.6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2-4254-A573-D6B9B27F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142368"/>
        <c:axId val="1812153040"/>
      </c:barChart>
      <c:catAx>
        <c:axId val="18121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53040"/>
        <c:crosses val="autoZero"/>
        <c:auto val="1"/>
        <c:lblAlgn val="ctr"/>
        <c:lblOffset val="100"/>
        <c:noMultiLvlLbl val="0"/>
      </c:catAx>
      <c:valAx>
        <c:axId val="18121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153133</xdr:rowOff>
    </xdr:from>
    <xdr:to>
      <xdr:col>6</xdr:col>
      <xdr:colOff>29308</xdr:colOff>
      <xdr:row>36</xdr:row>
      <xdr:rowOff>38833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8F46F-284A-CE4D-5F50-8C5EE33F7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21612</xdr:colOff>
      <xdr:row>1</xdr:row>
      <xdr:rowOff>27214</xdr:rowOff>
    </xdr:from>
    <xdr:to>
      <xdr:col>36</xdr:col>
      <xdr:colOff>539807</xdr:colOff>
      <xdr:row>34</xdr:row>
      <xdr:rowOff>1615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E265B7-7DFA-D310-8C1E-CE56D7146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74183" y="217714"/>
          <a:ext cx="7866053" cy="6260901"/>
        </a:xfrm>
        <a:prstGeom prst="rect">
          <a:avLst/>
        </a:prstGeom>
      </xdr:spPr>
    </xdr:pic>
    <xdr:clientData/>
  </xdr:twoCellAnchor>
  <xdr:twoCellAnchor editAs="oneCell">
    <xdr:from>
      <xdr:col>24</xdr:col>
      <xdr:colOff>26414</xdr:colOff>
      <xdr:row>34</xdr:row>
      <xdr:rowOff>15208</xdr:rowOff>
    </xdr:from>
    <xdr:to>
      <xdr:col>36</xdr:col>
      <xdr:colOff>544609</xdr:colOff>
      <xdr:row>49</xdr:row>
      <xdr:rowOff>28218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8F689D-3CF1-CD18-FFDB-2750BF713F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0"/>
        <a:stretch/>
      </xdr:blipFill>
      <xdr:spPr>
        <a:xfrm>
          <a:off x="17878985" y="6492208"/>
          <a:ext cx="7866053" cy="287051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21</xdr:row>
      <xdr:rowOff>4762</xdr:rowOff>
    </xdr:from>
    <xdr:to>
      <xdr:col>18</xdr:col>
      <xdr:colOff>742950</xdr:colOff>
      <xdr:row>35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B9C4C6-6769-DED0-07E9-1E87F306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287991</xdr:colOff>
      <xdr:row>0</xdr:row>
      <xdr:rowOff>44823</xdr:rowOff>
    </xdr:from>
    <xdr:to>
      <xdr:col>20</xdr:col>
      <xdr:colOff>7789</xdr:colOff>
      <xdr:row>35</xdr:row>
      <xdr:rowOff>93385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BEAA2-21E4-A4A5-3899-F76C203B8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0138" y="44823"/>
          <a:ext cx="7586327" cy="6716062"/>
        </a:xfrm>
        <a:prstGeom prst="rect">
          <a:avLst/>
        </a:prstGeom>
      </xdr:spPr>
    </xdr:pic>
    <xdr:clientData/>
  </xdr:twoCellAnchor>
  <xdr:oneCellAnchor>
    <xdr:from>
      <xdr:col>3</xdr:col>
      <xdr:colOff>67722</xdr:colOff>
      <xdr:row>9</xdr:row>
      <xdr:rowOff>174423</xdr:rowOff>
    </xdr:from>
    <xdr:ext cx="2339551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5227C7-997C-C29D-AFFA-9E5419801945}"/>
            </a:ext>
          </a:extLst>
        </xdr:cNvPr>
        <xdr:cNvSpPr txBox="1"/>
      </xdr:nvSpPr>
      <xdr:spPr>
        <a:xfrm>
          <a:off x="2499398" y="1888923"/>
          <a:ext cx="233955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There</a:t>
          </a:r>
          <a:r>
            <a:rPr lang="en-IN" sz="1100" b="1" baseline="0"/>
            <a:t>fore susan should go with Cats</a:t>
          </a:r>
        </a:p>
        <a:p>
          <a:endParaRPr lang="en-IN" sz="1100"/>
        </a:p>
      </xdr:txBody>
    </xdr:sp>
    <xdr:clientData/>
  </xdr:oneCellAnchor>
  <xdr:twoCellAnchor>
    <xdr:from>
      <xdr:col>0</xdr:col>
      <xdr:colOff>5602</xdr:colOff>
      <xdr:row>23</xdr:row>
      <xdr:rowOff>1120</xdr:rowOff>
    </xdr:from>
    <xdr:to>
      <xdr:col>6</xdr:col>
      <xdr:colOff>330573</xdr:colOff>
      <xdr:row>37</xdr:row>
      <xdr:rowOff>77320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A337C-7443-98F0-0491-A8B782443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26091</xdr:colOff>
      <xdr:row>0</xdr:row>
      <xdr:rowOff>0</xdr:rowOff>
    </xdr:from>
    <xdr:to>
      <xdr:col>18</xdr:col>
      <xdr:colOff>544856</xdr:colOff>
      <xdr:row>33</xdr:row>
      <xdr:rowOff>165650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2FA08B-97B4-AACD-FBA0-5CD1102BE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6156" y="0"/>
          <a:ext cx="6034982" cy="6667498"/>
        </a:xfrm>
        <a:prstGeom prst="rect">
          <a:avLst/>
        </a:prstGeom>
      </xdr:spPr>
    </xdr:pic>
    <xdr:clientData/>
  </xdr:twoCellAnchor>
  <xdr:twoCellAnchor>
    <xdr:from>
      <xdr:col>0</xdr:col>
      <xdr:colOff>20706</xdr:colOff>
      <xdr:row>36</xdr:row>
      <xdr:rowOff>177247</xdr:rowOff>
    </xdr:from>
    <xdr:to>
      <xdr:col>2</xdr:col>
      <xdr:colOff>948358</xdr:colOff>
      <xdr:row>51</xdr:row>
      <xdr:rowOff>62947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AB3A5-A339-FD11-7A5C-39C84FDC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844826</xdr:colOff>
      <xdr:row>43</xdr:row>
      <xdr:rowOff>140805</xdr:rowOff>
    </xdr:from>
    <xdr:ext cx="412856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AD329C-AD75-09FC-B76B-29AE18689650}"/>
            </a:ext>
          </a:extLst>
        </xdr:cNvPr>
        <xdr:cNvSpPr txBox="1"/>
      </xdr:nvSpPr>
      <xdr:spPr>
        <a:xfrm>
          <a:off x="4489174" y="8547653"/>
          <a:ext cx="41285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 baseline="0">
              <a:latin typeface="Aptos Display" panose="020B0004020202020204" pitchFamily="34" charset="0"/>
            </a:rPr>
            <a:t>Therefore the Most affordable trip would be Chicago Museam Tour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572965</xdr:colOff>
      <xdr:row>0</xdr:row>
      <xdr:rowOff>139211</xdr:rowOff>
    </xdr:from>
    <xdr:to>
      <xdr:col>24</xdr:col>
      <xdr:colOff>89604</xdr:colOff>
      <xdr:row>40</xdr:row>
      <xdr:rowOff>12020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C4F23E-7560-5D84-B497-35F0AABB7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6484" y="139211"/>
          <a:ext cx="6206120" cy="7492809"/>
        </a:xfrm>
        <a:prstGeom prst="rect">
          <a:avLst/>
        </a:prstGeom>
      </xdr:spPr>
    </xdr:pic>
    <xdr:clientData/>
  </xdr:twoCellAnchor>
  <xdr:twoCellAnchor>
    <xdr:from>
      <xdr:col>4</xdr:col>
      <xdr:colOff>311394</xdr:colOff>
      <xdr:row>6</xdr:row>
      <xdr:rowOff>101112</xdr:rowOff>
    </xdr:from>
    <xdr:to>
      <xdr:col>12</xdr:col>
      <xdr:colOff>18317</xdr:colOff>
      <xdr:row>20</xdr:row>
      <xdr:rowOff>177312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55D09F-F5B9-63FD-7187-339AFA79B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505557</xdr:colOff>
      <xdr:row>22</xdr:row>
      <xdr:rowOff>161192</xdr:rowOff>
    </xdr:from>
    <xdr:ext cx="5760167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D82EEB-AA26-CF19-4A1C-178AA560EA06}"/>
            </a:ext>
          </a:extLst>
        </xdr:cNvPr>
        <xdr:cNvSpPr txBox="1"/>
      </xdr:nvSpPr>
      <xdr:spPr>
        <a:xfrm>
          <a:off x="4725865" y="4352192"/>
          <a:ext cx="57601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THERE</a:t>
          </a:r>
          <a:r>
            <a:rPr lang="en-IN" sz="1100" b="1" baseline="0"/>
            <a:t>FORE BOTH TIM SND SUSAN SHOULD GO FOR ZERO PRINTER SCCORDING TO THEIR NEED</a:t>
          </a:r>
          <a:endParaRPr lang="en-IN" sz="11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610289</xdr:colOff>
      <xdr:row>0</xdr:row>
      <xdr:rowOff>0</xdr:rowOff>
    </xdr:from>
    <xdr:to>
      <xdr:col>14</xdr:col>
      <xdr:colOff>98148</xdr:colOff>
      <xdr:row>36</xdr:row>
      <xdr:rowOff>70400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D5F111-8556-29E9-682D-693CC7932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66" t="111"/>
        <a:stretch/>
      </xdr:blipFill>
      <xdr:spPr>
        <a:xfrm>
          <a:off x="5066332" y="0"/>
          <a:ext cx="6461816" cy="733424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13</xdr:row>
      <xdr:rowOff>149087</xdr:rowOff>
    </xdr:from>
    <xdr:ext cx="4308822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695D61-B212-D8A3-D6FD-E696163137D3}"/>
            </a:ext>
          </a:extLst>
        </xdr:cNvPr>
        <xdr:cNvSpPr txBox="1"/>
      </xdr:nvSpPr>
      <xdr:spPr>
        <a:xfrm>
          <a:off x="0" y="3031435"/>
          <a:ext cx="4308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 b="1"/>
            <a:t>Therefore</a:t>
          </a:r>
          <a:r>
            <a:rPr lang="en-IN" sz="1100" b="1" baseline="0"/>
            <a:t> the best Choice for Susan and Tim is to go with ABC Telecom</a:t>
          </a:r>
          <a:endParaRPr lang="en-IN" sz="1100" b="1"/>
        </a:p>
      </xdr:txBody>
    </xdr:sp>
    <xdr:clientData/>
  </xdr:oneCellAnchor>
  <xdr:twoCellAnchor>
    <xdr:from>
      <xdr:col>0</xdr:col>
      <xdr:colOff>16566</xdr:colOff>
      <xdr:row>15</xdr:row>
      <xdr:rowOff>177247</xdr:rowOff>
    </xdr:from>
    <xdr:to>
      <xdr:col>4</xdr:col>
      <xdr:colOff>132523</xdr:colOff>
      <xdr:row>30</xdr:row>
      <xdr:rowOff>62947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5637F-0DD1-23D1-D4A5-68551DDD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0</xdr:row>
      <xdr:rowOff>0</xdr:rowOff>
    </xdr:from>
    <xdr:to>
      <xdr:col>19</xdr:col>
      <xdr:colOff>238920</xdr:colOff>
      <xdr:row>33</xdr:row>
      <xdr:rowOff>153288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1C11D2-9EB3-B37B-45FE-5B619BEC3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0"/>
          <a:ext cx="5696745" cy="6363588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25</xdr:row>
      <xdr:rowOff>185737</xdr:rowOff>
    </xdr:from>
    <xdr:to>
      <xdr:col>3</xdr:col>
      <xdr:colOff>495300</xdr:colOff>
      <xdr:row>40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A8E13-63B1-DDB8-E034-6B2E80B9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604837</xdr:colOff>
      <xdr:row>25</xdr:row>
      <xdr:rowOff>185737</xdr:rowOff>
    </xdr:from>
    <xdr:to>
      <xdr:col>8</xdr:col>
      <xdr:colOff>461962</xdr:colOff>
      <xdr:row>40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76371-5762-D066-D0DE-E97B18A9C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171450</xdr:colOff>
      <xdr:row>40</xdr:row>
      <xdr:rowOff>66675</xdr:rowOff>
    </xdr:from>
    <xdr:ext cx="5615320" cy="374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9377CFB-1CCF-01CC-6BCE-26D521E553BD}"/>
            </a:ext>
          </a:extLst>
        </xdr:cNvPr>
        <xdr:cNvSpPr txBox="1"/>
      </xdr:nvSpPr>
      <xdr:spPr>
        <a:xfrm>
          <a:off x="2609850" y="7610475"/>
          <a:ext cx="561532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 b="1"/>
            <a:t>Therefore</a:t>
          </a:r>
          <a:r>
            <a:rPr lang="en-IN" sz="1800" b="1" baseline="0"/>
            <a:t> both Susan and Tim should go for Chevy Spark</a:t>
          </a:r>
          <a:endParaRPr lang="en-IN" sz="18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54D5-DB2E-41E7-AB0D-54F4C9DE7CEA}">
  <dimension ref="A1:AA26"/>
  <sheetViews>
    <sheetView zoomScale="70" zoomScaleNormal="70" workbookViewId="0">
      <selection activeCell="V34" sqref="V34"/>
    </sheetView>
  </sheetViews>
  <sheetFormatPr defaultRowHeight="15" x14ac:dyDescent="0.25"/>
  <cols>
    <col min="1" max="1" width="18.28515625" bestFit="1" customWidth="1"/>
    <col min="2" max="2" width="9.7109375" bestFit="1" customWidth="1"/>
    <col min="3" max="3" width="10.5703125" bestFit="1" customWidth="1"/>
    <col min="4" max="4" width="11.42578125" bestFit="1" customWidth="1"/>
    <col min="6" max="6" width="18.85546875" bestFit="1" customWidth="1"/>
    <col min="10" max="10" width="11" bestFit="1" customWidth="1"/>
    <col min="14" max="14" width="18.28515625" bestFit="1" customWidth="1"/>
    <col min="17" max="17" width="11.7109375" bestFit="1" customWidth="1"/>
    <col min="19" max="19" width="16.42578125" bestFit="1" customWidth="1"/>
    <col min="21" max="21" width="9.28515625" customWidth="1"/>
    <col min="22" max="22" width="10.5703125" bestFit="1" customWidth="1"/>
    <col min="23" max="23" width="11" bestFit="1" customWidth="1"/>
  </cols>
  <sheetData>
    <row r="1" spans="1:27" x14ac:dyDescent="0.25">
      <c r="B1" t="s">
        <v>0</v>
      </c>
      <c r="H1" t="s">
        <v>1</v>
      </c>
    </row>
    <row r="2" spans="1:27" x14ac:dyDescent="0.25">
      <c r="B2" t="s">
        <v>2</v>
      </c>
      <c r="C2" t="s">
        <v>3</v>
      </c>
      <c r="D2" t="s">
        <v>4</v>
      </c>
      <c r="F2" t="s">
        <v>5</v>
      </c>
      <c r="H2" t="s">
        <v>6</v>
      </c>
      <c r="I2" t="s">
        <v>3</v>
      </c>
      <c r="J2" t="s">
        <v>7</v>
      </c>
      <c r="O2" t="s">
        <v>0</v>
      </c>
      <c r="U2" t="s">
        <v>8</v>
      </c>
    </row>
    <row r="3" spans="1:27" x14ac:dyDescent="0.25">
      <c r="A3" t="s">
        <v>9</v>
      </c>
      <c r="B3" s="1">
        <v>0.5</v>
      </c>
      <c r="C3" s="1">
        <v>0.4</v>
      </c>
      <c r="D3" s="1">
        <v>1.4</v>
      </c>
      <c r="F3" s="2">
        <v>3</v>
      </c>
      <c r="G3" t="s">
        <v>10</v>
      </c>
      <c r="H3" s="3">
        <f>F3*B3</f>
        <v>1.5</v>
      </c>
      <c r="I3" s="3">
        <f>C3*F3</f>
        <v>1.2000000000000002</v>
      </c>
      <c r="J3" s="3">
        <f>D3*F3</f>
        <v>4.1999999999999993</v>
      </c>
      <c r="O3" t="s">
        <v>2</v>
      </c>
      <c r="P3" t="s">
        <v>3</v>
      </c>
      <c r="Q3" t="s">
        <v>4</v>
      </c>
      <c r="S3" t="s">
        <v>11</v>
      </c>
      <c r="U3" t="s">
        <v>6</v>
      </c>
      <c r="V3" t="s">
        <v>3</v>
      </c>
      <c r="W3" t="s">
        <v>7</v>
      </c>
    </row>
    <row r="4" spans="1:27" x14ac:dyDescent="0.25">
      <c r="A4" t="s">
        <v>12</v>
      </c>
      <c r="B4" s="1">
        <v>28</v>
      </c>
      <c r="C4" s="1">
        <v>33</v>
      </c>
      <c r="D4" s="1">
        <v>31</v>
      </c>
      <c r="F4" s="2">
        <v>1</v>
      </c>
      <c r="H4" s="3">
        <f t="shared" ref="H4:H17" si="0">F4*B4</f>
        <v>28</v>
      </c>
      <c r="I4" s="3">
        <f t="shared" ref="I4:I17" si="1">C4*F4</f>
        <v>33</v>
      </c>
      <c r="J4" s="3">
        <f t="shared" ref="J4:J17" si="2">D4*F4</f>
        <v>31</v>
      </c>
      <c r="N4" t="s">
        <v>9</v>
      </c>
      <c r="O4" s="1">
        <v>0.5</v>
      </c>
      <c r="P4" s="1">
        <v>0.4</v>
      </c>
      <c r="Q4" s="1">
        <v>1.4</v>
      </c>
      <c r="S4" s="2">
        <v>5</v>
      </c>
      <c r="U4" s="3">
        <f>S4*O4</f>
        <v>2.5</v>
      </c>
      <c r="V4" s="3">
        <f>P4*S4</f>
        <v>2</v>
      </c>
      <c r="W4" s="3">
        <f>S4*Q4</f>
        <v>7</v>
      </c>
    </row>
    <row r="5" spans="1:27" x14ac:dyDescent="0.25">
      <c r="A5" t="s">
        <v>13</v>
      </c>
      <c r="B5" s="1">
        <v>1.8</v>
      </c>
      <c r="C5" s="1">
        <v>1</v>
      </c>
      <c r="D5" s="1">
        <v>2</v>
      </c>
      <c r="F5" s="2">
        <v>7</v>
      </c>
      <c r="H5" s="3">
        <f t="shared" si="0"/>
        <v>12.6</v>
      </c>
      <c r="I5" s="3">
        <f t="shared" si="1"/>
        <v>7</v>
      </c>
      <c r="J5" s="3">
        <f t="shared" si="2"/>
        <v>14</v>
      </c>
      <c r="N5" t="s">
        <v>12</v>
      </c>
      <c r="O5" s="1">
        <v>28</v>
      </c>
      <c r="P5" s="1">
        <v>33</v>
      </c>
      <c r="Q5" s="1">
        <v>31</v>
      </c>
      <c r="S5" s="2">
        <v>1</v>
      </c>
      <c r="U5" s="3">
        <f t="shared" ref="U5:U14" si="3">S5*O5</f>
        <v>28</v>
      </c>
      <c r="V5" s="3">
        <f t="shared" ref="V5:V14" si="4">P5*S5</f>
        <v>33</v>
      </c>
      <c r="W5" s="3">
        <f t="shared" ref="W5:W14" si="5">S5*Q5</f>
        <v>31</v>
      </c>
    </row>
    <row r="6" spans="1:27" x14ac:dyDescent="0.25">
      <c r="A6" t="s">
        <v>14</v>
      </c>
      <c r="B6" s="1">
        <v>1.2</v>
      </c>
      <c r="C6" s="1">
        <v>0.8</v>
      </c>
      <c r="D6" s="1">
        <v>1.5</v>
      </c>
      <c r="F6" s="2">
        <v>1</v>
      </c>
      <c r="H6" s="3">
        <f t="shared" si="0"/>
        <v>1.2</v>
      </c>
      <c r="I6" s="3">
        <f t="shared" si="1"/>
        <v>0.8</v>
      </c>
      <c r="J6" s="3">
        <f t="shared" si="2"/>
        <v>1.5</v>
      </c>
      <c r="N6" t="s">
        <v>13</v>
      </c>
      <c r="O6" s="1">
        <v>1.8</v>
      </c>
      <c r="P6" s="1">
        <v>1</v>
      </c>
      <c r="Q6" s="1">
        <v>2</v>
      </c>
      <c r="S6" s="2">
        <v>4</v>
      </c>
      <c r="U6" s="3">
        <f t="shared" si="3"/>
        <v>7.2</v>
      </c>
      <c r="V6" s="3">
        <f t="shared" si="4"/>
        <v>4</v>
      </c>
      <c r="W6" s="3">
        <f t="shared" si="5"/>
        <v>8</v>
      </c>
    </row>
    <row r="7" spans="1:27" x14ac:dyDescent="0.25">
      <c r="A7" t="s">
        <v>15</v>
      </c>
      <c r="B7" s="1">
        <v>2.4</v>
      </c>
      <c r="C7" s="1">
        <v>1.4</v>
      </c>
      <c r="D7" s="1">
        <v>2.4</v>
      </c>
      <c r="F7" s="2">
        <v>2</v>
      </c>
      <c r="H7" s="3">
        <f t="shared" si="0"/>
        <v>4.8</v>
      </c>
      <c r="I7" s="3">
        <f t="shared" si="1"/>
        <v>2.8</v>
      </c>
      <c r="J7" s="3">
        <f t="shared" si="2"/>
        <v>4.8</v>
      </c>
      <c r="N7" t="s">
        <v>14</v>
      </c>
      <c r="O7" s="1">
        <v>1.2</v>
      </c>
      <c r="P7" s="1">
        <v>0.8</v>
      </c>
      <c r="Q7" s="1">
        <v>1.5</v>
      </c>
      <c r="S7" s="2">
        <v>2</v>
      </c>
      <c r="U7" s="3">
        <f t="shared" si="3"/>
        <v>2.4</v>
      </c>
      <c r="V7" s="3">
        <f t="shared" si="4"/>
        <v>1.6</v>
      </c>
      <c r="W7" s="3">
        <f t="shared" si="5"/>
        <v>3</v>
      </c>
    </row>
    <row r="8" spans="1:27" x14ac:dyDescent="0.25">
      <c r="A8" t="s">
        <v>16</v>
      </c>
      <c r="B8" s="1">
        <v>0.9</v>
      </c>
      <c r="C8" s="1">
        <v>0.2</v>
      </c>
      <c r="D8" s="1">
        <v>0.8</v>
      </c>
      <c r="F8" s="2">
        <v>2</v>
      </c>
      <c r="H8" s="3">
        <f t="shared" si="0"/>
        <v>1.8</v>
      </c>
      <c r="I8" s="3">
        <f t="shared" si="1"/>
        <v>0.4</v>
      </c>
      <c r="J8" s="3">
        <f t="shared" si="2"/>
        <v>1.6</v>
      </c>
      <c r="N8" t="s">
        <v>15</v>
      </c>
      <c r="O8" s="1">
        <v>2.4</v>
      </c>
      <c r="P8" s="1">
        <v>1.4</v>
      </c>
      <c r="Q8" s="1">
        <v>2.4</v>
      </c>
      <c r="S8" s="2">
        <v>2</v>
      </c>
      <c r="U8" s="3">
        <f t="shared" si="3"/>
        <v>4.8</v>
      </c>
      <c r="V8" s="3">
        <f t="shared" si="4"/>
        <v>2.8</v>
      </c>
      <c r="W8" s="3">
        <f t="shared" si="5"/>
        <v>4.8</v>
      </c>
    </row>
    <row r="9" spans="1:27" x14ac:dyDescent="0.25">
      <c r="A9" t="s">
        <v>17</v>
      </c>
      <c r="B9" s="1">
        <v>0.99</v>
      </c>
      <c r="C9" s="1">
        <v>0.59</v>
      </c>
      <c r="D9" s="1">
        <v>2.59</v>
      </c>
      <c r="F9" s="2">
        <v>1</v>
      </c>
      <c r="H9" s="3">
        <f t="shared" si="0"/>
        <v>0.99</v>
      </c>
      <c r="I9" s="3">
        <f t="shared" si="1"/>
        <v>0.59</v>
      </c>
      <c r="J9" s="3">
        <f t="shared" si="2"/>
        <v>2.59</v>
      </c>
      <c r="N9" t="s">
        <v>16</v>
      </c>
      <c r="O9" s="1">
        <v>0.9</v>
      </c>
      <c r="P9" s="1">
        <v>0.2</v>
      </c>
      <c r="Q9" s="1">
        <v>0.8</v>
      </c>
      <c r="S9" s="2">
        <v>2</v>
      </c>
      <c r="U9" s="3">
        <f t="shared" si="3"/>
        <v>1.8</v>
      </c>
      <c r="V9" s="3">
        <f t="shared" si="4"/>
        <v>0.4</v>
      </c>
      <c r="W9" s="3">
        <f t="shared" si="5"/>
        <v>1.6</v>
      </c>
    </row>
    <row r="10" spans="1:27" x14ac:dyDescent="0.25">
      <c r="A10" t="s">
        <v>18</v>
      </c>
      <c r="B10" s="1">
        <v>1.25</v>
      </c>
      <c r="C10" s="1">
        <v>3.25</v>
      </c>
      <c r="D10" s="1">
        <v>2.15</v>
      </c>
      <c r="F10" s="2">
        <v>4</v>
      </c>
      <c r="H10" s="3">
        <f t="shared" si="0"/>
        <v>5</v>
      </c>
      <c r="I10" s="3">
        <f t="shared" si="1"/>
        <v>13</v>
      </c>
      <c r="J10" s="3">
        <f t="shared" si="2"/>
        <v>8.6</v>
      </c>
      <c r="N10" t="s">
        <v>17</v>
      </c>
      <c r="O10" s="1">
        <v>0.99</v>
      </c>
      <c r="P10" s="1">
        <v>0.59</v>
      </c>
      <c r="Q10" s="1">
        <v>2.59</v>
      </c>
      <c r="S10" s="2">
        <v>10</v>
      </c>
      <c r="U10" s="3">
        <f t="shared" si="3"/>
        <v>9.9</v>
      </c>
      <c r="V10" s="3">
        <f t="shared" si="4"/>
        <v>5.8999999999999995</v>
      </c>
      <c r="W10" s="3">
        <f t="shared" si="5"/>
        <v>25.9</v>
      </c>
    </row>
    <row r="11" spans="1:27" x14ac:dyDescent="0.25">
      <c r="A11" t="s">
        <v>19</v>
      </c>
      <c r="B11" s="1">
        <v>9.5</v>
      </c>
      <c r="C11" s="1">
        <v>14</v>
      </c>
      <c r="D11" s="1">
        <v>13</v>
      </c>
      <c r="F11" s="2">
        <v>1</v>
      </c>
      <c r="H11" s="3">
        <f t="shared" si="0"/>
        <v>9.5</v>
      </c>
      <c r="I11" s="3">
        <f t="shared" si="1"/>
        <v>14</v>
      </c>
      <c r="J11" s="3">
        <f t="shared" si="2"/>
        <v>13</v>
      </c>
      <c r="N11" t="s">
        <v>18</v>
      </c>
      <c r="O11" s="1">
        <v>1.25</v>
      </c>
      <c r="P11" s="1">
        <v>3.25</v>
      </c>
      <c r="Q11" s="1">
        <v>2.15</v>
      </c>
      <c r="S11" s="2">
        <v>1</v>
      </c>
      <c r="U11" s="3">
        <f t="shared" si="3"/>
        <v>1.25</v>
      </c>
      <c r="V11" s="3">
        <f t="shared" si="4"/>
        <v>3.25</v>
      </c>
      <c r="W11" s="3">
        <f t="shared" si="5"/>
        <v>2.15</v>
      </c>
    </row>
    <row r="12" spans="1:27" x14ac:dyDescent="0.25">
      <c r="A12" t="s">
        <v>20</v>
      </c>
      <c r="B12" s="1">
        <v>4.55</v>
      </c>
      <c r="C12" s="1">
        <v>2.5499999999999998</v>
      </c>
      <c r="D12" s="1">
        <v>6</v>
      </c>
      <c r="F12" s="2">
        <v>1</v>
      </c>
      <c r="H12" s="3">
        <f t="shared" si="0"/>
        <v>4.55</v>
      </c>
      <c r="I12" s="3">
        <f t="shared" si="1"/>
        <v>2.5499999999999998</v>
      </c>
      <c r="J12" s="3">
        <f t="shared" si="2"/>
        <v>6</v>
      </c>
      <c r="N12" t="s">
        <v>19</v>
      </c>
      <c r="O12" s="1">
        <v>9.5</v>
      </c>
      <c r="P12" s="1">
        <v>14</v>
      </c>
      <c r="Q12" s="1">
        <v>13</v>
      </c>
      <c r="S12" s="2">
        <v>1</v>
      </c>
      <c r="U12" s="3">
        <f t="shared" si="3"/>
        <v>9.5</v>
      </c>
      <c r="V12" s="3">
        <f t="shared" si="4"/>
        <v>14</v>
      </c>
      <c r="W12" s="3">
        <f t="shared" si="5"/>
        <v>13</v>
      </c>
      <c r="Y12" s="1"/>
      <c r="Z12" s="1"/>
      <c r="AA12" s="1"/>
    </row>
    <row r="13" spans="1:27" x14ac:dyDescent="0.25">
      <c r="A13" t="s">
        <v>21</v>
      </c>
      <c r="B13" s="1">
        <v>4.2</v>
      </c>
      <c r="C13" s="1">
        <v>2.2000000000000002</v>
      </c>
      <c r="D13" s="1">
        <v>3</v>
      </c>
      <c r="F13" s="2">
        <v>1</v>
      </c>
      <c r="H13" s="3">
        <f t="shared" si="0"/>
        <v>4.2</v>
      </c>
      <c r="I13" s="3">
        <f>C13*F13</f>
        <v>2.2000000000000002</v>
      </c>
      <c r="J13" s="3">
        <f t="shared" si="2"/>
        <v>3</v>
      </c>
      <c r="N13" t="s">
        <v>20</v>
      </c>
      <c r="O13" s="1">
        <v>4.55</v>
      </c>
      <c r="P13" s="1">
        <v>2.5499999999999998</v>
      </c>
      <c r="Q13" s="1">
        <v>6</v>
      </c>
      <c r="S13" s="2">
        <v>1</v>
      </c>
      <c r="U13" s="3">
        <f t="shared" si="3"/>
        <v>4.55</v>
      </c>
      <c r="V13" s="3">
        <f t="shared" si="4"/>
        <v>2.5499999999999998</v>
      </c>
      <c r="W13" s="3">
        <f t="shared" si="5"/>
        <v>6</v>
      </c>
      <c r="Y13" s="1"/>
      <c r="Z13" s="1"/>
      <c r="AA13" s="1"/>
    </row>
    <row r="14" spans="1:27" x14ac:dyDescent="0.25">
      <c r="A14" t="s">
        <v>22</v>
      </c>
      <c r="B14" s="1">
        <v>3.9</v>
      </c>
      <c r="C14" s="1">
        <v>5</v>
      </c>
      <c r="D14" s="1">
        <v>8</v>
      </c>
      <c r="F14" s="2">
        <v>1</v>
      </c>
      <c r="H14" s="3">
        <f t="shared" si="0"/>
        <v>3.9</v>
      </c>
      <c r="I14" s="3">
        <f t="shared" si="1"/>
        <v>5</v>
      </c>
      <c r="J14" s="3">
        <f t="shared" si="2"/>
        <v>8</v>
      </c>
      <c r="N14" t="s">
        <v>23</v>
      </c>
      <c r="O14" s="1">
        <v>2</v>
      </c>
      <c r="P14" s="1">
        <v>1</v>
      </c>
      <c r="Q14" s="1">
        <v>3</v>
      </c>
      <c r="S14" s="2">
        <v>2</v>
      </c>
      <c r="U14" s="3">
        <f t="shared" si="3"/>
        <v>4</v>
      </c>
      <c r="V14" s="3">
        <f t="shared" si="4"/>
        <v>2</v>
      </c>
      <c r="W14" s="3">
        <f t="shared" si="5"/>
        <v>6</v>
      </c>
      <c r="Y14" s="1"/>
      <c r="Z14" s="1"/>
      <c r="AA14" s="1"/>
    </row>
    <row r="15" spans="1:27" x14ac:dyDescent="0.25">
      <c r="A15" t="s">
        <v>24</v>
      </c>
      <c r="B15" s="1">
        <v>1</v>
      </c>
      <c r="C15" s="1">
        <v>2</v>
      </c>
      <c r="D15" s="1">
        <v>1</v>
      </c>
      <c r="F15" s="2">
        <v>1</v>
      </c>
      <c r="H15" s="3">
        <f t="shared" si="0"/>
        <v>1</v>
      </c>
      <c r="I15" s="3">
        <f t="shared" si="1"/>
        <v>2</v>
      </c>
      <c r="J15" s="3">
        <f t="shared" si="2"/>
        <v>1</v>
      </c>
      <c r="O15" s="1"/>
      <c r="P15" s="1"/>
      <c r="Q15" s="1"/>
      <c r="Y15" s="1"/>
      <c r="Z15" s="1"/>
      <c r="AA15" s="1"/>
    </row>
    <row r="16" spans="1:27" x14ac:dyDescent="0.25">
      <c r="A16" t="s">
        <v>25</v>
      </c>
      <c r="B16" s="1">
        <v>1.75</v>
      </c>
      <c r="C16" s="1">
        <v>2</v>
      </c>
      <c r="D16" s="1">
        <v>1</v>
      </c>
      <c r="F16" s="2">
        <v>1</v>
      </c>
      <c r="H16" s="3">
        <f>F16*B16</f>
        <v>1.75</v>
      </c>
      <c r="I16" s="3">
        <f t="shared" si="1"/>
        <v>2</v>
      </c>
      <c r="J16" s="3">
        <f t="shared" si="2"/>
        <v>1</v>
      </c>
      <c r="O16" s="1"/>
      <c r="P16" s="1"/>
      <c r="Q16" s="1"/>
      <c r="T16" t="s">
        <v>26</v>
      </c>
      <c r="U16" s="3">
        <f>SUM(U4:U14)</f>
        <v>75.899999999999991</v>
      </c>
      <c r="V16" s="3">
        <f t="shared" ref="V16" si="6">SUM(V4:V14)</f>
        <v>71.499999999999986</v>
      </c>
      <c r="W16" s="3">
        <f>SUM(W4:W14)</f>
        <v>108.45</v>
      </c>
      <c r="Y16" s="1"/>
      <c r="Z16" s="1"/>
      <c r="AA16" s="1"/>
    </row>
    <row r="17" spans="1:27" x14ac:dyDescent="0.25">
      <c r="A17" t="s">
        <v>27</v>
      </c>
      <c r="B17" s="1">
        <v>2</v>
      </c>
      <c r="C17" s="1">
        <v>1</v>
      </c>
      <c r="D17" s="1">
        <v>3</v>
      </c>
      <c r="F17" s="2">
        <v>1</v>
      </c>
      <c r="H17" s="3">
        <f t="shared" si="0"/>
        <v>2</v>
      </c>
      <c r="I17" s="3">
        <f t="shared" si="1"/>
        <v>1</v>
      </c>
      <c r="J17" s="3">
        <f t="shared" si="2"/>
        <v>3</v>
      </c>
      <c r="O17" s="1"/>
      <c r="P17" s="1"/>
      <c r="Q17" s="1"/>
      <c r="Y17" s="1"/>
      <c r="Z17" s="1"/>
      <c r="AA17" s="1"/>
    </row>
    <row r="18" spans="1:27" x14ac:dyDescent="0.25">
      <c r="N18" s="4" t="s">
        <v>28</v>
      </c>
      <c r="O18" s="4"/>
      <c r="P18" s="4"/>
      <c r="Y18" s="1"/>
      <c r="Z18" s="1"/>
      <c r="AA18" s="1"/>
    </row>
    <row r="19" spans="1:27" x14ac:dyDescent="0.25">
      <c r="G19" t="s">
        <v>26</v>
      </c>
      <c r="H19" s="3">
        <f>SUM(H3:H17)</f>
        <v>82.79</v>
      </c>
      <c r="I19" s="3">
        <f>SUM(I3:I17)</f>
        <v>87.539999999999992</v>
      </c>
      <c r="J19" s="3">
        <f>SUM(J3:J17)</f>
        <v>103.28999999999999</v>
      </c>
      <c r="Y19" s="1"/>
      <c r="Z19" s="1"/>
      <c r="AA19" s="1"/>
    </row>
    <row r="20" spans="1:27" x14ac:dyDescent="0.25">
      <c r="Y20" s="1"/>
      <c r="Z20" s="1"/>
      <c r="AA20" s="1"/>
    </row>
    <row r="21" spans="1:27" x14ac:dyDescent="0.25">
      <c r="A21" s="4" t="s">
        <v>29</v>
      </c>
      <c r="B21" s="4"/>
      <c r="C21" s="4"/>
      <c r="Y21" s="1"/>
      <c r="Z21" s="1"/>
      <c r="AA21" s="1"/>
    </row>
    <row r="22" spans="1:27" x14ac:dyDescent="0.25">
      <c r="Y22" s="1"/>
      <c r="Z22" s="1"/>
      <c r="AA22" s="1"/>
    </row>
    <row r="23" spans="1:27" x14ac:dyDescent="0.25">
      <c r="J23" t="s">
        <v>30</v>
      </c>
      <c r="Y23" s="1"/>
      <c r="Z23" s="1"/>
      <c r="AA23" s="1"/>
    </row>
    <row r="24" spans="1:27" x14ac:dyDescent="0.25">
      <c r="Y24" s="1"/>
      <c r="Z24" s="1"/>
      <c r="AA24" s="1"/>
    </row>
    <row r="25" spans="1:27" x14ac:dyDescent="0.25">
      <c r="Y25" s="1"/>
      <c r="Z25" s="1"/>
      <c r="AA25" s="1"/>
    </row>
    <row r="26" spans="1:27" x14ac:dyDescent="0.25">
      <c r="Y26" s="1"/>
      <c r="Z26" s="1"/>
      <c r="AA26" s="1"/>
    </row>
  </sheetData>
  <conditionalFormatting sqref="H19:J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W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0B34-453C-462F-B9BE-2DA63DA79EC7}">
  <dimension ref="A2:L22"/>
  <sheetViews>
    <sheetView zoomScale="85" zoomScaleNormal="85" workbookViewId="0">
      <selection activeCell="C22" sqref="C22"/>
    </sheetView>
  </sheetViews>
  <sheetFormatPr defaultRowHeight="15" x14ac:dyDescent="0.25"/>
  <cols>
    <col min="1" max="1" width="18.28515625" bestFit="1" customWidth="1"/>
    <col min="2" max="2" width="9.140625" customWidth="1"/>
  </cols>
  <sheetData>
    <row r="2" spans="1:12" x14ac:dyDescent="0.25">
      <c r="B2" t="s">
        <v>31</v>
      </c>
      <c r="C2" t="s">
        <v>32</v>
      </c>
    </row>
    <row r="3" spans="1:12" x14ac:dyDescent="0.25">
      <c r="A3" s="5" t="s">
        <v>33</v>
      </c>
      <c r="B3" s="5"/>
      <c r="C3" s="5"/>
    </row>
    <row r="4" spans="1:12" x14ac:dyDescent="0.25">
      <c r="A4" s="5" t="s">
        <v>34</v>
      </c>
      <c r="B4" s="6">
        <v>50</v>
      </c>
      <c r="C4" s="6">
        <v>90</v>
      </c>
    </row>
    <row r="5" spans="1:12" x14ac:dyDescent="0.25">
      <c r="A5" s="5" t="s">
        <v>35</v>
      </c>
      <c r="B5" s="6">
        <v>5.5</v>
      </c>
      <c r="C5" s="6">
        <v>4.5</v>
      </c>
    </row>
    <row r="6" spans="1:12" x14ac:dyDescent="0.25">
      <c r="A6" s="5" t="s">
        <v>36</v>
      </c>
      <c r="B6" s="6">
        <v>7.5</v>
      </c>
      <c r="C6" s="6">
        <v>7</v>
      </c>
    </row>
    <row r="7" spans="1:12" x14ac:dyDescent="0.25">
      <c r="A7" s="5" t="s">
        <v>37</v>
      </c>
      <c r="B7" s="6">
        <v>3</v>
      </c>
      <c r="C7" s="6">
        <v>0</v>
      </c>
    </row>
    <row r="8" spans="1:12" x14ac:dyDescent="0.25">
      <c r="A8" s="5" t="s">
        <v>38</v>
      </c>
      <c r="B8" s="5"/>
      <c r="C8" s="5"/>
    </row>
    <row r="10" spans="1:12" x14ac:dyDescent="0.25">
      <c r="A10" s="7" t="s">
        <v>39</v>
      </c>
      <c r="B10" s="8">
        <f>SUM(B4:B7)</f>
        <v>66</v>
      </c>
      <c r="C10" s="8">
        <f>SUM(C4:C7)</f>
        <v>101.5</v>
      </c>
    </row>
    <row r="12" spans="1:12" x14ac:dyDescent="0.25">
      <c r="B12" t="s">
        <v>31</v>
      </c>
      <c r="C12" t="s">
        <v>32</v>
      </c>
    </row>
    <row r="13" spans="1:12" x14ac:dyDescent="0.25">
      <c r="A13" s="5" t="s">
        <v>40</v>
      </c>
      <c r="B13" s="5"/>
      <c r="C13" s="5"/>
    </row>
    <row r="14" spans="1:12" x14ac:dyDescent="0.25">
      <c r="A14" s="5" t="s">
        <v>41</v>
      </c>
      <c r="B14" s="5">
        <v>21</v>
      </c>
      <c r="C14" s="5">
        <v>11</v>
      </c>
      <c r="L14" t="s">
        <v>30</v>
      </c>
    </row>
    <row r="15" spans="1:12" x14ac:dyDescent="0.25">
      <c r="A15" s="5" t="s">
        <v>42</v>
      </c>
      <c r="B15" s="5">
        <v>0</v>
      </c>
      <c r="C15" s="5">
        <v>8</v>
      </c>
    </row>
    <row r="16" spans="1:12" x14ac:dyDescent="0.25">
      <c r="A16" s="5" t="s">
        <v>43</v>
      </c>
      <c r="B16" s="5">
        <v>3</v>
      </c>
      <c r="C16" s="5">
        <v>0</v>
      </c>
    </row>
    <row r="17" spans="1:3" x14ac:dyDescent="0.25">
      <c r="A17" s="5" t="s">
        <v>44</v>
      </c>
      <c r="B17" s="5">
        <f>SUM(B14:B16)</f>
        <v>24</v>
      </c>
      <c r="C17" s="5">
        <f>SUM(C14:C16)</f>
        <v>19</v>
      </c>
    </row>
    <row r="19" spans="1:3" x14ac:dyDescent="0.25">
      <c r="A19" s="7" t="s">
        <v>45</v>
      </c>
      <c r="B19" s="7">
        <f>2*B17</f>
        <v>48</v>
      </c>
      <c r="C19" s="7">
        <f>2*C17</f>
        <v>38</v>
      </c>
    </row>
    <row r="21" spans="1:3" x14ac:dyDescent="0.25">
      <c r="B21" t="s">
        <v>31</v>
      </c>
      <c r="C21" t="s">
        <v>32</v>
      </c>
    </row>
    <row r="22" spans="1:3" x14ac:dyDescent="0.25">
      <c r="A22" t="s">
        <v>46</v>
      </c>
      <c r="B22" s="3">
        <f>12*B19+B10</f>
        <v>642</v>
      </c>
      <c r="C22" s="3">
        <f>12*C19+C10</f>
        <v>557.5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F058-0181-4396-BE5B-7AF3A36E8F3F}">
  <dimension ref="A1:D36"/>
  <sheetViews>
    <sheetView topLeftCell="A19" zoomScaleNormal="100" workbookViewId="0">
      <selection activeCell="F26" sqref="F26"/>
    </sheetView>
  </sheetViews>
  <sheetFormatPr defaultRowHeight="15" x14ac:dyDescent="0.25"/>
  <cols>
    <col min="1" max="1" width="31.85546875" bestFit="1" customWidth="1"/>
    <col min="2" max="2" width="22.85546875" bestFit="1" customWidth="1"/>
    <col min="3" max="3" width="20.7109375" customWidth="1"/>
    <col min="4" max="4" width="20.28515625" customWidth="1"/>
  </cols>
  <sheetData>
    <row r="1" spans="1:4" x14ac:dyDescent="0.25">
      <c r="A1" s="19" t="s">
        <v>76</v>
      </c>
      <c r="B1" s="9" t="s">
        <v>49</v>
      </c>
      <c r="C1" s="9" t="s">
        <v>47</v>
      </c>
      <c r="D1" s="9" t="s">
        <v>48</v>
      </c>
    </row>
    <row r="3" spans="1:4" x14ac:dyDescent="0.25">
      <c r="A3" s="9" t="s">
        <v>63</v>
      </c>
    </row>
    <row r="4" spans="1:4" x14ac:dyDescent="0.25">
      <c r="A4" s="10" t="s">
        <v>59</v>
      </c>
      <c r="B4" s="11">
        <v>555</v>
      </c>
      <c r="C4" s="11">
        <v>0</v>
      </c>
      <c r="D4" s="11">
        <v>0</v>
      </c>
    </row>
    <row r="5" spans="1:4" x14ac:dyDescent="0.25">
      <c r="A5" s="10" t="s">
        <v>50</v>
      </c>
      <c r="B5" s="11">
        <v>350</v>
      </c>
      <c r="C5" s="11">
        <v>100</v>
      </c>
      <c r="D5" s="11">
        <v>280</v>
      </c>
    </row>
    <row r="6" spans="1:4" x14ac:dyDescent="0.25">
      <c r="A6" s="10" t="s">
        <v>51</v>
      </c>
      <c r="B6" s="11">
        <v>0</v>
      </c>
      <c r="C6" s="11">
        <v>0</v>
      </c>
      <c r="D6" s="11">
        <v>18</v>
      </c>
    </row>
    <row r="7" spans="1:4" x14ac:dyDescent="0.25">
      <c r="A7" s="10" t="s">
        <v>52</v>
      </c>
      <c r="B7" s="11">
        <v>0</v>
      </c>
      <c r="C7" s="11">
        <v>0</v>
      </c>
      <c r="D7" s="11">
        <v>25</v>
      </c>
    </row>
    <row r="8" spans="1:4" x14ac:dyDescent="0.25">
      <c r="A8" s="10" t="s">
        <v>53</v>
      </c>
      <c r="B8" s="11">
        <v>0</v>
      </c>
      <c r="C8" s="11">
        <v>0</v>
      </c>
      <c r="D8" s="11">
        <v>15</v>
      </c>
    </row>
    <row r="9" spans="1:4" x14ac:dyDescent="0.25">
      <c r="A9" s="10" t="s">
        <v>54</v>
      </c>
      <c r="B9" s="11">
        <v>0</v>
      </c>
      <c r="C9" s="11">
        <v>0</v>
      </c>
      <c r="D9" s="11">
        <v>9</v>
      </c>
    </row>
    <row r="10" spans="1:4" x14ac:dyDescent="0.25">
      <c r="A10" s="10" t="s">
        <v>55</v>
      </c>
      <c r="B10" s="11">
        <v>0</v>
      </c>
      <c r="C10" s="11">
        <v>99</v>
      </c>
      <c r="D10" s="11">
        <v>0</v>
      </c>
    </row>
    <row r="11" spans="1:4" x14ac:dyDescent="0.25">
      <c r="A11" s="10" t="s">
        <v>56</v>
      </c>
      <c r="B11" s="11">
        <v>0</v>
      </c>
      <c r="C11" s="11">
        <v>95</v>
      </c>
      <c r="D11" s="11">
        <v>0</v>
      </c>
    </row>
    <row r="12" spans="1:4" x14ac:dyDescent="0.25">
      <c r="A12" s="10" t="s">
        <v>57</v>
      </c>
      <c r="B12" s="11">
        <v>0</v>
      </c>
      <c r="C12" s="11">
        <v>85</v>
      </c>
      <c r="D12" s="11">
        <v>0</v>
      </c>
    </row>
    <row r="13" spans="1:4" x14ac:dyDescent="0.25">
      <c r="A13" s="10" t="s">
        <v>58</v>
      </c>
      <c r="B13" s="11">
        <v>0</v>
      </c>
      <c r="C13" s="11">
        <v>85</v>
      </c>
      <c r="D13" s="11">
        <v>0</v>
      </c>
    </row>
    <row r="14" spans="1:4" x14ac:dyDescent="0.25">
      <c r="A14" s="10"/>
      <c r="B14" s="11"/>
      <c r="C14" s="11"/>
      <c r="D14" s="11"/>
    </row>
    <row r="16" spans="1:4" x14ac:dyDescent="0.25">
      <c r="A16" s="10" t="s">
        <v>60</v>
      </c>
      <c r="B16" s="13">
        <f>SUM(B4:B14)</f>
        <v>905</v>
      </c>
      <c r="C16" s="13">
        <f>SUM(C4:C14)</f>
        <v>464</v>
      </c>
      <c r="D16" s="13">
        <f t="shared" ref="D16" si="0">SUM(D4:D14)</f>
        <v>347</v>
      </c>
    </row>
    <row r="17" spans="1:4" x14ac:dyDescent="0.25">
      <c r="A17" s="10" t="s">
        <v>61</v>
      </c>
      <c r="B17" s="12">
        <v>4</v>
      </c>
      <c r="C17" s="12">
        <v>4</v>
      </c>
      <c r="D17" s="12">
        <v>4</v>
      </c>
    </row>
    <row r="18" spans="1:4" x14ac:dyDescent="0.25">
      <c r="A18" s="10" t="s">
        <v>62</v>
      </c>
      <c r="B18" s="13">
        <f>B17*B16</f>
        <v>3620</v>
      </c>
      <c r="C18" s="13">
        <f t="shared" ref="C18:D18" si="1">C17*C16</f>
        <v>1856</v>
      </c>
      <c r="D18" s="13">
        <f t="shared" si="1"/>
        <v>1388</v>
      </c>
    </row>
    <row r="20" spans="1:4" ht="32.25" customHeight="1" x14ac:dyDescent="0.25">
      <c r="A20" s="14" t="s">
        <v>64</v>
      </c>
    </row>
    <row r="21" spans="1:4" x14ac:dyDescent="0.25">
      <c r="A21" s="5" t="s">
        <v>65</v>
      </c>
      <c r="B21" s="6">
        <v>0</v>
      </c>
      <c r="C21" s="6">
        <v>105</v>
      </c>
      <c r="D21" s="6">
        <v>120</v>
      </c>
    </row>
    <row r="22" spans="1:4" x14ac:dyDescent="0.25">
      <c r="A22" s="5" t="s">
        <v>66</v>
      </c>
      <c r="B22" s="5">
        <v>5</v>
      </c>
      <c r="C22" s="5">
        <v>5</v>
      </c>
      <c r="D22" s="5">
        <v>5</v>
      </c>
    </row>
    <row r="23" spans="1:4" x14ac:dyDescent="0.25">
      <c r="A23" s="5" t="s">
        <v>74</v>
      </c>
      <c r="B23" s="6">
        <f>B22*B21</f>
        <v>0</v>
      </c>
      <c r="C23" s="6">
        <f t="shared" ref="C23:D23" si="2">C22*C21</f>
        <v>525</v>
      </c>
      <c r="D23" s="6">
        <f t="shared" si="2"/>
        <v>600</v>
      </c>
    </row>
    <row r="25" spans="1:4" x14ac:dyDescent="0.25">
      <c r="A25" s="9" t="s">
        <v>67</v>
      </c>
    </row>
    <row r="26" spans="1:4" x14ac:dyDescent="0.25">
      <c r="A26" s="7" t="s">
        <v>68</v>
      </c>
      <c r="B26" s="18">
        <v>0</v>
      </c>
      <c r="C26" s="18">
        <v>0</v>
      </c>
      <c r="D26" s="18">
        <v>40</v>
      </c>
    </row>
    <row r="27" spans="1:4" x14ac:dyDescent="0.25">
      <c r="A27" s="7" t="s">
        <v>69</v>
      </c>
      <c r="B27" s="7">
        <v>4</v>
      </c>
      <c r="C27" s="7">
        <v>4</v>
      </c>
      <c r="D27" s="7">
        <v>4</v>
      </c>
    </row>
    <row r="28" spans="1:4" x14ac:dyDescent="0.25">
      <c r="A28" s="7" t="s">
        <v>74</v>
      </c>
      <c r="B28" s="8">
        <f>B27*B26</f>
        <v>0</v>
      </c>
      <c r="C28" s="8">
        <f t="shared" ref="C28:D28" si="3">C27*C26</f>
        <v>0</v>
      </c>
      <c r="D28" s="8">
        <f t="shared" si="3"/>
        <v>160</v>
      </c>
    </row>
    <row r="30" spans="1:4" x14ac:dyDescent="0.25">
      <c r="A30" s="9" t="s">
        <v>70</v>
      </c>
    </row>
    <row r="31" spans="1:4" x14ac:dyDescent="0.25">
      <c r="A31" s="15" t="s">
        <v>71</v>
      </c>
      <c r="B31" s="16">
        <v>0</v>
      </c>
      <c r="C31" s="16">
        <v>50</v>
      </c>
      <c r="D31" s="16">
        <v>50</v>
      </c>
    </row>
    <row r="32" spans="1:4" x14ac:dyDescent="0.25">
      <c r="A32" s="15" t="s">
        <v>72</v>
      </c>
      <c r="B32" s="15">
        <v>4</v>
      </c>
      <c r="C32" s="15">
        <v>4</v>
      </c>
      <c r="D32" s="15">
        <v>4</v>
      </c>
    </row>
    <row r="33" spans="1:4" x14ac:dyDescent="0.25">
      <c r="A33" s="15" t="s">
        <v>73</v>
      </c>
      <c r="B33" s="15">
        <v>4</v>
      </c>
      <c r="C33" s="15">
        <v>4</v>
      </c>
      <c r="D33" s="15">
        <v>4</v>
      </c>
    </row>
    <row r="34" spans="1:4" x14ac:dyDescent="0.25">
      <c r="A34" s="15" t="s">
        <v>75</v>
      </c>
      <c r="B34" s="17">
        <f>B33*B31*B31</f>
        <v>0</v>
      </c>
      <c r="C34" s="17">
        <f>C33*C32*C31</f>
        <v>800</v>
      </c>
      <c r="D34" s="17">
        <f>D33*D32*D31</f>
        <v>800</v>
      </c>
    </row>
    <row r="36" spans="1:4" x14ac:dyDescent="0.25">
      <c r="A36" s="20" t="s">
        <v>77</v>
      </c>
      <c r="B36" s="21">
        <f>B34+B28+B23+B18</f>
        <v>3620</v>
      </c>
      <c r="C36" s="21">
        <f t="shared" ref="C36:D36" si="4">C34+C28+C23+C18</f>
        <v>3181</v>
      </c>
      <c r="D36" s="21">
        <f t="shared" si="4"/>
        <v>2948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E9AD7-9E0A-4493-9FD6-959460D9C243}">
  <dimension ref="A1:G26"/>
  <sheetViews>
    <sheetView zoomScale="115" zoomScaleNormal="115" workbookViewId="0">
      <selection activeCell="I25" sqref="I25"/>
    </sheetView>
  </sheetViews>
  <sheetFormatPr defaultRowHeight="15" x14ac:dyDescent="0.25"/>
  <cols>
    <col min="1" max="1" width="26.28515625" bestFit="1" customWidth="1"/>
    <col min="2" max="2" width="12" bestFit="1" customWidth="1"/>
    <col min="3" max="3" width="14.140625" bestFit="1" customWidth="1"/>
    <col min="4" max="4" width="10.85546875" bestFit="1" customWidth="1"/>
  </cols>
  <sheetData>
    <row r="1" spans="1:4" x14ac:dyDescent="0.25">
      <c r="A1" s="9"/>
    </row>
    <row r="2" spans="1:4" x14ac:dyDescent="0.25">
      <c r="B2" s="9" t="s">
        <v>78</v>
      </c>
      <c r="C2" s="9" t="s">
        <v>79</v>
      </c>
      <c r="D2" s="9" t="s">
        <v>80</v>
      </c>
    </row>
    <row r="3" spans="1:4" x14ac:dyDescent="0.25">
      <c r="A3" s="22" t="s">
        <v>82</v>
      </c>
      <c r="B3" s="23">
        <v>29</v>
      </c>
      <c r="C3" s="23">
        <v>149</v>
      </c>
      <c r="D3" s="23">
        <v>549</v>
      </c>
    </row>
    <row r="5" spans="1:4" x14ac:dyDescent="0.25">
      <c r="A5" s="5" t="s">
        <v>83</v>
      </c>
      <c r="B5" s="6">
        <v>40</v>
      </c>
      <c r="C5" s="6">
        <v>90</v>
      </c>
      <c r="D5" s="6">
        <v>370</v>
      </c>
    </row>
    <row r="6" spans="1:4" x14ac:dyDescent="0.25">
      <c r="A6" s="5" t="s">
        <v>84</v>
      </c>
      <c r="B6" s="5">
        <v>200</v>
      </c>
      <c r="C6" s="5">
        <v>1000</v>
      </c>
      <c r="D6" s="5">
        <v>11000</v>
      </c>
    </row>
    <row r="7" spans="1:4" x14ac:dyDescent="0.25">
      <c r="A7" s="5" t="s">
        <v>85</v>
      </c>
      <c r="B7" s="6">
        <f>B5/B6</f>
        <v>0.2</v>
      </c>
      <c r="C7" s="6">
        <f t="shared" ref="C7:D7" si="0">C5/C6</f>
        <v>0.09</v>
      </c>
      <c r="D7" s="6">
        <f t="shared" si="0"/>
        <v>3.3636363636363638E-2</v>
      </c>
    </row>
    <row r="9" spans="1:4" x14ac:dyDescent="0.25">
      <c r="A9" s="20"/>
      <c r="B9" s="20" t="s">
        <v>90</v>
      </c>
      <c r="C9" s="19" t="s">
        <v>91</v>
      </c>
    </row>
    <row r="10" spans="1:4" x14ac:dyDescent="0.25">
      <c r="A10" s="10" t="s">
        <v>86</v>
      </c>
      <c r="B10">
        <v>15</v>
      </c>
      <c r="C10">
        <v>500</v>
      </c>
    </row>
    <row r="11" spans="1:4" x14ac:dyDescent="0.25">
      <c r="A11" s="10" t="s">
        <v>87</v>
      </c>
      <c r="B11">
        <v>5</v>
      </c>
      <c r="C11">
        <v>5</v>
      </c>
    </row>
    <row r="12" spans="1:4" x14ac:dyDescent="0.25">
      <c r="A12" s="10" t="s">
        <v>88</v>
      </c>
      <c r="B12">
        <v>52</v>
      </c>
      <c r="C12">
        <v>52</v>
      </c>
    </row>
    <row r="13" spans="1:4" x14ac:dyDescent="0.25">
      <c r="A13" s="24" t="s">
        <v>89</v>
      </c>
      <c r="B13">
        <f>B12*B11*B10</f>
        <v>3900</v>
      </c>
      <c r="C13">
        <f>C12*C11*C10</f>
        <v>130000</v>
      </c>
    </row>
    <row r="15" spans="1:4" x14ac:dyDescent="0.25">
      <c r="B15" s="9" t="s">
        <v>78</v>
      </c>
      <c r="C15" s="9" t="s">
        <v>79</v>
      </c>
      <c r="D15" s="9" t="s">
        <v>80</v>
      </c>
    </row>
    <row r="16" spans="1:4" x14ac:dyDescent="0.25">
      <c r="A16" s="26" t="s">
        <v>92</v>
      </c>
      <c r="B16" t="s">
        <v>30</v>
      </c>
    </row>
    <row r="17" spans="1:7" x14ac:dyDescent="0.25">
      <c r="A17" s="25" t="s">
        <v>81</v>
      </c>
      <c r="B17" s="3">
        <f>B13*B7</f>
        <v>780</v>
      </c>
      <c r="C17" s="3">
        <f>B13*C7</f>
        <v>351</v>
      </c>
      <c r="D17" s="3">
        <f>B13*D7</f>
        <v>131.18181818181819</v>
      </c>
    </row>
    <row r="18" spans="1:7" x14ac:dyDescent="0.25">
      <c r="A18" s="25" t="s">
        <v>93</v>
      </c>
      <c r="B18" s="3">
        <f>C13*B7</f>
        <v>26000</v>
      </c>
      <c r="C18" s="3">
        <f>C13*C7</f>
        <v>11700</v>
      </c>
      <c r="D18" s="3">
        <f>C13*D7</f>
        <v>4372.727272727273</v>
      </c>
    </row>
    <row r="20" spans="1:7" x14ac:dyDescent="0.25">
      <c r="A20" s="9" t="s">
        <v>94</v>
      </c>
    </row>
    <row r="21" spans="1:7" x14ac:dyDescent="0.25">
      <c r="A21" s="25" t="s">
        <v>81</v>
      </c>
      <c r="B21" s="3">
        <f>2*B17</f>
        <v>1560</v>
      </c>
      <c r="C21" s="3">
        <f t="shared" ref="C21:D21" si="1">2*C17</f>
        <v>702</v>
      </c>
      <c r="D21" s="3">
        <f t="shared" si="1"/>
        <v>262.36363636363637</v>
      </c>
    </row>
    <row r="22" spans="1:7" x14ac:dyDescent="0.25">
      <c r="A22" s="25" t="s">
        <v>93</v>
      </c>
      <c r="B22" s="3">
        <f>2*B18</f>
        <v>52000</v>
      </c>
      <c r="C22" s="3">
        <f t="shared" ref="C22" si="2">2*C18</f>
        <v>23400</v>
      </c>
      <c r="D22" s="3">
        <f>2*D18</f>
        <v>8745.454545454546</v>
      </c>
    </row>
    <row r="24" spans="1:7" x14ac:dyDescent="0.25">
      <c r="A24" s="9" t="s">
        <v>95</v>
      </c>
      <c r="G24" t="s">
        <v>30</v>
      </c>
    </row>
    <row r="25" spans="1:7" x14ac:dyDescent="0.25">
      <c r="A25" s="25" t="s">
        <v>81</v>
      </c>
      <c r="B25" s="3">
        <f>B21+B$3</f>
        <v>1589</v>
      </c>
      <c r="C25" s="3">
        <f>C21+C3</f>
        <v>851</v>
      </c>
      <c r="D25" s="3">
        <f>D21+D3</f>
        <v>811.36363636363637</v>
      </c>
    </row>
    <row r="26" spans="1:7" x14ac:dyDescent="0.25">
      <c r="A26" s="25" t="s">
        <v>93</v>
      </c>
      <c r="B26" s="3">
        <f>B22+B$3</f>
        <v>52029</v>
      </c>
      <c r="C26" s="3">
        <f t="shared" ref="C26" si="3">C22+C$3</f>
        <v>23549</v>
      </c>
      <c r="D26" s="3">
        <f>D22+D$3</f>
        <v>9294.454545454546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5850-2815-4371-AC6D-C0CCCBC4D3BC}">
  <dimension ref="A1:AD13"/>
  <sheetViews>
    <sheetView zoomScale="115" zoomScaleNormal="115" workbookViewId="0">
      <selection activeCell="Q3" sqref="Q3"/>
    </sheetView>
  </sheetViews>
  <sheetFormatPr defaultRowHeight="15" x14ac:dyDescent="0.25"/>
  <cols>
    <col min="1" max="1" width="23.42578125" customWidth="1"/>
    <col min="2" max="2" width="17.85546875" bestFit="1" customWidth="1"/>
    <col min="3" max="3" width="11" customWidth="1"/>
    <col min="4" max="4" width="14.42578125" customWidth="1"/>
    <col min="8" max="8" width="21.85546875" bestFit="1" customWidth="1"/>
  </cols>
  <sheetData>
    <row r="1" spans="1:30" x14ac:dyDescent="0.25">
      <c r="B1" s="9" t="s">
        <v>96</v>
      </c>
      <c r="C1" s="9" t="s">
        <v>97</v>
      </c>
      <c r="D1" s="9" t="s">
        <v>98</v>
      </c>
    </row>
    <row r="2" spans="1:30" ht="47.25" customHeight="1" x14ac:dyDescent="0.25">
      <c r="A2" s="28" t="s">
        <v>99</v>
      </c>
      <c r="B2" s="29">
        <v>19</v>
      </c>
      <c r="C2" s="29">
        <v>35</v>
      </c>
      <c r="D2" s="29">
        <v>55</v>
      </c>
    </row>
    <row r="5" spans="1:30" x14ac:dyDescent="0.25">
      <c r="A5" s="5" t="s">
        <v>104</v>
      </c>
      <c r="B5" s="6">
        <v>19</v>
      </c>
      <c r="C5" s="6">
        <v>35</v>
      </c>
      <c r="D5" s="6">
        <v>55</v>
      </c>
      <c r="H5" s="27"/>
    </row>
    <row r="6" spans="1:30" x14ac:dyDescent="0.25">
      <c r="A6" s="5" t="s">
        <v>100</v>
      </c>
      <c r="B6" s="6">
        <v>9.5</v>
      </c>
      <c r="C6" s="6">
        <v>0</v>
      </c>
      <c r="D6" s="6">
        <v>0</v>
      </c>
    </row>
    <row r="7" spans="1:30" x14ac:dyDescent="0.25">
      <c r="A7" s="5" t="s">
        <v>101</v>
      </c>
      <c r="B7" s="6">
        <v>30</v>
      </c>
      <c r="C7" s="6">
        <v>0</v>
      </c>
      <c r="D7" s="6">
        <v>0</v>
      </c>
    </row>
    <row r="8" spans="1:30" x14ac:dyDescent="0.25">
      <c r="A8" s="5" t="s">
        <v>102</v>
      </c>
      <c r="B8" s="6">
        <v>20</v>
      </c>
      <c r="C8" s="6">
        <v>15</v>
      </c>
      <c r="D8" s="6">
        <v>5</v>
      </c>
    </row>
    <row r="9" spans="1:30" x14ac:dyDescent="0.25">
      <c r="A9" s="5" t="s">
        <v>103</v>
      </c>
      <c r="B9" s="6">
        <v>0</v>
      </c>
      <c r="C9" s="6">
        <v>500</v>
      </c>
      <c r="D9" s="6">
        <v>0</v>
      </c>
      <c r="AD9" t="s">
        <v>30</v>
      </c>
    </row>
    <row r="10" spans="1:30" x14ac:dyDescent="0.25">
      <c r="A10" s="5" t="s">
        <v>105</v>
      </c>
      <c r="B10" s="5">
        <v>24</v>
      </c>
      <c r="C10" s="5"/>
      <c r="D10" s="5">
        <v>24</v>
      </c>
    </row>
    <row r="12" spans="1:30" x14ac:dyDescent="0.25">
      <c r="A12" s="30" t="s">
        <v>106</v>
      </c>
      <c r="B12" s="31">
        <f>(B5+B6+B7)*24</f>
        <v>1404</v>
      </c>
      <c r="C12" s="31">
        <f>(C5+C6+C7)*24+C9</f>
        <v>1340</v>
      </c>
      <c r="D12" s="31">
        <f t="shared" ref="D12" si="0">(D5+D6+D7)*24</f>
        <v>1320</v>
      </c>
    </row>
    <row r="13" spans="1:30" x14ac:dyDescent="0.25">
      <c r="A13" s="30" t="s">
        <v>107</v>
      </c>
      <c r="B13" s="31">
        <f>(B5+B6+B7+2*B8)*24</f>
        <v>2364</v>
      </c>
      <c r="C13" s="31">
        <f>(C5+C6+C7+2*C8)*24+C9</f>
        <v>2060</v>
      </c>
      <c r="D13" s="31">
        <f t="shared" ref="D13" si="1">(D5+D6+D7+2*D8)*24</f>
        <v>1560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D3B2-6C21-49B2-A2FD-4CD90A6EC776}">
  <dimension ref="A1:I25"/>
  <sheetViews>
    <sheetView tabSelected="1" zoomScaleNormal="100" workbookViewId="0">
      <selection activeCell="I47" sqref="I47"/>
    </sheetView>
  </sheetViews>
  <sheetFormatPr defaultRowHeight="15" x14ac:dyDescent="0.25"/>
  <cols>
    <col min="1" max="1" width="36.5703125" bestFit="1" customWidth="1"/>
    <col min="2" max="2" width="12.28515625" customWidth="1"/>
    <col min="3" max="3" width="13.140625" bestFit="1" customWidth="1"/>
    <col min="4" max="4" width="16" bestFit="1" customWidth="1"/>
    <col min="6" max="6" width="36.5703125" bestFit="1" customWidth="1"/>
    <col min="7" max="7" width="11.7109375" bestFit="1" customWidth="1"/>
    <col min="8" max="8" width="13.28515625" bestFit="1" customWidth="1"/>
    <col min="9" max="9" width="16" bestFit="1" customWidth="1"/>
  </cols>
  <sheetData>
    <row r="1" spans="1:9" x14ac:dyDescent="0.25">
      <c r="A1" s="37" t="s">
        <v>90</v>
      </c>
      <c r="B1" s="9" t="s">
        <v>108</v>
      </c>
      <c r="C1" s="9" t="s">
        <v>109</v>
      </c>
      <c r="D1" s="9" t="s">
        <v>110</v>
      </c>
      <c r="F1" s="37" t="s">
        <v>91</v>
      </c>
      <c r="G1" s="9" t="s">
        <v>108</v>
      </c>
      <c r="H1" s="9" t="s">
        <v>109</v>
      </c>
      <c r="I1" s="9" t="s">
        <v>110</v>
      </c>
    </row>
    <row r="2" spans="1:9" x14ac:dyDescent="0.25">
      <c r="A2" s="32" t="s">
        <v>111</v>
      </c>
      <c r="B2" s="10"/>
      <c r="C2" s="10"/>
      <c r="D2" s="10"/>
      <c r="F2" s="32" t="s">
        <v>111</v>
      </c>
      <c r="G2" s="10"/>
      <c r="H2" s="10"/>
      <c r="I2" s="10"/>
    </row>
    <row r="3" spans="1:9" x14ac:dyDescent="0.25">
      <c r="A3" s="10" t="s">
        <v>112</v>
      </c>
      <c r="B3" s="13">
        <v>14500</v>
      </c>
      <c r="C3" s="13">
        <v>31000</v>
      </c>
      <c r="D3" s="13">
        <v>72000</v>
      </c>
      <c r="F3" s="10" t="s">
        <v>112</v>
      </c>
      <c r="G3" s="13">
        <f>14500+40%*(14500)</f>
        <v>20300</v>
      </c>
      <c r="H3" s="13">
        <f>31000+40%*31000</f>
        <v>43400</v>
      </c>
      <c r="I3" s="13">
        <f>72000+40%*72000</f>
        <v>100800</v>
      </c>
    </row>
    <row r="4" spans="1:9" x14ac:dyDescent="0.25">
      <c r="A4" s="10" t="s">
        <v>113</v>
      </c>
      <c r="B4" s="13">
        <v>1450</v>
      </c>
      <c r="C4" s="13">
        <v>3100</v>
      </c>
      <c r="D4" s="13">
        <v>7200</v>
      </c>
      <c r="F4" s="10" t="s">
        <v>113</v>
      </c>
      <c r="G4" s="13">
        <v>1450</v>
      </c>
      <c r="H4" s="13">
        <v>3100</v>
      </c>
      <c r="I4" s="13">
        <v>7200</v>
      </c>
    </row>
    <row r="6" spans="1:9" x14ac:dyDescent="0.25">
      <c r="A6" s="33" t="s">
        <v>114</v>
      </c>
      <c r="B6" s="34"/>
      <c r="C6" s="34"/>
      <c r="D6" s="34"/>
      <c r="F6" s="33" t="s">
        <v>114</v>
      </c>
      <c r="G6" s="34"/>
      <c r="H6" s="34"/>
      <c r="I6" s="34"/>
    </row>
    <row r="7" spans="1:9" x14ac:dyDescent="0.25">
      <c r="A7" s="34" t="s">
        <v>116</v>
      </c>
      <c r="B7" s="34">
        <v>1500</v>
      </c>
      <c r="C7" s="34">
        <v>2500</v>
      </c>
      <c r="D7" s="34">
        <v>3100</v>
      </c>
      <c r="F7" s="34" t="s">
        <v>116</v>
      </c>
      <c r="G7" s="34">
        <v>1500</v>
      </c>
      <c r="H7" s="34">
        <v>2500</v>
      </c>
      <c r="I7" s="34">
        <v>3100</v>
      </c>
    </row>
    <row r="8" spans="1:9" x14ac:dyDescent="0.25">
      <c r="A8" s="34" t="s">
        <v>115</v>
      </c>
      <c r="B8" s="34">
        <v>210</v>
      </c>
      <c r="C8" s="34">
        <v>300</v>
      </c>
      <c r="D8" s="34">
        <v>450</v>
      </c>
      <c r="F8" s="34" t="s">
        <v>115</v>
      </c>
      <c r="G8" s="34">
        <v>210</v>
      </c>
      <c r="H8" s="34">
        <v>300</v>
      </c>
      <c r="I8" s="34">
        <v>450</v>
      </c>
    </row>
    <row r="9" spans="1:9" x14ac:dyDescent="0.25">
      <c r="A9" s="34" t="s">
        <v>117</v>
      </c>
      <c r="B9" s="34">
        <v>3412</v>
      </c>
      <c r="C9" s="34">
        <v>6285</v>
      </c>
      <c r="D9" s="34">
        <v>7024</v>
      </c>
      <c r="F9" s="34" t="s">
        <v>117</v>
      </c>
      <c r="G9" s="34">
        <v>3412</v>
      </c>
      <c r="H9" s="34">
        <v>6285</v>
      </c>
      <c r="I9" s="34">
        <v>7024</v>
      </c>
    </row>
    <row r="11" spans="1:9" x14ac:dyDescent="0.25">
      <c r="A11" s="35" t="s">
        <v>118</v>
      </c>
      <c r="B11" s="36"/>
      <c r="C11" s="36"/>
      <c r="D11" s="36"/>
      <c r="F11" s="35" t="s">
        <v>118</v>
      </c>
      <c r="G11" s="36"/>
      <c r="H11" s="36"/>
      <c r="I11" s="36"/>
    </row>
    <row r="12" spans="1:9" x14ac:dyDescent="0.25">
      <c r="A12" s="36" t="s">
        <v>119</v>
      </c>
      <c r="B12" s="36">
        <v>35</v>
      </c>
      <c r="C12" s="36">
        <v>19</v>
      </c>
      <c r="D12" s="36">
        <v>17</v>
      </c>
      <c r="F12" s="36" t="s">
        <v>119</v>
      </c>
      <c r="G12" s="36">
        <v>35</v>
      </c>
      <c r="H12" s="36">
        <v>19</v>
      </c>
      <c r="I12" s="36">
        <v>17</v>
      </c>
    </row>
    <row r="13" spans="1:9" x14ac:dyDescent="0.25">
      <c r="A13" s="36" t="s">
        <v>120</v>
      </c>
      <c r="B13" s="36">
        <v>30000</v>
      </c>
      <c r="C13" s="36">
        <v>30000</v>
      </c>
      <c r="D13" s="36">
        <v>30000</v>
      </c>
      <c r="F13" s="36" t="s">
        <v>120</v>
      </c>
      <c r="G13" s="36">
        <v>30000</v>
      </c>
      <c r="H13" s="36">
        <v>30000</v>
      </c>
      <c r="I13" s="36">
        <v>30000</v>
      </c>
    </row>
    <row r="14" spans="1:9" x14ac:dyDescent="0.25">
      <c r="A14" s="36" t="s">
        <v>121</v>
      </c>
      <c r="B14" s="36">
        <f>ROUNDUP(B13/B12,2)</f>
        <v>857.15</v>
      </c>
      <c r="C14" s="36">
        <f t="shared" ref="C14:D14" si="0">ROUNDUP(C13/C12,2)</f>
        <v>1578.95</v>
      </c>
      <c r="D14" s="36">
        <f t="shared" si="0"/>
        <v>1764.71</v>
      </c>
      <c r="F14" s="36" t="s">
        <v>121</v>
      </c>
      <c r="G14" s="36">
        <f>ROUNDUP(G13/G12,2)</f>
        <v>857.15</v>
      </c>
      <c r="H14" s="36">
        <f t="shared" ref="H14:I14" si="1">ROUNDUP(H13/H12,2)</f>
        <v>1578.95</v>
      </c>
      <c r="I14" s="36">
        <f t="shared" si="1"/>
        <v>1764.71</v>
      </c>
    </row>
    <row r="15" spans="1:9" ht="9" customHeight="1" x14ac:dyDescent="0.25">
      <c r="A15" s="36"/>
      <c r="B15" s="36"/>
      <c r="C15" s="36"/>
      <c r="D15" s="36"/>
      <c r="F15" s="36"/>
      <c r="G15" s="36"/>
      <c r="H15" s="36"/>
      <c r="I15" s="36"/>
    </row>
    <row r="16" spans="1:9" x14ac:dyDescent="0.25">
      <c r="A16" s="22" t="s">
        <v>122</v>
      </c>
      <c r="B16" s="22">
        <v>3.98</v>
      </c>
      <c r="C16" s="36"/>
      <c r="D16" s="36"/>
      <c r="F16" s="22" t="s">
        <v>122</v>
      </c>
      <c r="G16" s="22">
        <v>3.98</v>
      </c>
      <c r="H16" s="36"/>
      <c r="I16" s="36"/>
    </row>
    <row r="17" spans="1:9" x14ac:dyDescent="0.25">
      <c r="A17" s="35" t="s">
        <v>123</v>
      </c>
      <c r="B17" s="36">
        <f>ROUNDUP($B$16*B14,0)</f>
        <v>3412</v>
      </c>
      <c r="C17" s="36">
        <f>ROUNDUP($B$16*C14,0)</f>
        <v>6285</v>
      </c>
      <c r="D17" s="36">
        <f>ROUNDUP($B$16*D14,0)</f>
        <v>7024</v>
      </c>
      <c r="F17" s="35" t="s">
        <v>123</v>
      </c>
      <c r="G17" s="36">
        <f>ROUNDUP($B$16*G14,0)</f>
        <v>3412</v>
      </c>
      <c r="H17" s="36">
        <f>ROUNDUP($B$16*H14,0)</f>
        <v>6285</v>
      </c>
      <c r="I17" s="36">
        <f>ROUNDUP($B$16*I14,0)</f>
        <v>7024</v>
      </c>
    </row>
    <row r="19" spans="1:9" x14ac:dyDescent="0.25">
      <c r="A19" s="19" t="s">
        <v>124</v>
      </c>
      <c r="B19" s="9">
        <f>B9+B8+B7</f>
        <v>5122</v>
      </c>
      <c r="C19" s="9">
        <f>C9+C8+C7</f>
        <v>9085</v>
      </c>
      <c r="D19" s="9">
        <f t="shared" ref="D19" si="2">D9+D8+D7</f>
        <v>10574</v>
      </c>
      <c r="F19" s="19" t="s">
        <v>124</v>
      </c>
      <c r="G19" s="9">
        <f>G9+G8+G7</f>
        <v>5122</v>
      </c>
      <c r="H19" s="9">
        <f>H9+H8+H7</f>
        <v>9085</v>
      </c>
      <c r="I19" s="9">
        <f t="shared" ref="I19" si="3">I9+I8+I7</f>
        <v>10574</v>
      </c>
    </row>
    <row r="21" spans="1:9" x14ac:dyDescent="0.25">
      <c r="A21" t="s">
        <v>125</v>
      </c>
      <c r="B21">
        <v>30000</v>
      </c>
      <c r="F21" t="s">
        <v>125</v>
      </c>
      <c r="G21">
        <v>30000</v>
      </c>
    </row>
    <row r="22" spans="1:9" x14ac:dyDescent="0.25">
      <c r="A22" t="s">
        <v>126</v>
      </c>
      <c r="B22">
        <v>250000</v>
      </c>
      <c r="F22" t="s">
        <v>126</v>
      </c>
      <c r="G22">
        <v>250000</v>
      </c>
    </row>
    <row r="23" spans="1:9" x14ac:dyDescent="0.25">
      <c r="A23" s="9" t="s">
        <v>127</v>
      </c>
      <c r="B23" s="9">
        <f>ROUNDUP(B22/B21,1)</f>
        <v>8.4</v>
      </c>
      <c r="F23" s="9" t="s">
        <v>127</v>
      </c>
      <c r="G23" s="9">
        <f>ROUNDUP(G22/G21,1)</f>
        <v>8.4</v>
      </c>
    </row>
    <row r="25" spans="1:9" x14ac:dyDescent="0.25">
      <c r="A25" s="38" t="s">
        <v>128</v>
      </c>
      <c r="B25" s="39">
        <f>$B$23*B19+B3+B4</f>
        <v>58974.8</v>
      </c>
      <c r="C25" s="39">
        <f t="shared" ref="C25:D25" si="4">$B$23*C19+C3+C4</f>
        <v>110414</v>
      </c>
      <c r="D25" s="39">
        <f t="shared" si="4"/>
        <v>168021.6</v>
      </c>
      <c r="F25" s="38" t="s">
        <v>128</v>
      </c>
      <c r="G25" s="39">
        <f>$B$23*G19+G3+G4</f>
        <v>64774.8</v>
      </c>
      <c r="H25" s="39">
        <f t="shared" ref="H25:I25" si="5">$B$23*H19+H3+H4</f>
        <v>122814</v>
      </c>
      <c r="I25" s="39">
        <f t="shared" si="5"/>
        <v>196821.6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Swapnadeep Ghosh</dc:creator>
  <cp:keywords/>
  <dc:description/>
  <cp:lastModifiedBy>Swapnadeep Ghosh</cp:lastModifiedBy>
  <cp:revision/>
  <dcterms:created xsi:type="dcterms:W3CDTF">2025-03-30T06:45:49Z</dcterms:created>
  <dcterms:modified xsi:type="dcterms:W3CDTF">2025-04-07T10:15:25Z</dcterms:modified>
  <cp:category/>
  <cp:contentStatus/>
</cp:coreProperties>
</file>