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8198dfeefff5800/Desktop/Fianncial Modelling/"/>
    </mc:Choice>
  </mc:AlternateContent>
  <xr:revisionPtr revIDLastSave="14" documentId="11_F25DC773A252ABDACC1048DDB19B489E5ADE58EF" xr6:coauthVersionLast="47" xr6:coauthVersionMax="47" xr10:uidLastSave="{B95BF955-8A83-451E-9FEC-11893C2B436F}"/>
  <bookViews>
    <workbookView xWindow="-120" yWindow="-120" windowWidth="29040" windowHeight="15840" xr2:uid="{00000000-000D-0000-FFFF-FFFF00000000}"/>
  </bookViews>
  <sheets>
    <sheet name="Comps Va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L7" i="1"/>
  <c r="M7" i="1"/>
  <c r="K7" i="1"/>
  <c r="G8" i="1"/>
  <c r="G9" i="1"/>
  <c r="Q28" i="1" s="1"/>
  <c r="G10" i="1"/>
  <c r="G11" i="1"/>
  <c r="G12" i="1"/>
  <c r="G13" i="1"/>
  <c r="G14" i="1"/>
  <c r="G15" i="1"/>
  <c r="G16" i="1"/>
  <c r="G7" i="1"/>
  <c r="I5" i="2"/>
  <c r="I6" i="2"/>
  <c r="I7" i="2"/>
  <c r="I8" i="2"/>
  <c r="I9" i="2"/>
  <c r="I10" i="2"/>
  <c r="I11" i="2"/>
  <c r="I12" i="2"/>
  <c r="I13" i="2"/>
  <c r="I4" i="2"/>
  <c r="E8" i="1"/>
  <c r="E9" i="1"/>
  <c r="O30" i="1" s="1"/>
  <c r="E10" i="1"/>
  <c r="E11" i="1"/>
  <c r="E12" i="1"/>
  <c r="E13" i="1"/>
  <c r="E14" i="1"/>
  <c r="E15" i="1"/>
  <c r="E16" i="1"/>
  <c r="E7" i="1"/>
  <c r="D8" i="1"/>
  <c r="D9" i="1"/>
  <c r="D10" i="1"/>
  <c r="D11" i="1"/>
  <c r="D12" i="1"/>
  <c r="D13" i="1"/>
  <c r="D14" i="1"/>
  <c r="D15" i="1"/>
  <c r="D16" i="1"/>
  <c r="D7" i="1"/>
  <c r="B8" i="1"/>
  <c r="B9" i="1"/>
  <c r="B10" i="1"/>
  <c r="B11" i="1"/>
  <c r="B12" i="1"/>
  <c r="B13" i="1"/>
  <c r="B14" i="1"/>
  <c r="B15" i="1"/>
  <c r="B16" i="1"/>
  <c r="B7" i="1"/>
  <c r="F14" i="1" l="1"/>
  <c r="O28" i="1"/>
  <c r="H14" i="1"/>
  <c r="O14" i="1" s="1"/>
  <c r="F16" i="1"/>
  <c r="H16" i="1" s="1"/>
  <c r="O16" i="1" s="1"/>
  <c r="F8" i="1"/>
  <c r="H8" i="1" s="1"/>
  <c r="O8" i="1" s="1"/>
  <c r="F7" i="1"/>
  <c r="F9" i="1"/>
  <c r="P14" i="1"/>
  <c r="P28" i="1"/>
  <c r="Q14" i="1"/>
  <c r="F13" i="1"/>
  <c r="Q30" i="1"/>
  <c r="P30" i="1"/>
  <c r="F11" i="1"/>
  <c r="F15" i="1"/>
  <c r="F12" i="1"/>
  <c r="F10" i="1"/>
  <c r="F13" i="2"/>
  <c r="J13" i="2" s="1"/>
  <c r="P16" i="1" l="1"/>
  <c r="P8" i="1"/>
  <c r="Q8" i="1"/>
  <c r="Q16" i="1"/>
  <c r="H15" i="1"/>
  <c r="Q15" i="1"/>
  <c r="H11" i="1"/>
  <c r="Q11" i="1"/>
  <c r="H9" i="1"/>
  <c r="Q9" i="1"/>
  <c r="H10" i="1"/>
  <c r="Q10" i="1"/>
  <c r="H7" i="1"/>
  <c r="Q7" i="1"/>
  <c r="H13" i="1"/>
  <c r="Q13" i="1"/>
  <c r="H12" i="1"/>
  <c r="Q12" i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4" i="2"/>
  <c r="J4" i="2" s="1"/>
  <c r="O9" i="1" l="1"/>
  <c r="P9" i="1"/>
  <c r="O12" i="1"/>
  <c r="P12" i="1"/>
  <c r="O13" i="1"/>
  <c r="P13" i="1"/>
  <c r="O11" i="1"/>
  <c r="P11" i="1"/>
  <c r="Q22" i="1"/>
  <c r="Q20" i="1"/>
  <c r="Q21" i="1"/>
  <c r="Q29" i="1" s="1"/>
  <c r="Q27" i="1" s="1"/>
  <c r="Q18" i="1"/>
  <c r="Q19" i="1"/>
  <c r="Q23" i="1"/>
  <c r="O10" i="1"/>
  <c r="P10" i="1"/>
  <c r="P7" i="1"/>
  <c r="O7" i="1"/>
  <c r="O15" i="1"/>
  <c r="P15" i="1"/>
  <c r="Q32" i="1" l="1"/>
  <c r="Q35" i="1" s="1"/>
  <c r="O23" i="1"/>
  <c r="O22" i="1"/>
  <c r="O21" i="1"/>
  <c r="O18" i="1"/>
  <c r="O20" i="1"/>
  <c r="O19" i="1"/>
  <c r="P20" i="1"/>
  <c r="P21" i="1"/>
  <c r="P23" i="1"/>
  <c r="P19" i="1"/>
  <c r="P18" i="1"/>
  <c r="P22" i="1"/>
  <c r="O27" i="1" l="1"/>
  <c r="O29" i="1" s="1"/>
  <c r="O32" i="1" s="1"/>
  <c r="O35" i="1" s="1"/>
  <c r="P27" i="1"/>
  <c r="P29" i="1" s="1"/>
  <c r="P32" i="1" s="1"/>
  <c r="P35" i="1" s="1"/>
</calcChain>
</file>

<file path=xl/sharedStrings.xml><?xml version="1.0" encoding="utf-8"?>
<sst xmlns="http://schemas.openxmlformats.org/spreadsheetml/2006/main" count="56" uniqueCount="50">
  <si>
    <t>Comparable Company Valuation</t>
  </si>
  <si>
    <t>Share Price</t>
  </si>
  <si>
    <t>Shares Outstanding</t>
  </si>
  <si>
    <t xml:space="preserve">Equity Value 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</si>
  <si>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</si>
  <si>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</si>
  <si>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</si>
  <si>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</si>
  <si>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</si>
  <si>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</si>
  <si>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</si>
  <si>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>Financials</t>
  </si>
  <si>
    <t xml:space="preserve">Company </t>
  </si>
  <si>
    <t>Ticker</t>
  </si>
  <si>
    <t>S.No.</t>
  </si>
  <si>
    <t>Name</t>
  </si>
  <si>
    <t>CMP Rs.</t>
  </si>
  <si>
    <t>No. Eq. Shares Cr.</t>
  </si>
  <si>
    <t>Debt Rs.Cr.</t>
  </si>
  <si>
    <t>Cash End Rs.Cr.</t>
  </si>
  <si>
    <t>Sales Rs.Cr.</t>
  </si>
  <si>
    <t>NP 12M Rs.Cr.</t>
  </si>
  <si>
    <t>Maruti Suzuki</t>
  </si>
  <si>
    <t>M &amp; M</t>
  </si>
  <si>
    <t>Tata Motors</t>
  </si>
  <si>
    <t>Bajaj Auto</t>
  </si>
  <si>
    <t>Eicher Motors</t>
  </si>
  <si>
    <t>Hyundai Motor I</t>
  </si>
  <si>
    <t>TVS Motor Co.</t>
  </si>
  <si>
    <t>Hero Motocorp</t>
  </si>
  <si>
    <t>Ashok Leyland</t>
  </si>
  <si>
    <t>EV</t>
  </si>
  <si>
    <t>Market Cap</t>
  </si>
  <si>
    <t xml:space="preserve">EBITDA </t>
  </si>
  <si>
    <t>Force Motors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</si>
  <si>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</si>
  <si>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</si>
  <si>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</si>
  <si>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</si>
  <si>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</si>
  <si>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</si>
  <si>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</si>
  <si>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</si>
  <si>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</si>
  <si>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Tata motors Comparable Valuation</t>
  </si>
  <si>
    <t>Implied Enterprise Value</t>
  </si>
  <si>
    <t>Implied Market Value</t>
  </si>
  <si>
    <t>Implied value per Share</t>
  </si>
  <si>
    <t>Source: Screener.in</t>
  </si>
  <si>
    <t>Figures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</si>
</sst>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;\(#,##0.0\)"/>
    <numFmt numFmtId="167" formatCode="0.0&quot;x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0" fillId="0" borderId="0" xfId="0" applyFill="1"/>
    <xf numFmtId="0" fontId="0" fillId="0" borderId="3" xfId="0" applyBorder="1"/>
    <xf numFmtId="166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7" fontId="0" fillId="0" borderId="3" xfId="0" applyNumberFormat="1" applyBorder="1" applyAlignment="1">
      <alignment horizontal="right"/>
    </xf>
    <xf numFmtId="0" fontId="0" fillId="3" borderId="3" xfId="0" applyFill="1" applyBorder="1"/>
    <xf numFmtId="166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167" fontId="0" fillId="3" borderId="3" xfId="0" applyNumberFormat="1" applyFill="1" applyBorder="1" applyAlignment="1">
      <alignment horizontal="right"/>
    </xf>
    <xf numFmtId="0" fontId="1" fillId="2" borderId="1" xfId="0" applyFont="1" applyFill="1" applyBorder="1"/>
    <xf numFmtId="0" fontId="4" fillId="2" borderId="0" xfId="0" applyFont="1" applyFill="1"/>
    <xf numFmtId="0" fontId="3" fillId="3" borderId="4" xfId="0" applyFont="1" applyFill="1" applyBorder="1"/>
    <xf numFmtId="166" fontId="3" fillId="3" borderId="4" xfId="0" applyNumberFormat="1" applyFont="1" applyFill="1" applyBorder="1" applyAlignment="1">
      <alignment horizontal="right"/>
    </xf>
    <xf numFmtId="167" fontId="0" fillId="3" borderId="3" xfId="0" applyNumberFormat="1" applyFill="1" applyBorder="1"/>
    <xf numFmtId="0" fontId="3" fillId="3" borderId="3" xfId="0" applyFont="1" applyFill="1" applyBorder="1"/>
    <xf numFmtId="167" fontId="3" fillId="3" borderId="3" xfId="0" applyNumberFormat="1" applyFont="1" applyFill="1" applyBorder="1"/>
    <xf numFmtId="166" fontId="0" fillId="0" borderId="0" xfId="0" applyNumberFormat="1" applyBorder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5"/>
  <sheetViews>
    <sheetView showGridLines="0" tabSelected="1" workbookViewId="0">
      <selection activeCell="D37" sqref="D37"/>
    </sheetView>
  </sheetViews>
  <sheetFormatPr defaultRowHeight="15" x14ac:dyDescent="0.25"/>
  <cols>
    <col min="1" max="1" width="1.85546875" customWidth="1"/>
    <col min="2" max="2" width="17.42578125" customWidth="1"/>
    <col min="4" max="4" width="10.140625" customWidth="1"/>
    <col min="5" max="5" width="15.5703125" customWidth="1"/>
    <col min="6" max="6" width="9.5703125" customWidth="1"/>
    <col min="7" max="7" width="9.5703125" bestFit="1" customWidth="1"/>
    <col min="8" max="8" width="11" customWidth="1"/>
    <col min="10" max="10" width="1.85546875" customWidth="1"/>
    <col min="11" max="11" width="9.5703125" bestFit="1" customWidth="1"/>
    <col min="13" max="13" width="11.28515625" bestFit="1" customWidth="1"/>
    <col min="14" max="14" width="1.85546875" customWidth="1"/>
    <col min="15" max="15" width="16.85546875" bestFit="1" customWidth="1"/>
    <col min="16" max="16" width="15.85546875" bestFit="1" customWidth="1"/>
    <col min="17" max="17" width="15" bestFit="1" customWidth="1"/>
  </cols>
  <sheetData>
    <row r="1" spans="2:17" x14ac:dyDescent="0.25">
      <c r="B1" s="30" t="s">
        <v>49</v>
      </c>
    </row>
    <row r="2" spans="2:17" x14ac:dyDescent="0.25"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3.75" customHeight="1" x14ac:dyDescent="0.25"/>
    <row r="4" spans="2:17" x14ac:dyDescent="0.25">
      <c r="B4" s="2"/>
      <c r="C4" s="2"/>
      <c r="D4" s="5" t="s">
        <v>6</v>
      </c>
      <c r="E4" s="5"/>
      <c r="F4" s="5"/>
      <c r="G4" s="5"/>
      <c r="H4" s="5"/>
      <c r="I4" s="5"/>
      <c r="J4" s="2"/>
      <c r="K4" s="5" t="s">
        <v>11</v>
      </c>
      <c r="L4" s="5"/>
      <c r="M4" s="5"/>
      <c r="N4" s="2"/>
      <c r="O4" s="5" t="s">
        <v>10</v>
      </c>
      <c r="P4" s="5"/>
      <c r="Q4" s="5"/>
    </row>
    <row r="5" spans="2:17" ht="33.75" customHeight="1" x14ac:dyDescent="0.25">
      <c r="B5" s="3" t="s">
        <v>12</v>
      </c>
      <c r="C5" s="3" t="s">
        <v>13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8"/>
      <c r="J5" s="8"/>
      <c r="K5" s="8" t="s">
        <v>7</v>
      </c>
      <c r="L5" s="8" t="s">
        <v>8</v>
      </c>
      <c r="M5" s="8" t="s">
        <v>9</v>
      </c>
      <c r="N5" s="8"/>
      <c r="O5" s="8" t="s">
        <v>35</v>
      </c>
      <c r="P5" s="8" t="s">
        <v>36</v>
      </c>
      <c r="Q5" s="8" t="s">
        <v>37</v>
      </c>
    </row>
    <row r="6" spans="2:17" s="12" customFormat="1" ht="4.5" customHeight="1" x14ac:dyDescent="0.25">
      <c r="B6" s="9"/>
      <c r="C6" s="9"/>
      <c r="D6" s="10"/>
      <c r="E6" s="10"/>
      <c r="F6" s="10"/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B7" s="13" t="str">
        <f>Data!C4</f>
        <v>Maruti Suzuki</v>
      </c>
      <c r="C7" s="13"/>
      <c r="D7" s="14">
        <f>Data!D4</f>
        <v>13115</v>
      </c>
      <c r="E7" s="14">
        <f>Data!E4</f>
        <v>31.44</v>
      </c>
      <c r="F7" s="14">
        <f>E7*D7</f>
        <v>412335.60000000003</v>
      </c>
      <c r="G7" s="14">
        <f>Data!I4</f>
        <v>-2669</v>
      </c>
      <c r="H7" s="14">
        <f>F7+G7</f>
        <v>409666.60000000003</v>
      </c>
      <c r="I7" s="14"/>
      <c r="J7" s="14"/>
      <c r="K7" s="14">
        <f>Data!K4</f>
        <v>150464.1</v>
      </c>
      <c r="L7" s="14">
        <f>Data!L4</f>
        <v>25477.4</v>
      </c>
      <c r="M7" s="14">
        <f>Data!M4</f>
        <v>14541.4</v>
      </c>
      <c r="N7" s="15"/>
      <c r="O7" s="16">
        <f>$H7/K7</f>
        <v>2.7226866740970106</v>
      </c>
      <c r="P7" s="16">
        <f>$H7/L7</f>
        <v>16.079607809274101</v>
      </c>
      <c r="Q7" s="16">
        <f>F7/M7</f>
        <v>28.355976728513077</v>
      </c>
    </row>
    <row r="8" spans="2:17" x14ac:dyDescent="0.25">
      <c r="B8" s="13" t="str">
        <f>Data!C5</f>
        <v>M &amp; M</v>
      </c>
      <c r="C8" s="13"/>
      <c r="D8" s="14">
        <f>Data!D5</f>
        <v>3171.35</v>
      </c>
      <c r="E8" s="14">
        <f>Data!E5</f>
        <v>124.35</v>
      </c>
      <c r="F8" s="14">
        <f t="shared" ref="F8:F16" si="0">E8*D8</f>
        <v>394357.3725</v>
      </c>
      <c r="G8" s="14">
        <f>Data!I5</f>
        <v>104831.22</v>
      </c>
      <c r="H8" s="14">
        <f t="shared" ref="H8:H16" si="1">F8+G8</f>
        <v>499188.59250000003</v>
      </c>
      <c r="I8" s="14"/>
      <c r="J8" s="14"/>
      <c r="K8" s="14">
        <f>Data!K5</f>
        <v>145892.57999999999</v>
      </c>
      <c r="L8" s="14">
        <f>Data!L5</f>
        <v>29426.33</v>
      </c>
      <c r="M8" s="14">
        <f>Data!M5</f>
        <v>13008.82</v>
      </c>
      <c r="N8" s="15"/>
      <c r="O8" s="16">
        <f t="shared" ref="O8:O16" si="2">$H8/K8</f>
        <v>3.4216174153613577</v>
      </c>
      <c r="P8" s="16">
        <f t="shared" ref="P8:P16" si="3">$H8/L8</f>
        <v>16.964011227359986</v>
      </c>
      <c r="Q8" s="16">
        <f t="shared" ref="Q8:Q16" si="4">F8/M8</f>
        <v>30.314615199533854</v>
      </c>
    </row>
    <row r="9" spans="2:17" x14ac:dyDescent="0.25">
      <c r="B9" s="17" t="str">
        <f>Data!C6</f>
        <v>Tata Motors</v>
      </c>
      <c r="C9" s="17"/>
      <c r="D9" s="18">
        <f>Data!D6</f>
        <v>687.45</v>
      </c>
      <c r="E9" s="18">
        <f>Data!E6</f>
        <v>368.11</v>
      </c>
      <c r="F9" s="18">
        <f t="shared" si="0"/>
        <v>253057.21950000004</v>
      </c>
      <c r="G9" s="18">
        <f>Data!I6</f>
        <v>60742.31</v>
      </c>
      <c r="H9" s="18">
        <f t="shared" si="1"/>
        <v>313799.52950000006</v>
      </c>
      <c r="I9" s="18"/>
      <c r="J9" s="18"/>
      <c r="K9" s="18">
        <f>Data!K6</f>
        <v>443059</v>
      </c>
      <c r="L9" s="18">
        <f>Data!L6</f>
        <v>64417</v>
      </c>
      <c r="M9" s="18">
        <f>Data!M6</f>
        <v>32249</v>
      </c>
      <c r="N9" s="19"/>
      <c r="O9" s="20">
        <f t="shared" si="2"/>
        <v>0.70825675474372507</v>
      </c>
      <c r="P9" s="20">
        <f t="shared" si="3"/>
        <v>4.8713775788999811</v>
      </c>
      <c r="Q9" s="20">
        <f t="shared" si="4"/>
        <v>7.8469788055443592</v>
      </c>
    </row>
    <row r="10" spans="2:17" x14ac:dyDescent="0.25">
      <c r="B10" s="13" t="str">
        <f>Data!C7</f>
        <v>Bajaj Auto</v>
      </c>
      <c r="C10" s="13"/>
      <c r="D10" s="14">
        <f>Data!D7</f>
        <v>8909.6</v>
      </c>
      <c r="E10" s="14">
        <f>Data!E7</f>
        <v>27.93</v>
      </c>
      <c r="F10" s="14">
        <f t="shared" si="0"/>
        <v>248845.128</v>
      </c>
      <c r="G10" s="14">
        <f>Data!I7</f>
        <v>4289.97</v>
      </c>
      <c r="H10" s="14">
        <f t="shared" si="1"/>
        <v>253135.098</v>
      </c>
      <c r="I10" s="14"/>
      <c r="J10" s="14"/>
      <c r="K10" s="14">
        <f>Data!K7</f>
        <v>49903.18</v>
      </c>
      <c r="L10" s="14">
        <f>Data!L7</f>
        <v>11004.87</v>
      </c>
      <c r="M10" s="14">
        <f>Data!M7</f>
        <v>7534.31</v>
      </c>
      <c r="N10" s="15"/>
      <c r="O10" s="16">
        <f t="shared" si="2"/>
        <v>5.0725243962408806</v>
      </c>
      <c r="P10" s="16">
        <f t="shared" si="3"/>
        <v>23.00209798025783</v>
      </c>
      <c r="Q10" s="16">
        <f t="shared" si="4"/>
        <v>33.028257133035403</v>
      </c>
    </row>
    <row r="11" spans="2:17" x14ac:dyDescent="0.25">
      <c r="B11" s="13" t="str">
        <f>Data!C8</f>
        <v>Eicher Motors</v>
      </c>
      <c r="C11" s="13"/>
      <c r="D11" s="14">
        <f>Data!D8</f>
        <v>5470.9</v>
      </c>
      <c r="E11" s="14">
        <f>Data!E8</f>
        <v>27.41</v>
      </c>
      <c r="F11" s="14">
        <f t="shared" si="0"/>
        <v>149957.36899999998</v>
      </c>
      <c r="G11" s="14">
        <f>Data!I8</f>
        <v>257.55</v>
      </c>
      <c r="H11" s="14">
        <f t="shared" si="1"/>
        <v>150214.91899999997</v>
      </c>
      <c r="I11" s="14"/>
      <c r="J11" s="14"/>
      <c r="K11" s="14">
        <f>Data!K8</f>
        <v>17091</v>
      </c>
      <c r="L11" s="14">
        <f>Data!L8</f>
        <v>6200.64</v>
      </c>
      <c r="M11" s="14">
        <f>Data!M8</f>
        <v>4268.21</v>
      </c>
      <c r="N11" s="15"/>
      <c r="O11" s="16">
        <f t="shared" si="2"/>
        <v>8.7891240418933929</v>
      </c>
      <c r="P11" s="16">
        <f t="shared" si="3"/>
        <v>24.225712023275008</v>
      </c>
      <c r="Q11" s="16">
        <f t="shared" si="4"/>
        <v>35.133549895623688</v>
      </c>
    </row>
    <row r="12" spans="2:17" x14ac:dyDescent="0.25">
      <c r="B12" s="13" t="str">
        <f>Data!C9</f>
        <v>Hyundai Motor I</v>
      </c>
      <c r="C12" s="13"/>
      <c r="D12" s="14">
        <f>Data!D9</f>
        <v>1799.9</v>
      </c>
      <c r="E12" s="14">
        <f>Data!E9</f>
        <v>81.25</v>
      </c>
      <c r="F12" s="14">
        <f t="shared" si="0"/>
        <v>146241.875</v>
      </c>
      <c r="G12" s="14">
        <f>Data!I9</f>
        <v>-7600.0499999999993</v>
      </c>
      <c r="H12" s="14">
        <f t="shared" si="1"/>
        <v>138641.82500000001</v>
      </c>
      <c r="I12" s="14"/>
      <c r="J12" s="14"/>
      <c r="K12" s="14">
        <f>Data!K9</f>
        <v>68538.61</v>
      </c>
      <c r="L12" s="14">
        <f>Data!L9</f>
        <v>9395.36</v>
      </c>
      <c r="M12" s="14">
        <f>Data!M9</f>
        <v>5954.31</v>
      </c>
      <c r="N12" s="15"/>
      <c r="O12" s="16">
        <f t="shared" si="2"/>
        <v>2.0228280818650979</v>
      </c>
      <c r="P12" s="16">
        <f t="shared" si="3"/>
        <v>14.756414336438413</v>
      </c>
      <c r="Q12" s="16">
        <f t="shared" si="4"/>
        <v>24.560675376324038</v>
      </c>
    </row>
    <row r="13" spans="2:17" x14ac:dyDescent="0.25">
      <c r="B13" s="13" t="str">
        <f>Data!C10</f>
        <v>TVS Motor Co.</v>
      </c>
      <c r="C13" s="13"/>
      <c r="D13" s="14">
        <f>Data!D10</f>
        <v>2651.65</v>
      </c>
      <c r="E13" s="14">
        <f>Data!E10</f>
        <v>47.51</v>
      </c>
      <c r="F13" s="14">
        <f t="shared" si="0"/>
        <v>125979.8915</v>
      </c>
      <c r="G13" s="14">
        <f>Data!I10</f>
        <v>12193.07</v>
      </c>
      <c r="H13" s="14">
        <f t="shared" si="1"/>
        <v>138172.9615</v>
      </c>
      <c r="I13" s="14"/>
      <c r="J13" s="14"/>
      <c r="K13" s="14">
        <f>Data!K10</f>
        <v>42885.64</v>
      </c>
      <c r="L13" s="14">
        <f>Data!L10</f>
        <v>6164.97</v>
      </c>
      <c r="M13" s="14">
        <f>Data!M10</f>
        <v>2093.83</v>
      </c>
      <c r="N13" s="15"/>
      <c r="O13" s="16">
        <f t="shared" si="2"/>
        <v>3.2218934239992687</v>
      </c>
      <c r="P13" s="16">
        <f t="shared" si="3"/>
        <v>22.412592680905178</v>
      </c>
      <c r="Q13" s="16">
        <f t="shared" si="4"/>
        <v>60.167201492002697</v>
      </c>
    </row>
    <row r="14" spans="2:17" x14ac:dyDescent="0.25">
      <c r="B14" s="13" t="str">
        <f>Data!C11</f>
        <v>Hero Motocorp</v>
      </c>
      <c r="C14" s="13"/>
      <c r="D14" s="14">
        <f>Data!D11</f>
        <v>4286.1000000000004</v>
      </c>
      <c r="E14" s="14">
        <f>Data!E11</f>
        <v>20</v>
      </c>
      <c r="F14" s="14">
        <f t="shared" si="0"/>
        <v>85722</v>
      </c>
      <c r="G14" s="14">
        <f>Data!I11</f>
        <v>-108.39999999999998</v>
      </c>
      <c r="H14" s="14">
        <f t="shared" si="1"/>
        <v>85613.6</v>
      </c>
      <c r="I14" s="14"/>
      <c r="J14" s="14"/>
      <c r="K14" s="14">
        <f>Data!K11</f>
        <v>40098.26</v>
      </c>
      <c r="L14" s="14">
        <f>Data!L11</f>
        <v>6494.25</v>
      </c>
      <c r="M14" s="14">
        <f>Data!M11</f>
        <v>4133.26</v>
      </c>
      <c r="N14" s="15"/>
      <c r="O14" s="16">
        <f t="shared" si="2"/>
        <v>2.1350951387915584</v>
      </c>
      <c r="P14" s="16">
        <f t="shared" si="3"/>
        <v>13.18298494822343</v>
      </c>
      <c r="Q14" s="16">
        <f t="shared" si="4"/>
        <v>20.73956150834934</v>
      </c>
    </row>
    <row r="15" spans="2:17" x14ac:dyDescent="0.25">
      <c r="B15" s="13" t="str">
        <f>Data!C12</f>
        <v>Ashok Leyland</v>
      </c>
      <c r="C15" s="13"/>
      <c r="D15" s="14">
        <f>Data!D12</f>
        <v>204</v>
      </c>
      <c r="E15" s="14">
        <f>Data!E12</f>
        <v>293.64999999999998</v>
      </c>
      <c r="F15" s="14">
        <f t="shared" si="0"/>
        <v>59904.6</v>
      </c>
      <c r="G15" s="14">
        <f>Data!I12</f>
        <v>37217.719999999994</v>
      </c>
      <c r="H15" s="14">
        <f t="shared" si="1"/>
        <v>97122.319999999992</v>
      </c>
      <c r="I15" s="14"/>
      <c r="J15" s="14"/>
      <c r="K15" s="14">
        <f>Data!K12</f>
        <v>46542.35</v>
      </c>
      <c r="L15" s="14">
        <f>Data!L12</f>
        <v>8542.61</v>
      </c>
      <c r="M15" s="14">
        <f>Data!M12</f>
        <v>2859.74</v>
      </c>
      <c r="N15" s="15"/>
      <c r="O15" s="16">
        <f t="shared" si="2"/>
        <v>2.0867515284466727</v>
      </c>
      <c r="P15" s="16">
        <f t="shared" si="3"/>
        <v>11.369162352021219</v>
      </c>
      <c r="Q15" s="16">
        <f t="shared" si="4"/>
        <v>20.947568660087981</v>
      </c>
    </row>
    <row r="16" spans="2:17" x14ac:dyDescent="0.25">
      <c r="B16" s="13" t="str">
        <f>Data!C13</f>
        <v>Force Motors</v>
      </c>
      <c r="C16" s="13"/>
      <c r="D16" s="14">
        <f>Data!D13</f>
        <v>6348.65</v>
      </c>
      <c r="E16" s="14">
        <f>Data!E13</f>
        <v>1.32</v>
      </c>
      <c r="F16" s="14">
        <f t="shared" si="0"/>
        <v>8380.2180000000008</v>
      </c>
      <c r="G16" s="14">
        <f>Data!I13</f>
        <v>-219.56</v>
      </c>
      <c r="H16" s="14">
        <f t="shared" si="1"/>
        <v>8160.6580000000004</v>
      </c>
      <c r="I16" s="14"/>
      <c r="J16" s="14"/>
      <c r="K16" s="14">
        <f>Data!K13</f>
        <v>7529.13</v>
      </c>
      <c r="L16" s="14">
        <f>Data!L13</f>
        <v>1061.29</v>
      </c>
      <c r="M16" s="14">
        <f>Data!M13</f>
        <v>476.51</v>
      </c>
      <c r="N16" s="15"/>
      <c r="O16" s="16">
        <f t="shared" si="2"/>
        <v>1.0838779513702115</v>
      </c>
      <c r="P16" s="16">
        <f t="shared" si="3"/>
        <v>7.6893761365884918</v>
      </c>
      <c r="Q16" s="16">
        <f t="shared" si="4"/>
        <v>17.586657153050304</v>
      </c>
    </row>
    <row r="17" spans="2:17" ht="6.75" customHeight="1" x14ac:dyDescent="0.25"/>
    <row r="18" spans="2:17" x14ac:dyDescent="0.25">
      <c r="B18" s="17" t="s">
        <v>38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5">
        <f>MAX(O7:O16)</f>
        <v>8.7891240418933929</v>
      </c>
      <c r="P18" s="25">
        <f t="shared" ref="P18:Q18" si="5">MAX(P7:P16)</f>
        <v>24.225712023275008</v>
      </c>
      <c r="Q18" s="25">
        <f t="shared" si="5"/>
        <v>60.167201492002697</v>
      </c>
    </row>
    <row r="19" spans="2:17" x14ac:dyDescent="0.25">
      <c r="B19" s="17" t="s">
        <v>39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5">
        <f>QUARTILE(O7:O16,3)</f>
        <v>3.3716864175208352</v>
      </c>
      <c r="P19" s="25">
        <f t="shared" ref="P19:Q19" si="6">QUARTILE(P7:P16,3)</f>
        <v>21.050447317518881</v>
      </c>
      <c r="Q19" s="25">
        <f t="shared" si="6"/>
        <v>32.349846649660016</v>
      </c>
    </row>
    <row r="20" spans="2:17" x14ac:dyDescent="0.25">
      <c r="B20" s="26" t="s">
        <v>40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>
        <f>AVERAGE(O7:O16)</f>
        <v>3.1264655406809174</v>
      </c>
      <c r="P20" s="27">
        <f t="shared" ref="P20:Q20" si="7">AVERAGE(P7:P16)</f>
        <v>15.455333707324362</v>
      </c>
      <c r="Q20" s="27">
        <f t="shared" si="7"/>
        <v>27.868104195206474</v>
      </c>
    </row>
    <row r="21" spans="2:17" x14ac:dyDescent="0.25">
      <c r="B21" s="26" t="s">
        <v>41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f>MEDIAN(O7:O16)</f>
        <v>2.4288909064442845</v>
      </c>
      <c r="P21" s="27">
        <f t="shared" ref="P21:Q21" si="8">MEDIAN(P7:P16)</f>
        <v>15.418011072856256</v>
      </c>
      <c r="Q21" s="27">
        <f t="shared" si="8"/>
        <v>26.458326052418556</v>
      </c>
    </row>
    <row r="22" spans="2:17" x14ac:dyDescent="0.25">
      <c r="B22" s="17" t="s">
        <v>42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25">
        <f>QUARTILE(O7:O16,1)</f>
        <v>2.0388089435104915</v>
      </c>
      <c r="P22" s="25">
        <f t="shared" ref="P22:Q22" si="9">QUARTILE(P7:P16,1)</f>
        <v>11.822618001071771</v>
      </c>
      <c r="Q22" s="25">
        <f t="shared" si="9"/>
        <v>20.791563296284</v>
      </c>
    </row>
    <row r="23" spans="2:17" x14ac:dyDescent="0.25">
      <c r="B23" s="17" t="s">
        <v>43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5">
        <f>MIN(O7:O16)</f>
        <v>0.70825675474372507</v>
      </c>
      <c r="P23" s="25">
        <f t="shared" ref="P23:Q23" si="10">MIN(P7:P16)</f>
        <v>4.8713775788999811</v>
      </c>
      <c r="Q23" s="25">
        <f t="shared" si="10"/>
        <v>7.8469788055443592</v>
      </c>
    </row>
    <row r="25" spans="2:17" x14ac:dyDescent="0.25">
      <c r="B25" s="21" t="s">
        <v>44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" t="s">
        <v>35</v>
      </c>
      <c r="P25" s="8" t="s">
        <v>36</v>
      </c>
      <c r="Q25" s="8" t="s">
        <v>37</v>
      </c>
    </row>
    <row r="26" spans="2:17" ht="4.5" customHeight="1" x14ac:dyDescent="0.25"/>
    <row r="27" spans="2:17" x14ac:dyDescent="0.25">
      <c r="B27" s="13" t="s">
        <v>45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>
        <f>O21*K9</f>
        <v>1076141.9761182982</v>
      </c>
      <c r="P27" s="14">
        <f>P21*L9</f>
        <v>993182.0192801815</v>
      </c>
      <c r="Q27" s="14">
        <f>Q29+Q28</f>
        <v>913996.86686444608</v>
      </c>
    </row>
    <row r="28" spans="2:17" x14ac:dyDescent="0.25">
      <c r="B28" s="13" t="s">
        <v>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>$G$9</f>
        <v>60742.31</v>
      </c>
      <c r="P28" s="14">
        <f t="shared" ref="P28:Q28" si="11">$G$9</f>
        <v>60742.31</v>
      </c>
      <c r="Q28" s="14">
        <f t="shared" si="11"/>
        <v>60742.31</v>
      </c>
    </row>
    <row r="29" spans="2:17" x14ac:dyDescent="0.25">
      <c r="B29" s="13" t="s">
        <v>46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>O27-O28</f>
        <v>1015399.6661182982</v>
      </c>
      <c r="P29" s="14">
        <f t="shared" ref="P29" si="12">P27-P28</f>
        <v>932439.70928018144</v>
      </c>
      <c r="Q29" s="14">
        <f>Q21*M9</f>
        <v>853254.55686444603</v>
      </c>
    </row>
    <row r="30" spans="2:17" x14ac:dyDescent="0.25">
      <c r="B30" s="13" t="s">
        <v>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>$E$9</f>
        <v>368.11</v>
      </c>
      <c r="P30" s="14">
        <f t="shared" ref="P30:Q30" si="13">$E$9</f>
        <v>368.11</v>
      </c>
      <c r="Q30" s="14">
        <f t="shared" si="13"/>
        <v>368.11</v>
      </c>
    </row>
    <row r="31" spans="2:17" ht="6.75" customHeight="1" thickBot="1" x14ac:dyDescent="0.3">
      <c r="O31" s="28"/>
      <c r="P31" s="28"/>
      <c r="Q31" s="28"/>
    </row>
    <row r="32" spans="2:17" ht="15.75" thickBot="1" x14ac:dyDescent="0.3">
      <c r="B32" s="23" t="s">
        <v>47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>
        <f>O29/O30</f>
        <v>2758.4136973141131</v>
      </c>
      <c r="P32" s="24">
        <f t="shared" ref="P32:Q32" si="14">P29/P30</f>
        <v>2533.0463972187158</v>
      </c>
      <c r="Q32" s="24">
        <f t="shared" si="14"/>
        <v>2317.9336526159191</v>
      </c>
    </row>
    <row r="33" spans="2:17" ht="6.75" customHeight="1" x14ac:dyDescent="0.25"/>
    <row r="34" spans="2:17" x14ac:dyDescent="0.25">
      <c r="B34" s="29" t="s">
        <v>48</v>
      </c>
    </row>
    <row r="35" spans="2:17" x14ac:dyDescent="0.25">
      <c r="O35" t="str">
        <f>IF(O32&gt;$D$9,"UnderValued","OverValued")</f>
        <v>UnderValued</v>
      </c>
      <c r="P35" t="str">
        <f>IF(P32&gt;$D$9,"UnderValued","OverValued")</f>
        <v>UnderValued</v>
      </c>
      <c r="Q35" t="str">
        <f>IF(Q32&gt;$D$9,"UnderValued","OverValued")</f>
        <v>UnderValued</v>
      </c>
    </row>
  </sheetData>
  <mergeCells count="3">
    <mergeCell ref="D4:I4"/>
    <mergeCell ref="K4:M4"/>
    <mergeCell ref="O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C5C-9173-4C6A-8F42-8E6721910BB4}">
  <dimension ref="B3:O13"/>
  <sheetViews>
    <sheetView workbookViewId="0">
      <selection activeCell="I4" sqref="I4:I13"/>
    </sheetView>
  </sheetViews>
  <sheetFormatPr defaultRowHeight="15" x14ac:dyDescent="0.25"/>
  <cols>
    <col min="2" max="2" width="5.7109375" bestFit="1" customWidth="1"/>
    <col min="3" max="3" width="15.28515625" bestFit="1" customWidth="1"/>
    <col min="4" max="4" width="8.5703125" bestFit="1" customWidth="1"/>
    <col min="5" max="5" width="16.5703125" bestFit="1" customWidth="1"/>
    <col min="6" max="6" width="16.5703125" customWidth="1"/>
    <col min="7" max="7" width="10.7109375" bestFit="1" customWidth="1"/>
    <col min="8" max="8" width="14.42578125" bestFit="1" customWidth="1"/>
    <col min="9" max="10" width="14.42578125" customWidth="1"/>
    <col min="11" max="11" width="11" bestFit="1" customWidth="1"/>
    <col min="12" max="12" width="14" bestFit="1" customWidth="1"/>
    <col min="13" max="13" width="13.28515625" bestFit="1" customWidth="1"/>
    <col min="14" max="14" width="13.42578125" bestFit="1" customWidth="1"/>
    <col min="15" max="15" width="14.28515625" bestFit="1" customWidth="1"/>
  </cols>
  <sheetData>
    <row r="3" spans="2:15" x14ac:dyDescent="0.25">
      <c r="B3" t="s">
        <v>14</v>
      </c>
      <c r="C3" t="s">
        <v>15</v>
      </c>
      <c r="D3" t="s">
        <v>16</v>
      </c>
      <c r="E3" t="s">
        <v>17</v>
      </c>
      <c r="F3" t="s">
        <v>32</v>
      </c>
      <c r="G3" t="s">
        <v>18</v>
      </c>
      <c r="H3" t="s">
        <v>19</v>
      </c>
      <c r="I3" t="s">
        <v>4</v>
      </c>
      <c r="J3" t="s">
        <v>31</v>
      </c>
      <c r="K3" t="s">
        <v>20</v>
      </c>
      <c r="L3" t="s">
        <v>33</v>
      </c>
      <c r="M3" t="s">
        <v>21</v>
      </c>
    </row>
    <row r="4" spans="2:15" x14ac:dyDescent="0.25">
      <c r="B4">
        <v>1</v>
      </c>
      <c r="C4" t="s">
        <v>22</v>
      </c>
      <c r="D4" s="6">
        <v>13115</v>
      </c>
      <c r="E4" s="6">
        <v>31.44</v>
      </c>
      <c r="F4" s="6">
        <f>D4*E4</f>
        <v>412335.60000000003</v>
      </c>
      <c r="G4" s="6">
        <v>158.4</v>
      </c>
      <c r="H4" s="6">
        <v>2827.4</v>
      </c>
      <c r="I4" s="6">
        <f>G4-H4</f>
        <v>-2669</v>
      </c>
      <c r="J4" s="6">
        <f>F4+G4-H4</f>
        <v>409666.60000000003</v>
      </c>
      <c r="K4" s="6">
        <v>150464.1</v>
      </c>
      <c r="L4" s="6">
        <v>25477.4</v>
      </c>
      <c r="M4" s="6">
        <v>14541.4</v>
      </c>
      <c r="N4" s="6"/>
      <c r="O4" s="6"/>
    </row>
    <row r="5" spans="2:15" x14ac:dyDescent="0.25">
      <c r="B5">
        <v>2</v>
      </c>
      <c r="C5" t="s">
        <v>23</v>
      </c>
      <c r="D5" s="6">
        <v>3171.35</v>
      </c>
      <c r="E5" s="6">
        <v>124.35</v>
      </c>
      <c r="F5" s="6">
        <f t="shared" ref="F5:F13" si="0">D5*E5</f>
        <v>394357.3725</v>
      </c>
      <c r="G5" s="6">
        <v>116843.97</v>
      </c>
      <c r="H5" s="6">
        <v>12012.75</v>
      </c>
      <c r="I5" s="6">
        <f t="shared" ref="I5:I13" si="1">G5-H5</f>
        <v>104831.22</v>
      </c>
      <c r="J5" s="6">
        <f>F5+G5-H5</f>
        <v>499188.59250000003</v>
      </c>
      <c r="K5" s="6">
        <v>145892.57999999999</v>
      </c>
      <c r="L5" s="6">
        <v>29426.33</v>
      </c>
      <c r="M5" s="6">
        <v>13008.82</v>
      </c>
      <c r="N5" s="6"/>
      <c r="O5" s="6"/>
    </row>
    <row r="6" spans="2:15" x14ac:dyDescent="0.25">
      <c r="B6">
        <v>3</v>
      </c>
      <c r="C6" t="s">
        <v>24</v>
      </c>
      <c r="D6" s="6">
        <v>687.45</v>
      </c>
      <c r="E6" s="6">
        <v>368.11</v>
      </c>
      <c r="F6" s="6">
        <f t="shared" si="0"/>
        <v>253057.21950000004</v>
      </c>
      <c r="G6" s="6">
        <v>106549</v>
      </c>
      <c r="H6" s="6">
        <v>45806.69</v>
      </c>
      <c r="I6" s="6">
        <f t="shared" si="1"/>
        <v>60742.31</v>
      </c>
      <c r="J6" s="6">
        <f>F6+G6-H6</f>
        <v>313799.5295</v>
      </c>
      <c r="K6" s="6">
        <v>443059</v>
      </c>
      <c r="L6" s="6">
        <v>64417</v>
      </c>
      <c r="M6" s="6">
        <v>32249</v>
      </c>
      <c r="N6" s="6"/>
      <c r="O6" s="6"/>
    </row>
    <row r="7" spans="2:15" x14ac:dyDescent="0.25">
      <c r="B7">
        <v>4</v>
      </c>
      <c r="C7" t="s">
        <v>25</v>
      </c>
      <c r="D7" s="6">
        <v>8909.6</v>
      </c>
      <c r="E7" s="6">
        <v>27.93</v>
      </c>
      <c r="F7" s="6">
        <f t="shared" si="0"/>
        <v>248845.128</v>
      </c>
      <c r="G7" s="6">
        <v>5245.29</v>
      </c>
      <c r="H7" s="6">
        <v>955.32</v>
      </c>
      <c r="I7" s="6">
        <f t="shared" si="1"/>
        <v>4289.97</v>
      </c>
      <c r="J7" s="6">
        <f>F7+G7-H7</f>
        <v>253135.098</v>
      </c>
      <c r="K7" s="6">
        <v>49903.18</v>
      </c>
      <c r="L7" s="6">
        <v>11004.87</v>
      </c>
      <c r="M7" s="6">
        <v>7534.31</v>
      </c>
      <c r="N7" s="6"/>
      <c r="O7" s="6"/>
    </row>
    <row r="8" spans="2:15" x14ac:dyDescent="0.25">
      <c r="B8">
        <v>5</v>
      </c>
      <c r="C8" t="s">
        <v>26</v>
      </c>
      <c r="D8" s="6">
        <v>5470.9</v>
      </c>
      <c r="E8" s="6">
        <v>27.41</v>
      </c>
      <c r="F8" s="6">
        <f t="shared" si="0"/>
        <v>149957.36899999998</v>
      </c>
      <c r="G8" s="6">
        <v>403.86</v>
      </c>
      <c r="H8" s="6">
        <v>146.31</v>
      </c>
      <c r="I8" s="6">
        <f t="shared" si="1"/>
        <v>257.55</v>
      </c>
      <c r="J8" s="6">
        <f>F8+G8-H8</f>
        <v>150214.91899999997</v>
      </c>
      <c r="K8" s="6">
        <v>17091</v>
      </c>
      <c r="L8" s="6">
        <v>6200.64</v>
      </c>
      <c r="M8" s="6">
        <v>4268.21</v>
      </c>
      <c r="N8" s="6"/>
      <c r="O8" s="6"/>
    </row>
    <row r="9" spans="2:15" x14ac:dyDescent="0.25">
      <c r="B9">
        <v>6</v>
      </c>
      <c r="C9" t="s">
        <v>27</v>
      </c>
      <c r="D9" s="6">
        <v>1799.9</v>
      </c>
      <c r="E9" s="6">
        <v>81.25</v>
      </c>
      <c r="F9" s="6">
        <f t="shared" si="0"/>
        <v>146241.875</v>
      </c>
      <c r="G9" s="6">
        <v>1057.8499999999999</v>
      </c>
      <c r="H9" s="6">
        <v>8657.9</v>
      </c>
      <c r="I9" s="6">
        <f t="shared" si="1"/>
        <v>-7600.0499999999993</v>
      </c>
      <c r="J9" s="6">
        <f>F9+G9-H9</f>
        <v>138641.82500000001</v>
      </c>
      <c r="K9" s="6">
        <v>68538.61</v>
      </c>
      <c r="L9" s="6">
        <v>9395.36</v>
      </c>
      <c r="M9" s="6">
        <v>5954.31</v>
      </c>
      <c r="N9" s="6"/>
      <c r="O9" s="6"/>
    </row>
    <row r="10" spans="2:15" x14ac:dyDescent="0.25">
      <c r="B10">
        <v>7</v>
      </c>
      <c r="C10" t="s">
        <v>28</v>
      </c>
      <c r="D10" s="6">
        <v>2651.65</v>
      </c>
      <c r="E10" s="6">
        <v>47.51</v>
      </c>
      <c r="F10" s="6">
        <f t="shared" si="0"/>
        <v>125979.8915</v>
      </c>
      <c r="G10" s="6">
        <v>14618.8</v>
      </c>
      <c r="H10" s="6">
        <v>2425.73</v>
      </c>
      <c r="I10" s="6">
        <f t="shared" si="1"/>
        <v>12193.07</v>
      </c>
      <c r="J10" s="6">
        <f>F10+G10-H10</f>
        <v>138172.96149999998</v>
      </c>
      <c r="K10" s="6">
        <v>42885.64</v>
      </c>
      <c r="L10" s="6">
        <v>6164.97</v>
      </c>
      <c r="M10" s="6">
        <v>2093.83</v>
      </c>
      <c r="N10" s="6"/>
      <c r="O10" s="6"/>
    </row>
    <row r="11" spans="2:15" x14ac:dyDescent="0.25">
      <c r="B11">
        <v>8</v>
      </c>
      <c r="C11" t="s">
        <v>29</v>
      </c>
      <c r="D11" s="6">
        <v>4286.1000000000004</v>
      </c>
      <c r="E11" s="6">
        <v>20</v>
      </c>
      <c r="F11" s="6">
        <f t="shared" si="0"/>
        <v>85722</v>
      </c>
      <c r="G11" s="6">
        <v>588.07000000000005</v>
      </c>
      <c r="H11" s="6">
        <v>696.47</v>
      </c>
      <c r="I11" s="6">
        <f t="shared" si="1"/>
        <v>-108.39999999999998</v>
      </c>
      <c r="J11" s="6">
        <f>F11+G11-H11</f>
        <v>85613.6</v>
      </c>
      <c r="K11" s="6">
        <v>40098.26</v>
      </c>
      <c r="L11" s="6">
        <v>6494.25</v>
      </c>
      <c r="M11" s="6">
        <v>4133.26</v>
      </c>
      <c r="N11" s="6"/>
      <c r="O11" s="6"/>
    </row>
    <row r="12" spans="2:15" x14ac:dyDescent="0.25">
      <c r="B12">
        <v>9</v>
      </c>
      <c r="C12" t="s">
        <v>30</v>
      </c>
      <c r="D12" s="6">
        <v>204</v>
      </c>
      <c r="E12" s="6">
        <v>293.64999999999998</v>
      </c>
      <c r="F12" s="6">
        <f t="shared" si="0"/>
        <v>59904.6</v>
      </c>
      <c r="G12" s="6">
        <v>44297.77</v>
      </c>
      <c r="H12" s="6">
        <v>7080.05</v>
      </c>
      <c r="I12" s="6">
        <f t="shared" si="1"/>
        <v>37217.719999999994</v>
      </c>
      <c r="J12" s="6">
        <f>F12+G12-H12</f>
        <v>97122.319999999992</v>
      </c>
      <c r="K12" s="6">
        <v>46542.35</v>
      </c>
      <c r="L12" s="6">
        <v>8542.61</v>
      </c>
      <c r="M12" s="6">
        <v>2859.74</v>
      </c>
      <c r="N12" s="6"/>
      <c r="O12" s="6"/>
    </row>
    <row r="13" spans="2:15" x14ac:dyDescent="0.25">
      <c r="B13">
        <v>10</v>
      </c>
      <c r="C13" t="s">
        <v>34</v>
      </c>
      <c r="D13" s="6">
        <v>6348.65</v>
      </c>
      <c r="E13" s="6">
        <v>1.32</v>
      </c>
      <c r="F13" s="6">
        <f t="shared" si="0"/>
        <v>8380.2180000000008</v>
      </c>
      <c r="G13" s="6">
        <v>229.2</v>
      </c>
      <c r="H13" s="6">
        <v>448.76</v>
      </c>
      <c r="I13" s="6">
        <f t="shared" si="1"/>
        <v>-219.56</v>
      </c>
      <c r="J13" s="6">
        <f>F13+G13-H13</f>
        <v>8160.6580000000013</v>
      </c>
      <c r="K13" s="6">
        <v>7529.13</v>
      </c>
      <c r="L13" s="6">
        <v>1061.29</v>
      </c>
      <c r="M13" s="6">
        <v>476.51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Val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BUDD</dc:creator>
  <cp:lastModifiedBy>SWAPNIL BUDD</cp:lastModifiedBy>
  <dcterms:created xsi:type="dcterms:W3CDTF">2015-06-05T18:17:20Z</dcterms:created>
  <dcterms:modified xsi:type="dcterms:W3CDTF">2025-02-03T14:42:32Z</dcterms:modified>
</cp:coreProperties>
</file>