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8198dfeefff5800/Desktop/Fianncial Modelling/Tata Motors/"/>
    </mc:Choice>
  </mc:AlternateContent>
  <xr:revisionPtr revIDLastSave="35" documentId="8_{8196FFD1-1BED-44C4-9774-F98C46FF352D}" xr6:coauthVersionLast="47" xr6:coauthVersionMax="47" xr10:uidLastSave="{A9709751-F50B-4BB1-8952-EE8D04113358}"/>
  <bookViews>
    <workbookView xWindow="-120" yWindow="-120" windowWidth="29040" windowHeight="15840" xr2:uid="{00000000-000D-0000-FFFF-FFFF00000000}"/>
  </bookViews>
  <sheets>
    <sheet name="DCF&gt;" sheetId="3" r:id="rId1"/>
    <sheet name="WACC" sheetId="1" r:id="rId2"/>
    <sheet name="Rm" sheetId="19" r:id="rId3"/>
    <sheet name="Beta Comps" sheetId="16" r:id="rId4"/>
    <sheet name="Data&gt;" sheetId="5" r:id="rId5"/>
    <sheet name="Regression Beta(TAMO)" sheetId="4" r:id="rId6"/>
    <sheet name="Regression Beta(MAHM)" sheetId="12" r:id="rId7"/>
    <sheet name="Regression Beta(FORC)" sheetId="13" r:id="rId8"/>
    <sheet name="Regression Beta(MRTI)" sheetId="14" r:id="rId9"/>
    <sheet name="Regression Beta(EICH)" sheetId="15" r:id="rId10"/>
    <sheet name="Regression Beta(HYUN)" sheetId="18" r:id="rId11"/>
    <sheet name="Mahindra&amp;Mahindra(MAHM)" sheetId="6" r:id="rId12"/>
    <sheet name="Force(FORC)" sheetId="11" r:id="rId13"/>
    <sheet name="MarutiSuzuki(MRTI)" sheetId="9" r:id="rId14"/>
    <sheet name="Eicher(EICH)" sheetId="10" r:id="rId15"/>
    <sheet name="Tata Motors(TAMO)" sheetId="8" r:id="rId16"/>
    <sheet name="Hyundai(HYUN)" sheetId="17" r:id="rId17"/>
    <sheet name="Nifty" sheetId="7" r:id="rId18"/>
  </sheets>
  <definedNames>
    <definedName name="_xlnm._FilterDatabase" localSheetId="14" hidden="1">'Eicher(EICH)'!$B$2:$H$2</definedName>
    <definedName name="_xlnm._FilterDatabase" localSheetId="12" hidden="1">'Force(FORC)'!$B$2:$H$2</definedName>
    <definedName name="_xlnm._FilterDatabase" localSheetId="11" hidden="1">'Mahindra&amp;Mahindra(MAHM)'!$B$2:$H$2</definedName>
    <definedName name="_xlnm._FilterDatabase" localSheetId="13" hidden="1">'MarutiSuzuki(MRTI)'!$B$2:$H$2</definedName>
    <definedName name="_xlnm._FilterDatabase" localSheetId="17" hidden="1">Nifty!$B$2:$C$2</definedName>
    <definedName name="_xlnm._FilterDatabase" localSheetId="9" hidden="1">'Regression Beta(EICH)'!$B$6:$D$6</definedName>
    <definedName name="_xlnm._FilterDatabase" localSheetId="7" hidden="1">'Regression Beta(FORC)'!$B$6:$D$6</definedName>
    <definedName name="_xlnm._FilterDatabase" localSheetId="10" hidden="1">'Regression Beta(HYUN)'!$B$6:$D$6</definedName>
    <definedName name="_xlnm._FilterDatabase" localSheetId="6" hidden="1">'Regression Beta(MAHM)'!$B$6:$D$6</definedName>
    <definedName name="_xlnm._FilterDatabase" localSheetId="8" hidden="1">'Regression Beta(MRTI)'!$B$6:$D$6</definedName>
    <definedName name="_xlnm._FilterDatabase" localSheetId="5" hidden="1">'Regression Beta(TAMO)'!$B$6:$D$6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K49" i="1"/>
  <c r="K47" i="1"/>
  <c r="K46" i="1"/>
  <c r="K44" i="1"/>
  <c r="K43" i="1"/>
  <c r="E22" i="1"/>
  <c r="K25" i="1"/>
  <c r="K23" i="1"/>
  <c r="F11" i="19"/>
  <c r="F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9" i="19"/>
  <c r="E23" i="1"/>
  <c r="D31" i="1"/>
  <c r="C32" i="1"/>
  <c r="C31" i="1"/>
  <c r="E31" i="1"/>
  <c r="K17" i="1"/>
  <c r="K14" i="1"/>
  <c r="K10" i="1"/>
  <c r="J14" i="1"/>
  <c r="J13" i="1"/>
  <c r="J12" i="1"/>
  <c r="J11" i="1"/>
  <c r="J10" i="1"/>
  <c r="I10" i="1"/>
  <c r="H14" i="1"/>
  <c r="H10" i="1"/>
  <c r="F11" i="1"/>
  <c r="F12" i="1"/>
  <c r="F13" i="1"/>
  <c r="F14" i="1"/>
  <c r="F10" i="1"/>
  <c r="E11" i="1"/>
  <c r="E12" i="1"/>
  <c r="E13" i="1"/>
  <c r="E14" i="1"/>
  <c r="E10" i="1"/>
  <c r="D19" i="18" l="1"/>
  <c r="G19" i="18"/>
  <c r="G18" i="18"/>
  <c r="D18" i="18"/>
  <c r="G17" i="18"/>
  <c r="D17" i="18"/>
  <c r="G16" i="18"/>
  <c r="D16" i="18"/>
  <c r="G15" i="18"/>
  <c r="D15" i="18"/>
  <c r="G14" i="18"/>
  <c r="D14" i="18"/>
  <c r="G13" i="18"/>
  <c r="D13" i="18"/>
  <c r="G12" i="18"/>
  <c r="D12" i="18"/>
  <c r="G11" i="18"/>
  <c r="D11" i="18"/>
  <c r="G10" i="18"/>
  <c r="D10" i="18"/>
  <c r="G9" i="18"/>
  <c r="D9" i="18"/>
  <c r="G8" i="18"/>
  <c r="D8" i="18"/>
  <c r="M7" i="18"/>
  <c r="J6" i="18"/>
  <c r="J12" i="18" s="1"/>
  <c r="M7" i="15"/>
  <c r="G8" i="15"/>
  <c r="D8" i="15"/>
  <c r="G110" i="15"/>
  <c r="D110" i="15"/>
  <c r="G109" i="15"/>
  <c r="D109" i="15"/>
  <c r="G108" i="15"/>
  <c r="D108" i="15"/>
  <c r="G107" i="15"/>
  <c r="D107" i="15"/>
  <c r="G106" i="15"/>
  <c r="D106" i="15"/>
  <c r="G105" i="15"/>
  <c r="D105" i="15"/>
  <c r="G104" i="15"/>
  <c r="D104" i="15"/>
  <c r="G103" i="15"/>
  <c r="D103" i="15"/>
  <c r="G102" i="15"/>
  <c r="D102" i="15"/>
  <c r="G101" i="15"/>
  <c r="D101" i="15"/>
  <c r="G100" i="15"/>
  <c r="D100" i="15"/>
  <c r="G99" i="15"/>
  <c r="D99" i="15"/>
  <c r="G98" i="15"/>
  <c r="D98" i="15"/>
  <c r="G97" i="15"/>
  <c r="D97" i="15"/>
  <c r="G96" i="15"/>
  <c r="D96" i="15"/>
  <c r="G95" i="15"/>
  <c r="D95" i="15"/>
  <c r="G94" i="15"/>
  <c r="D94" i="15"/>
  <c r="G93" i="15"/>
  <c r="D93" i="15"/>
  <c r="G92" i="15"/>
  <c r="D92" i="15"/>
  <c r="G91" i="15"/>
  <c r="D91" i="15"/>
  <c r="G90" i="15"/>
  <c r="D90" i="15"/>
  <c r="G89" i="15"/>
  <c r="D89" i="15"/>
  <c r="G88" i="15"/>
  <c r="D88" i="15"/>
  <c r="G87" i="15"/>
  <c r="D87" i="15"/>
  <c r="G86" i="15"/>
  <c r="D86" i="15"/>
  <c r="G85" i="15"/>
  <c r="D85" i="15"/>
  <c r="G84" i="15"/>
  <c r="D84" i="15"/>
  <c r="G83" i="15"/>
  <c r="D83" i="15"/>
  <c r="G82" i="15"/>
  <c r="D82" i="15"/>
  <c r="G81" i="15"/>
  <c r="D81" i="15"/>
  <c r="G80" i="15"/>
  <c r="D80" i="15"/>
  <c r="G79" i="15"/>
  <c r="D79" i="15"/>
  <c r="G78" i="15"/>
  <c r="D78" i="15"/>
  <c r="G77" i="15"/>
  <c r="D77" i="15"/>
  <c r="G76" i="15"/>
  <c r="D76" i="15"/>
  <c r="G75" i="15"/>
  <c r="D75" i="15"/>
  <c r="G74" i="15"/>
  <c r="D74" i="15"/>
  <c r="G73" i="15"/>
  <c r="D73" i="15"/>
  <c r="G72" i="15"/>
  <c r="D72" i="15"/>
  <c r="G71" i="15"/>
  <c r="D71" i="15"/>
  <c r="G70" i="15"/>
  <c r="D70" i="15"/>
  <c r="G69" i="15"/>
  <c r="D69" i="15"/>
  <c r="G68" i="15"/>
  <c r="D68" i="15"/>
  <c r="G67" i="15"/>
  <c r="D67" i="15"/>
  <c r="G66" i="15"/>
  <c r="D66" i="15"/>
  <c r="G65" i="15"/>
  <c r="D65" i="15"/>
  <c r="G64" i="15"/>
  <c r="D64" i="15"/>
  <c r="G63" i="15"/>
  <c r="D63" i="15"/>
  <c r="G62" i="15"/>
  <c r="D62" i="15"/>
  <c r="G61" i="15"/>
  <c r="D61" i="15"/>
  <c r="G60" i="15"/>
  <c r="D60" i="15"/>
  <c r="G59" i="15"/>
  <c r="D59" i="15"/>
  <c r="G58" i="15"/>
  <c r="D58" i="15"/>
  <c r="G57" i="15"/>
  <c r="D57" i="15"/>
  <c r="G56" i="15"/>
  <c r="D56" i="15"/>
  <c r="G55" i="15"/>
  <c r="D55" i="15"/>
  <c r="G54" i="15"/>
  <c r="D54" i="15"/>
  <c r="G53" i="15"/>
  <c r="D53" i="15"/>
  <c r="G52" i="15"/>
  <c r="D52" i="15"/>
  <c r="G51" i="15"/>
  <c r="D51" i="15"/>
  <c r="G50" i="15"/>
  <c r="D50" i="15"/>
  <c r="G49" i="15"/>
  <c r="D49" i="15"/>
  <c r="G48" i="15"/>
  <c r="D48" i="15"/>
  <c r="G47" i="15"/>
  <c r="D47" i="15"/>
  <c r="G46" i="15"/>
  <c r="D46" i="15"/>
  <c r="G45" i="15"/>
  <c r="D45" i="15"/>
  <c r="G44" i="15"/>
  <c r="D44" i="15"/>
  <c r="G43" i="15"/>
  <c r="D43" i="15"/>
  <c r="G42" i="15"/>
  <c r="D42" i="15"/>
  <c r="G41" i="15"/>
  <c r="D41" i="15"/>
  <c r="G40" i="15"/>
  <c r="D40" i="15"/>
  <c r="G39" i="15"/>
  <c r="D39" i="15"/>
  <c r="G38" i="15"/>
  <c r="D38" i="15"/>
  <c r="G37" i="15"/>
  <c r="D37" i="15"/>
  <c r="G36" i="15"/>
  <c r="D36" i="15"/>
  <c r="G35" i="15"/>
  <c r="D35" i="15"/>
  <c r="G34" i="15"/>
  <c r="D34" i="15"/>
  <c r="G33" i="15"/>
  <c r="D33" i="15"/>
  <c r="G32" i="15"/>
  <c r="D32" i="15"/>
  <c r="G31" i="15"/>
  <c r="D31" i="15"/>
  <c r="G30" i="15"/>
  <c r="D30" i="15"/>
  <c r="G29" i="15"/>
  <c r="D29" i="15"/>
  <c r="G28" i="15"/>
  <c r="D28" i="15"/>
  <c r="G27" i="15"/>
  <c r="D27" i="15"/>
  <c r="G26" i="15"/>
  <c r="D26" i="15"/>
  <c r="G25" i="15"/>
  <c r="D25" i="15"/>
  <c r="G24" i="15"/>
  <c r="D24" i="15"/>
  <c r="G23" i="15"/>
  <c r="D23" i="15"/>
  <c r="G22" i="15"/>
  <c r="D22" i="15"/>
  <c r="G21" i="15"/>
  <c r="D21" i="15"/>
  <c r="G20" i="15"/>
  <c r="D20" i="15"/>
  <c r="G19" i="15"/>
  <c r="D19" i="15"/>
  <c r="G18" i="15"/>
  <c r="D18" i="15"/>
  <c r="G17" i="15"/>
  <c r="D17" i="15"/>
  <c r="G16" i="15"/>
  <c r="D16" i="15"/>
  <c r="G15" i="15"/>
  <c r="D15" i="15"/>
  <c r="M5" i="15" s="1"/>
  <c r="G14" i="15"/>
  <c r="D14" i="15"/>
  <c r="G13" i="15"/>
  <c r="D13" i="15"/>
  <c r="G12" i="15"/>
  <c r="D12" i="15"/>
  <c r="G11" i="15"/>
  <c r="D11" i="15"/>
  <c r="G10" i="15"/>
  <c r="D10" i="15"/>
  <c r="G9" i="15"/>
  <c r="D9" i="15"/>
  <c r="J6" i="15"/>
  <c r="J12" i="15" s="1"/>
  <c r="M7" i="14"/>
  <c r="G8" i="14"/>
  <c r="D8" i="14"/>
  <c r="G110" i="14"/>
  <c r="D110" i="14"/>
  <c r="G109" i="14"/>
  <c r="D109" i="14"/>
  <c r="G108" i="14"/>
  <c r="D108" i="14"/>
  <c r="G107" i="14"/>
  <c r="D107" i="14"/>
  <c r="G106" i="14"/>
  <c r="D106" i="14"/>
  <c r="G105" i="14"/>
  <c r="D105" i="14"/>
  <c r="G104" i="14"/>
  <c r="D104" i="14"/>
  <c r="G103" i="14"/>
  <c r="D103" i="14"/>
  <c r="G102" i="14"/>
  <c r="D102" i="14"/>
  <c r="G101" i="14"/>
  <c r="D101" i="14"/>
  <c r="G100" i="14"/>
  <c r="D100" i="14"/>
  <c r="G99" i="14"/>
  <c r="D99" i="14"/>
  <c r="G98" i="14"/>
  <c r="D98" i="14"/>
  <c r="G97" i="14"/>
  <c r="D97" i="14"/>
  <c r="G96" i="14"/>
  <c r="D96" i="14"/>
  <c r="G95" i="14"/>
  <c r="D95" i="14"/>
  <c r="G94" i="14"/>
  <c r="D94" i="14"/>
  <c r="G93" i="14"/>
  <c r="D93" i="14"/>
  <c r="G92" i="14"/>
  <c r="D92" i="14"/>
  <c r="G91" i="14"/>
  <c r="D91" i="14"/>
  <c r="G90" i="14"/>
  <c r="D90" i="14"/>
  <c r="G89" i="14"/>
  <c r="D89" i="14"/>
  <c r="G88" i="14"/>
  <c r="D88" i="14"/>
  <c r="G87" i="14"/>
  <c r="D87" i="14"/>
  <c r="G86" i="14"/>
  <c r="D86" i="14"/>
  <c r="G85" i="14"/>
  <c r="D85" i="14"/>
  <c r="G84" i="14"/>
  <c r="D84" i="14"/>
  <c r="G83" i="14"/>
  <c r="D83" i="14"/>
  <c r="G82" i="14"/>
  <c r="D82" i="14"/>
  <c r="G81" i="14"/>
  <c r="D81" i="14"/>
  <c r="G80" i="14"/>
  <c r="D80" i="14"/>
  <c r="G79" i="14"/>
  <c r="D79" i="14"/>
  <c r="G78" i="14"/>
  <c r="D78" i="14"/>
  <c r="G77" i="14"/>
  <c r="D77" i="14"/>
  <c r="G76" i="14"/>
  <c r="D76" i="14"/>
  <c r="G75" i="14"/>
  <c r="D75" i="14"/>
  <c r="G74" i="14"/>
  <c r="D74" i="14"/>
  <c r="G73" i="14"/>
  <c r="D73" i="14"/>
  <c r="G72" i="14"/>
  <c r="D72" i="14"/>
  <c r="G71" i="14"/>
  <c r="D71" i="14"/>
  <c r="G70" i="14"/>
  <c r="D70" i="14"/>
  <c r="G69" i="14"/>
  <c r="D69" i="14"/>
  <c r="G68" i="14"/>
  <c r="D68" i="14"/>
  <c r="G67" i="14"/>
  <c r="D67" i="14"/>
  <c r="G66" i="14"/>
  <c r="D66" i="14"/>
  <c r="G65" i="14"/>
  <c r="D65" i="14"/>
  <c r="G64" i="14"/>
  <c r="D64" i="14"/>
  <c r="G63" i="14"/>
  <c r="D63" i="14"/>
  <c r="G62" i="14"/>
  <c r="D62" i="14"/>
  <c r="G61" i="14"/>
  <c r="D61" i="14"/>
  <c r="G60" i="14"/>
  <c r="D60" i="14"/>
  <c r="G59" i="14"/>
  <c r="D59" i="14"/>
  <c r="G58" i="14"/>
  <c r="D58" i="14"/>
  <c r="G57" i="14"/>
  <c r="D57" i="14"/>
  <c r="G56" i="14"/>
  <c r="D56" i="14"/>
  <c r="G55" i="14"/>
  <c r="D55" i="14"/>
  <c r="G54" i="14"/>
  <c r="D54" i="14"/>
  <c r="G53" i="14"/>
  <c r="D53" i="14"/>
  <c r="G52" i="14"/>
  <c r="D52" i="14"/>
  <c r="G51" i="14"/>
  <c r="D51" i="14"/>
  <c r="G50" i="14"/>
  <c r="D50" i="14"/>
  <c r="G49" i="14"/>
  <c r="D49" i="14"/>
  <c r="G48" i="14"/>
  <c r="D48" i="14"/>
  <c r="G47" i="14"/>
  <c r="D47" i="14"/>
  <c r="G46" i="14"/>
  <c r="D46" i="14"/>
  <c r="G45" i="14"/>
  <c r="D45" i="14"/>
  <c r="G44" i="14"/>
  <c r="D44" i="14"/>
  <c r="G43" i="14"/>
  <c r="D43" i="14"/>
  <c r="G42" i="14"/>
  <c r="D42" i="14"/>
  <c r="G41" i="14"/>
  <c r="D41" i="14"/>
  <c r="G40" i="14"/>
  <c r="D40" i="14"/>
  <c r="G39" i="14"/>
  <c r="D39" i="14"/>
  <c r="G38" i="14"/>
  <c r="D38" i="14"/>
  <c r="G37" i="14"/>
  <c r="D37" i="14"/>
  <c r="G36" i="14"/>
  <c r="D36" i="14"/>
  <c r="G35" i="14"/>
  <c r="D35" i="14"/>
  <c r="G34" i="14"/>
  <c r="D34" i="14"/>
  <c r="G33" i="14"/>
  <c r="D33" i="14"/>
  <c r="G32" i="14"/>
  <c r="D32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G21" i="14"/>
  <c r="D21" i="14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G11" i="14"/>
  <c r="D11" i="14"/>
  <c r="G10" i="14"/>
  <c r="D10" i="14"/>
  <c r="G9" i="14"/>
  <c r="D9" i="14"/>
  <c r="M5" i="14"/>
  <c r="J6" i="14"/>
  <c r="J12" i="14" s="1"/>
  <c r="M4" i="14"/>
  <c r="M7" i="13"/>
  <c r="G8" i="13"/>
  <c r="D8" i="13"/>
  <c r="G110" i="13"/>
  <c r="D110" i="13"/>
  <c r="G109" i="13"/>
  <c r="D109" i="13"/>
  <c r="G108" i="13"/>
  <c r="D108" i="13"/>
  <c r="G107" i="13"/>
  <c r="D107" i="13"/>
  <c r="G106" i="13"/>
  <c r="D106" i="13"/>
  <c r="G105" i="13"/>
  <c r="D105" i="13"/>
  <c r="G104" i="13"/>
  <c r="D104" i="13"/>
  <c r="G103" i="13"/>
  <c r="D103" i="13"/>
  <c r="G102" i="13"/>
  <c r="D102" i="13"/>
  <c r="G101" i="13"/>
  <c r="D101" i="13"/>
  <c r="G100" i="13"/>
  <c r="D100" i="13"/>
  <c r="G99" i="13"/>
  <c r="D99" i="13"/>
  <c r="G98" i="13"/>
  <c r="D98" i="13"/>
  <c r="G97" i="13"/>
  <c r="D97" i="13"/>
  <c r="G96" i="13"/>
  <c r="D96" i="13"/>
  <c r="G95" i="13"/>
  <c r="D95" i="13"/>
  <c r="G94" i="13"/>
  <c r="D94" i="13"/>
  <c r="G93" i="13"/>
  <c r="D93" i="13"/>
  <c r="G92" i="13"/>
  <c r="D92" i="13"/>
  <c r="G91" i="13"/>
  <c r="D91" i="13"/>
  <c r="G90" i="13"/>
  <c r="D90" i="13"/>
  <c r="G89" i="13"/>
  <c r="D89" i="13"/>
  <c r="G88" i="13"/>
  <c r="D88" i="13"/>
  <c r="G87" i="13"/>
  <c r="D87" i="13"/>
  <c r="G86" i="13"/>
  <c r="D86" i="13"/>
  <c r="G85" i="13"/>
  <c r="D85" i="13"/>
  <c r="G84" i="13"/>
  <c r="D84" i="13"/>
  <c r="G83" i="13"/>
  <c r="D83" i="13"/>
  <c r="G82" i="13"/>
  <c r="D82" i="13"/>
  <c r="G81" i="13"/>
  <c r="D81" i="13"/>
  <c r="G80" i="13"/>
  <c r="D80" i="13"/>
  <c r="G79" i="13"/>
  <c r="D79" i="13"/>
  <c r="G78" i="13"/>
  <c r="D78" i="13"/>
  <c r="G77" i="13"/>
  <c r="D77" i="13"/>
  <c r="G76" i="13"/>
  <c r="D76" i="13"/>
  <c r="G75" i="13"/>
  <c r="D75" i="13"/>
  <c r="G74" i="13"/>
  <c r="D74" i="13"/>
  <c r="G73" i="13"/>
  <c r="D73" i="13"/>
  <c r="G72" i="13"/>
  <c r="D72" i="13"/>
  <c r="G71" i="13"/>
  <c r="D71" i="13"/>
  <c r="G70" i="13"/>
  <c r="D70" i="13"/>
  <c r="G69" i="13"/>
  <c r="D69" i="13"/>
  <c r="G68" i="13"/>
  <c r="D68" i="13"/>
  <c r="G67" i="13"/>
  <c r="D67" i="13"/>
  <c r="G66" i="13"/>
  <c r="D66" i="13"/>
  <c r="G65" i="13"/>
  <c r="D65" i="13"/>
  <c r="G64" i="13"/>
  <c r="D64" i="13"/>
  <c r="G63" i="13"/>
  <c r="D63" i="13"/>
  <c r="G62" i="13"/>
  <c r="D62" i="13"/>
  <c r="G61" i="13"/>
  <c r="D61" i="13"/>
  <c r="G60" i="13"/>
  <c r="D60" i="13"/>
  <c r="G59" i="13"/>
  <c r="D59" i="13"/>
  <c r="G58" i="13"/>
  <c r="D58" i="13"/>
  <c r="G57" i="13"/>
  <c r="D57" i="13"/>
  <c r="G56" i="13"/>
  <c r="D56" i="13"/>
  <c r="G55" i="13"/>
  <c r="D55" i="13"/>
  <c r="G54" i="13"/>
  <c r="D54" i="13"/>
  <c r="G53" i="13"/>
  <c r="D53" i="13"/>
  <c r="G52" i="13"/>
  <c r="D52" i="13"/>
  <c r="G51" i="13"/>
  <c r="D51" i="13"/>
  <c r="G50" i="13"/>
  <c r="D50" i="13"/>
  <c r="G49" i="13"/>
  <c r="D49" i="13"/>
  <c r="G48" i="13"/>
  <c r="D48" i="13"/>
  <c r="G47" i="13"/>
  <c r="D47" i="13"/>
  <c r="G46" i="13"/>
  <c r="D46" i="13"/>
  <c r="G45" i="13"/>
  <c r="D45" i="13"/>
  <c r="G44" i="13"/>
  <c r="D44" i="13"/>
  <c r="G43" i="13"/>
  <c r="D43" i="13"/>
  <c r="G42" i="13"/>
  <c r="D42" i="13"/>
  <c r="G41" i="13"/>
  <c r="D41" i="13"/>
  <c r="G40" i="13"/>
  <c r="D40" i="13"/>
  <c r="G39" i="13"/>
  <c r="D39" i="13"/>
  <c r="G38" i="13"/>
  <c r="D38" i="13"/>
  <c r="G37" i="13"/>
  <c r="D37" i="13"/>
  <c r="G36" i="13"/>
  <c r="D36" i="13"/>
  <c r="G35" i="13"/>
  <c r="D35" i="13"/>
  <c r="G34" i="13"/>
  <c r="D34" i="13"/>
  <c r="G33" i="13"/>
  <c r="D33" i="13"/>
  <c r="G32" i="13"/>
  <c r="D32" i="13"/>
  <c r="G31" i="13"/>
  <c r="D31" i="13"/>
  <c r="G30" i="13"/>
  <c r="D30" i="13"/>
  <c r="G29" i="13"/>
  <c r="D29" i="13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M5" i="13" s="1"/>
  <c r="G10" i="13"/>
  <c r="D10" i="13"/>
  <c r="G9" i="13"/>
  <c r="D9" i="13"/>
  <c r="J6" i="13"/>
  <c r="J12" i="13" s="1"/>
  <c r="M4" i="18" l="1"/>
  <c r="M5" i="18"/>
  <c r="M4" i="15"/>
  <c r="M4" i="13"/>
  <c r="G8" i="12" l="1"/>
  <c r="D8" i="12"/>
  <c r="G110" i="12"/>
  <c r="D110" i="12"/>
  <c r="G109" i="12"/>
  <c r="D109" i="12"/>
  <c r="G108" i="12"/>
  <c r="D108" i="12"/>
  <c r="G107" i="12"/>
  <c r="D107" i="12"/>
  <c r="G106" i="12"/>
  <c r="D106" i="12"/>
  <c r="G105" i="12"/>
  <c r="D105" i="12"/>
  <c r="G104" i="12"/>
  <c r="D104" i="12"/>
  <c r="G103" i="12"/>
  <c r="D103" i="12"/>
  <c r="G102" i="12"/>
  <c r="D102" i="12"/>
  <c r="G101" i="12"/>
  <c r="D101" i="12"/>
  <c r="G100" i="12"/>
  <c r="D100" i="12"/>
  <c r="G99" i="12"/>
  <c r="D99" i="12"/>
  <c r="G98" i="12"/>
  <c r="D98" i="12"/>
  <c r="G97" i="12"/>
  <c r="D97" i="12"/>
  <c r="G96" i="12"/>
  <c r="D96" i="12"/>
  <c r="G95" i="12"/>
  <c r="D95" i="12"/>
  <c r="G94" i="12"/>
  <c r="D94" i="12"/>
  <c r="G93" i="12"/>
  <c r="D93" i="12"/>
  <c r="G92" i="12"/>
  <c r="D92" i="12"/>
  <c r="G91" i="12"/>
  <c r="D91" i="12"/>
  <c r="G90" i="12"/>
  <c r="D90" i="12"/>
  <c r="G89" i="12"/>
  <c r="D89" i="12"/>
  <c r="G88" i="12"/>
  <c r="D88" i="12"/>
  <c r="G87" i="12"/>
  <c r="D87" i="12"/>
  <c r="G86" i="12"/>
  <c r="D86" i="12"/>
  <c r="G85" i="12"/>
  <c r="D85" i="12"/>
  <c r="G84" i="12"/>
  <c r="D84" i="12"/>
  <c r="G83" i="12"/>
  <c r="D83" i="12"/>
  <c r="G82" i="12"/>
  <c r="D82" i="12"/>
  <c r="G81" i="12"/>
  <c r="D81" i="12"/>
  <c r="G80" i="12"/>
  <c r="D80" i="12"/>
  <c r="G79" i="12"/>
  <c r="D79" i="12"/>
  <c r="G78" i="12"/>
  <c r="D78" i="12"/>
  <c r="G77" i="12"/>
  <c r="D77" i="12"/>
  <c r="G76" i="12"/>
  <c r="D76" i="12"/>
  <c r="G75" i="12"/>
  <c r="D75" i="12"/>
  <c r="G74" i="12"/>
  <c r="D74" i="12"/>
  <c r="G73" i="12"/>
  <c r="D73" i="12"/>
  <c r="G72" i="12"/>
  <c r="D72" i="12"/>
  <c r="G71" i="12"/>
  <c r="D71" i="12"/>
  <c r="G70" i="12"/>
  <c r="D70" i="12"/>
  <c r="G69" i="12"/>
  <c r="D69" i="12"/>
  <c r="G68" i="12"/>
  <c r="D68" i="12"/>
  <c r="G67" i="12"/>
  <c r="D67" i="12"/>
  <c r="G66" i="12"/>
  <c r="D66" i="12"/>
  <c r="G65" i="12"/>
  <c r="D65" i="12"/>
  <c r="G64" i="12"/>
  <c r="D64" i="12"/>
  <c r="G63" i="12"/>
  <c r="D63" i="12"/>
  <c r="G62" i="12"/>
  <c r="D62" i="12"/>
  <c r="G61" i="12"/>
  <c r="D61" i="12"/>
  <c r="G60" i="12"/>
  <c r="D60" i="12"/>
  <c r="G59" i="12"/>
  <c r="D59" i="12"/>
  <c r="G58" i="12"/>
  <c r="D58" i="12"/>
  <c r="G57" i="12"/>
  <c r="D57" i="12"/>
  <c r="G56" i="12"/>
  <c r="D56" i="12"/>
  <c r="G55" i="12"/>
  <c r="D55" i="12"/>
  <c r="G54" i="12"/>
  <c r="D54" i="12"/>
  <c r="G53" i="12"/>
  <c r="D53" i="12"/>
  <c r="G52" i="12"/>
  <c r="D52" i="12"/>
  <c r="G51" i="12"/>
  <c r="D51" i="12"/>
  <c r="G50" i="12"/>
  <c r="D50" i="12"/>
  <c r="G49" i="12"/>
  <c r="D49" i="12"/>
  <c r="G48" i="12"/>
  <c r="D48" i="12"/>
  <c r="G47" i="12"/>
  <c r="D47" i="12"/>
  <c r="G46" i="12"/>
  <c r="D46" i="12"/>
  <c r="G45" i="12"/>
  <c r="D45" i="12"/>
  <c r="G44" i="12"/>
  <c r="D44" i="12"/>
  <c r="G43" i="12"/>
  <c r="D43" i="12"/>
  <c r="G42" i="12"/>
  <c r="D42" i="12"/>
  <c r="G41" i="12"/>
  <c r="D41" i="12"/>
  <c r="G40" i="12"/>
  <c r="D40" i="12"/>
  <c r="G39" i="12"/>
  <c r="D39" i="12"/>
  <c r="G38" i="12"/>
  <c r="D38" i="12"/>
  <c r="G37" i="12"/>
  <c r="D37" i="12"/>
  <c r="G36" i="12"/>
  <c r="D36" i="12"/>
  <c r="G35" i="12"/>
  <c r="D35" i="12"/>
  <c r="G34" i="12"/>
  <c r="D34" i="12"/>
  <c r="G33" i="12"/>
  <c r="D33" i="12"/>
  <c r="G32" i="12"/>
  <c r="D32" i="12"/>
  <c r="G31" i="12"/>
  <c r="D31" i="12"/>
  <c r="G30" i="12"/>
  <c r="D30" i="12"/>
  <c r="G29" i="12"/>
  <c r="D29" i="12"/>
  <c r="G28" i="12"/>
  <c r="D28" i="12"/>
  <c r="G27" i="12"/>
  <c r="D27" i="12"/>
  <c r="G26" i="12"/>
  <c r="D26" i="12"/>
  <c r="G25" i="12"/>
  <c r="D25" i="12"/>
  <c r="G24" i="12"/>
  <c r="D24" i="12"/>
  <c r="G23" i="12"/>
  <c r="D23" i="12"/>
  <c r="G22" i="12"/>
  <c r="D22" i="12"/>
  <c r="G21" i="12"/>
  <c r="D21" i="12"/>
  <c r="G20" i="12"/>
  <c r="D20" i="12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M4" i="12" s="1"/>
  <c r="M7" i="12"/>
  <c r="J6" i="12" s="1"/>
  <c r="J12" i="12" s="1"/>
  <c r="M5" i="12"/>
  <c r="D8" i="4"/>
  <c r="D9" i="4"/>
  <c r="G8" i="4"/>
  <c r="J6" i="4"/>
  <c r="J12" i="4" s="1"/>
  <c r="M7" i="4"/>
  <c r="G9" i="4" l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M4" i="4"/>
  <c r="H12" i="1"/>
  <c r="I12" i="1"/>
  <c r="K38" i="1"/>
  <c r="K32" i="1"/>
  <c r="C33" i="1"/>
  <c r="E24" i="1"/>
  <c r="J38" i="1" s="1"/>
  <c r="J16" i="1"/>
  <c r="J17" i="1"/>
  <c r="G17" i="1"/>
  <c r="G16" i="1"/>
  <c r="I11" i="1"/>
  <c r="I13" i="1"/>
  <c r="I14" i="1"/>
  <c r="H11" i="1"/>
  <c r="K11" i="1" s="1"/>
  <c r="K12" i="1"/>
  <c r="H13" i="1"/>
  <c r="K13" i="1" s="1"/>
  <c r="I17" i="1" l="1"/>
  <c r="M5" i="4"/>
  <c r="H17" i="1"/>
  <c r="D32" i="1"/>
  <c r="D33" i="1"/>
  <c r="E33" i="1" s="1"/>
  <c r="E32" i="1" s="1"/>
  <c r="H16" i="1"/>
  <c r="K16" i="1"/>
  <c r="K30" i="1"/>
  <c r="I16" i="1"/>
  <c r="K39" i="1" l="1"/>
  <c r="E35" i="1"/>
  <c r="K31" i="1" s="1"/>
  <c r="K33" i="1" s="1"/>
  <c r="K24" i="1" s="1"/>
  <c r="J39" i="1" s="1"/>
  <c r="K40" i="1" s="1"/>
</calcChain>
</file>

<file path=xl/sharedStrings.xml><?xml version="1.0" encoding="utf-8"?>
<sst xmlns="http://schemas.openxmlformats.org/spreadsheetml/2006/main" count="1012" uniqueCount="638">
  <si>
    <t>Weighted Average Cost of Capital</t>
  </si>
  <si>
    <t>All figuers are in INR unless stated otherwise</t>
  </si>
  <si>
    <t>Peer Comps</t>
  </si>
  <si>
    <t>Name of the Comp</t>
  </si>
  <si>
    <t>Country</t>
  </si>
  <si>
    <t>Total Debt</t>
  </si>
  <si>
    <t>Total Equity</t>
  </si>
  <si>
    <t>Tax Rate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</si>
  <si>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</si>
  <si>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t>Debt/</t>
  </si>
  <si>
    <t>Equity</t>
  </si>
  <si>
    <t>Capital</t>
  </si>
  <si>
    <t>Levered</t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</si>
  <si>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</si>
  <si>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</si>
  <si>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Beta</t>
    </r>
    <r>
      <rPr>
        <vertAlign val="superscript"/>
        <sz val="11"/>
        <color theme="1"/>
        <rFont val="Calibri"/>
        <family val="2"/>
        <scheme val="minor"/>
      </rPr>
      <t xml:space="preserve"> 3</t>
    </r>
  </si>
  <si>
    <t>India</t>
  </si>
  <si>
    <t>Average</t>
  </si>
  <si>
    <t>Median</t>
  </si>
  <si>
    <t>Cost of Debt</t>
  </si>
  <si>
    <t>Pre-Tax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</si>
  <si>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</si>
  <si>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</si>
  <si>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</si>
  <si>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</si>
  <si>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  <scheme val="minor"/>
      </rPr>
      <t>4</t>
    </r>
  </si>
  <si>
    <t>Capital structure</t>
  </si>
  <si>
    <t xml:space="preserve">Current </t>
  </si>
  <si>
    <t>Target</t>
  </si>
  <si>
    <t>Market Capitalization</t>
  </si>
  <si>
    <t>Total Capital</t>
  </si>
  <si>
    <t>Levered Beta</t>
  </si>
  <si>
    <t>Comps Median Unlevered Beta</t>
  </si>
  <si>
    <t>Target Debt / Equity</t>
  </si>
  <si>
    <t>Debt / Equity</t>
  </si>
  <si>
    <t xml:space="preserve">Debt </t>
  </si>
  <si>
    <t>Total Cost</t>
  </si>
  <si>
    <t>Total Weight</t>
  </si>
  <si>
    <t>Notes:</t>
  </si>
  <si>
    <t>1. Tax Rate considered as Marginal Tax Rate for the country</t>
  </si>
  <si>
    <t>2. Levered beta is based on 5 year monthly data</t>
  </si>
  <si>
    <t>3. Unlevered Beta = Levered Beta/1+(1-Tax Rate)*Debt/Equity)</t>
  </si>
  <si>
    <t>4. Levered Beta = Unlevered Beta*1+(1-Tax Rate)*Debt/Equity)</t>
  </si>
  <si>
    <t>Date</t>
  </si>
  <si>
    <t>Open</t>
  </si>
  <si>
    <t>High</t>
  </si>
  <si>
    <t>Low</t>
  </si>
  <si>
    <t>Closing Price</t>
  </si>
  <si>
    <t>Price</t>
  </si>
  <si>
    <t>Vol.</t>
  </si>
  <si>
    <t>Change %</t>
  </si>
  <si>
    <t>1.43B</t>
  </si>
  <si>
    <t>1.34B</t>
  </si>
  <si>
    <t>750.40M</t>
  </si>
  <si>
    <t>721.93M</t>
  </si>
  <si>
    <t>1.40B</t>
  </si>
  <si>
    <t>1.27B</t>
  </si>
  <si>
    <t>1.50B</t>
  </si>
  <si>
    <t>1.86B</t>
  </si>
  <si>
    <t>1.35B</t>
  </si>
  <si>
    <t>1.09B</t>
  </si>
  <si>
    <t>1.55B</t>
  </si>
  <si>
    <t>1.22B</t>
  </si>
  <si>
    <t>1.23B</t>
  </si>
  <si>
    <t>1.47B</t>
  </si>
  <si>
    <t>1.39B</t>
  </si>
  <si>
    <t>1.73B</t>
  </si>
  <si>
    <t>1.45B</t>
  </si>
  <si>
    <t>1.42B</t>
  </si>
  <si>
    <t>1.65B</t>
  </si>
  <si>
    <t>1.17B</t>
  </si>
  <si>
    <t>1.64B</t>
  </si>
  <si>
    <t>1.85B</t>
  </si>
  <si>
    <t>1.90B</t>
  </si>
  <si>
    <t>1.28B</t>
  </si>
  <si>
    <t>1.44B</t>
  </si>
  <si>
    <t>1.70B</t>
  </si>
  <si>
    <t>1.49B</t>
  </si>
  <si>
    <t>3.17B</t>
  </si>
  <si>
    <t>1.69B</t>
  </si>
  <si>
    <t>1.29B</t>
  </si>
  <si>
    <t>1.54B</t>
  </si>
  <si>
    <t>1.15B</t>
  </si>
  <si>
    <t>1.75B</t>
  </si>
  <si>
    <t>2.16B</t>
  </si>
  <si>
    <t>1.32B</t>
  </si>
  <si>
    <t>1.37B</t>
  </si>
  <si>
    <t>2.00B</t>
  </si>
  <si>
    <t>1.94B</t>
  </si>
  <si>
    <t>1.82B</t>
  </si>
  <si>
    <t>1.18B</t>
  </si>
  <si>
    <t>1.38B</t>
  </si>
  <si>
    <t>1.14B</t>
  </si>
  <si>
    <t>1.56B</t>
  </si>
  <si>
    <t>869.17M</t>
  </si>
  <si>
    <t>1.04B</t>
  </si>
  <si>
    <t>934.95M</t>
  </si>
  <si>
    <t>1.02B</t>
  </si>
  <si>
    <t>906.89M</t>
  </si>
  <si>
    <t>994.41M</t>
  </si>
  <si>
    <t>1.07B</t>
  </si>
  <si>
    <t>892.78M</t>
  </si>
  <si>
    <t>1.19B</t>
  </si>
  <si>
    <t>1.16B</t>
  </si>
  <si>
    <t>1.68B</t>
  </si>
  <si>
    <t>995.28M</t>
  </si>
  <si>
    <t>1.48B</t>
  </si>
  <si>
    <t>1.11B</t>
  </si>
  <si>
    <t>1.21B</t>
  </si>
  <si>
    <t>1.25B</t>
  </si>
  <si>
    <t>1.20B</t>
  </si>
  <si>
    <t>957.73M</t>
  </si>
  <si>
    <t>1.08B</t>
  </si>
  <si>
    <t>721.22M</t>
  </si>
  <si>
    <t>935.73M</t>
  </si>
  <si>
    <t>1.13B</t>
  </si>
  <si>
    <t>1.61B</t>
  </si>
  <si>
    <t>1.03B</t>
  </si>
  <si>
    <t>2.26B</t>
  </si>
  <si>
    <t>51.46M</t>
  </si>
  <si>
    <t>49.80M</t>
  </si>
  <si>
    <t>73.45M</t>
  </si>
  <si>
    <t>72.39M</t>
  </si>
  <si>
    <t>47.39M</t>
  </si>
  <si>
    <t>74.45M</t>
  </si>
  <si>
    <t>61.15M</t>
  </si>
  <si>
    <t>62.58M</t>
  </si>
  <si>
    <t>56.82M</t>
  </si>
  <si>
    <t>59.80M</t>
  </si>
  <si>
    <t>70.53M</t>
  </si>
  <si>
    <t>65.62M</t>
  </si>
  <si>
    <t>61.66M</t>
  </si>
  <si>
    <t>49.67M</t>
  </si>
  <si>
    <t>50.49M</t>
  </si>
  <si>
    <t>62.22M</t>
  </si>
  <si>
    <t>65.92M</t>
  </si>
  <si>
    <t>67.97M</t>
  </si>
  <si>
    <t>92.63M</t>
  </si>
  <si>
    <t>89.15M</t>
  </si>
  <si>
    <t>34.49M</t>
  </si>
  <si>
    <t>84.68M</t>
  </si>
  <si>
    <t>36.96M</t>
  </si>
  <si>
    <t>38.47M</t>
  </si>
  <si>
    <t>88.33M</t>
  </si>
  <si>
    <t>87.65M</t>
  </si>
  <si>
    <t>83.25M</t>
  </si>
  <si>
    <t>26.08M</t>
  </si>
  <si>
    <t>57.00M</t>
  </si>
  <si>
    <t>54.83M</t>
  </si>
  <si>
    <t>63.28M</t>
  </si>
  <si>
    <t>39.05M</t>
  </si>
  <si>
    <t>65.36M</t>
  </si>
  <si>
    <t>79.99M</t>
  </si>
  <si>
    <t>46.18M</t>
  </si>
  <si>
    <t>42.28M</t>
  </si>
  <si>
    <t>139.42M</t>
  </si>
  <si>
    <t>54.70M</t>
  </si>
  <si>
    <t>38.38M</t>
  </si>
  <si>
    <t>36.16M</t>
  </si>
  <si>
    <t>51.13M</t>
  </si>
  <si>
    <t>29.86M</t>
  </si>
  <si>
    <t>38.32M</t>
  </si>
  <si>
    <t>25.97M</t>
  </si>
  <si>
    <t>60.22M</t>
  </si>
  <si>
    <t>79.15M</t>
  </si>
  <si>
    <t>98.77M</t>
  </si>
  <si>
    <t>54.62M</t>
  </si>
  <si>
    <t>28.86M</t>
  </si>
  <si>
    <t>41.69M</t>
  </si>
  <si>
    <t>78.80M</t>
  </si>
  <si>
    <t>84.63M</t>
  </si>
  <si>
    <t>29.60M</t>
  </si>
  <si>
    <t>40.10M</t>
  </si>
  <si>
    <t>49.26M</t>
  </si>
  <si>
    <t>60.31M</t>
  </si>
  <si>
    <t>78.36M</t>
  </si>
  <si>
    <t>37.83M</t>
  </si>
  <si>
    <t>37.49M</t>
  </si>
  <si>
    <t>50.11M</t>
  </si>
  <si>
    <t>66.98M</t>
  </si>
  <si>
    <t>37.73M</t>
  </si>
  <si>
    <t>43.91M</t>
  </si>
  <si>
    <t>40.52M</t>
  </si>
  <si>
    <t>65.99M</t>
  </si>
  <si>
    <t>35.92M</t>
  </si>
  <si>
    <t>67.57M</t>
  </si>
  <si>
    <t>57.86M</t>
  </si>
  <si>
    <t>30.32M</t>
  </si>
  <si>
    <t>34.36M</t>
  </si>
  <si>
    <t>38.71M</t>
  </si>
  <si>
    <t>52.95M</t>
  </si>
  <si>
    <t>40.95M</t>
  </si>
  <si>
    <t>49.54M</t>
  </si>
  <si>
    <t>52.36M</t>
  </si>
  <si>
    <t>94.58M</t>
  </si>
  <si>
    <t>55.46M</t>
  </si>
  <si>
    <t>78.91M</t>
  </si>
  <si>
    <t>49.82M</t>
  </si>
  <si>
    <t>63.34M</t>
  </si>
  <si>
    <t>62.19M</t>
  </si>
  <si>
    <t>45.60M</t>
  </si>
  <si>
    <t>54.09M</t>
  </si>
  <si>
    <t>54.37M</t>
  </si>
  <si>
    <t>82.15M</t>
  </si>
  <si>
    <t>48.86M</t>
  </si>
  <si>
    <t>49.79M</t>
  </si>
  <si>
    <t>100.11M</t>
  </si>
  <si>
    <t>87.04M</t>
  </si>
  <si>
    <t>30.55M</t>
  </si>
  <si>
    <t>39.73M</t>
  </si>
  <si>
    <t>56.96M</t>
  </si>
  <si>
    <t>91.24M</t>
  </si>
  <si>
    <t>26.68M</t>
  </si>
  <si>
    <t>38.50M</t>
  </si>
  <si>
    <t>39.89M</t>
  </si>
  <si>
    <t>46.16M</t>
  </si>
  <si>
    <t>35.27M</t>
  </si>
  <si>
    <t>41.38M</t>
  </si>
  <si>
    <t>43.06M</t>
  </si>
  <si>
    <t>46.64M</t>
  </si>
  <si>
    <t>91.68M</t>
  </si>
  <si>
    <t>Tata Motors Weekly Returns</t>
  </si>
  <si>
    <t>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</si>
  <si>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</si>
  <si>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</si>
  <si>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</si>
  <si>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</si>
  <si>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</si>
  <si>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</si>
  <si>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</si>
  <si>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</si>
  <si>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</si>
  <si>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</si>
  <si>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</si>
  <si>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</si>
  <si>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</si>
  <si>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</si>
  <si>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</si>
  <si>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</si>
  <si>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</si>
  <si>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</si>
  <si>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</si>
  <si>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</si>
  <si>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</si>
  <si>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</si>
  <si>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</si>
  <si>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</si>
  <si>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</si>
  <si>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</si>
  <si>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</si>
  <si>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</si>
  <si>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</si>
  <si>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</si>
  <si>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</si>
  <si>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</si>
  <si>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</si>
  <si>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</si>
  <si>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</si>
  <si>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Regression Beta - (2 Years Weekly)</t>
  </si>
  <si>
    <t>2.34M</t>
  </si>
  <si>
    <t>1.79M</t>
  </si>
  <si>
    <t>1.76M</t>
  </si>
  <si>
    <t>4.55M</t>
  </si>
  <si>
    <t>1.34M</t>
  </si>
  <si>
    <t>2.02M</t>
  </si>
  <si>
    <t>1.60M</t>
  </si>
  <si>
    <t>1.81M</t>
  </si>
  <si>
    <t>3.06M</t>
  </si>
  <si>
    <t>1.88M</t>
  </si>
  <si>
    <t>4.07M</t>
  </si>
  <si>
    <t>2.01M</t>
  </si>
  <si>
    <t>3.49M</t>
  </si>
  <si>
    <t>2.67M</t>
  </si>
  <si>
    <t>2.39M</t>
  </si>
  <si>
    <t>3.19M</t>
  </si>
  <si>
    <t>2.77M</t>
  </si>
  <si>
    <t>3.88M</t>
  </si>
  <si>
    <t>2.80M</t>
  </si>
  <si>
    <t>2.13M</t>
  </si>
  <si>
    <t>1.74M</t>
  </si>
  <si>
    <t>2.16M</t>
  </si>
  <si>
    <t>1.77M</t>
  </si>
  <si>
    <t>1.52M</t>
  </si>
  <si>
    <t>5.31M</t>
  </si>
  <si>
    <t>4.36M</t>
  </si>
  <si>
    <t>2.95M</t>
  </si>
  <si>
    <t>2.32M</t>
  </si>
  <si>
    <t>2.61M</t>
  </si>
  <si>
    <t>3.59M</t>
  </si>
  <si>
    <t>2.41M</t>
  </si>
  <si>
    <t>3.63M</t>
  </si>
  <si>
    <t>3.11M</t>
  </si>
  <si>
    <t>2.19M</t>
  </si>
  <si>
    <t>4.82M</t>
  </si>
  <si>
    <t>3.29M</t>
  </si>
  <si>
    <t>2.60M</t>
  </si>
  <si>
    <t>5.29M</t>
  </si>
  <si>
    <t>2.88M</t>
  </si>
  <si>
    <t>2.59M</t>
  </si>
  <si>
    <t>6.01M</t>
  </si>
  <si>
    <t>2.54M</t>
  </si>
  <si>
    <t>2.30M</t>
  </si>
  <si>
    <t>3.40M</t>
  </si>
  <si>
    <t>3.87M</t>
  </si>
  <si>
    <t>2.83M</t>
  </si>
  <si>
    <t>2.28M</t>
  </si>
  <si>
    <t>4.49M</t>
  </si>
  <si>
    <t>2.96M</t>
  </si>
  <si>
    <t>1.99M</t>
  </si>
  <si>
    <t>3.25M</t>
  </si>
  <si>
    <t>2.53M</t>
  </si>
  <si>
    <t>4.10M</t>
  </si>
  <si>
    <t>5.85M</t>
  </si>
  <si>
    <t>2.94M</t>
  </si>
  <si>
    <t>1.83M</t>
  </si>
  <si>
    <t>4.14M</t>
  </si>
  <si>
    <t>2.25M</t>
  </si>
  <si>
    <t>2.05M</t>
  </si>
  <si>
    <t>1.29M</t>
  </si>
  <si>
    <t>1.35M</t>
  </si>
  <si>
    <t>1.95M</t>
  </si>
  <si>
    <t>2.56M</t>
  </si>
  <si>
    <t>4.16M</t>
  </si>
  <si>
    <t>3.42M</t>
  </si>
  <si>
    <t>3.03M</t>
  </si>
  <si>
    <t>2.40M</t>
  </si>
  <si>
    <t>4.54M</t>
  </si>
  <si>
    <t>3.02M</t>
  </si>
  <si>
    <t>4.18M</t>
  </si>
  <si>
    <t>7.41M</t>
  </si>
  <si>
    <t>13.72M</t>
  </si>
  <si>
    <t>2.09M</t>
  </si>
  <si>
    <t>2.47M</t>
  </si>
  <si>
    <t>2.03M</t>
  </si>
  <si>
    <t>3.91M</t>
  </si>
  <si>
    <t>2.17M</t>
  </si>
  <si>
    <t>5.06M</t>
  </si>
  <si>
    <t>5.13M</t>
  </si>
  <si>
    <t>2.26M</t>
  </si>
  <si>
    <t>2.72M</t>
  </si>
  <si>
    <t>2.69M</t>
  </si>
  <si>
    <t>3.12M</t>
  </si>
  <si>
    <t>2.79M</t>
  </si>
  <si>
    <t>2.20M</t>
  </si>
  <si>
    <t>2.50M</t>
  </si>
  <si>
    <t>1.80M</t>
  </si>
  <si>
    <t>5.19M</t>
  </si>
  <si>
    <t>3.27M</t>
  </si>
  <si>
    <t>83.25K</t>
  </si>
  <si>
    <t>114.28K</t>
  </si>
  <si>
    <t>173.13K</t>
  </si>
  <si>
    <t>570.50K</t>
  </si>
  <si>
    <t>49.02K</t>
  </si>
  <si>
    <t>160.88K</t>
  </si>
  <si>
    <t>128.98K</t>
  </si>
  <si>
    <t>89.43K</t>
  </si>
  <si>
    <t>112.40K</t>
  </si>
  <si>
    <t>84.45K</t>
  </si>
  <si>
    <t>101.09K</t>
  </si>
  <si>
    <t>190.28K</t>
  </si>
  <si>
    <t>718.26K</t>
  </si>
  <si>
    <t>179.37K</t>
  </si>
  <si>
    <t>106.98K</t>
  </si>
  <si>
    <t>157.82K</t>
  </si>
  <si>
    <t>147.61K</t>
  </si>
  <si>
    <t>368.22K</t>
  </si>
  <si>
    <t>226.53K</t>
  </si>
  <si>
    <t>199.59K</t>
  </si>
  <si>
    <t>153.56K</t>
  </si>
  <si>
    <t>120.03K</t>
  </si>
  <si>
    <t>148.11K</t>
  </si>
  <si>
    <t>63.54K</t>
  </si>
  <si>
    <t>138.00K</t>
  </si>
  <si>
    <t>553.54K</t>
  </si>
  <si>
    <t>65.23K</t>
  </si>
  <si>
    <t>47.60K</t>
  </si>
  <si>
    <t>84.13K</t>
  </si>
  <si>
    <t>134.06K</t>
  </si>
  <si>
    <t>113.04K</t>
  </si>
  <si>
    <t>66.71K</t>
  </si>
  <si>
    <t>137.30K</t>
  </si>
  <si>
    <t>175.97K</t>
  </si>
  <si>
    <t>169.81K</t>
  </si>
  <si>
    <t>110.61K</t>
  </si>
  <si>
    <t>145.40K</t>
  </si>
  <si>
    <t>272.31K</t>
  </si>
  <si>
    <t>373.63K</t>
  </si>
  <si>
    <t>618.02K</t>
  </si>
  <si>
    <t>553.53K</t>
  </si>
  <si>
    <t>455.61K</t>
  </si>
  <si>
    <t>303.82K</t>
  </si>
  <si>
    <t>121.41K</t>
  </si>
  <si>
    <t>487.80K</t>
  </si>
  <si>
    <t>492.78K</t>
  </si>
  <si>
    <t>297.46K</t>
  </si>
  <si>
    <t>442.66K</t>
  </si>
  <si>
    <t>693.06K</t>
  </si>
  <si>
    <t>441.32K</t>
  </si>
  <si>
    <t>92.36K</t>
  </si>
  <si>
    <t>107.78K</t>
  </si>
  <si>
    <t>105.12K</t>
  </si>
  <si>
    <t>188.09K</t>
  </si>
  <si>
    <t>194.31K</t>
  </si>
  <si>
    <t>78.46K</t>
  </si>
  <si>
    <t>230.65K</t>
  </si>
  <si>
    <t>236.94K</t>
  </si>
  <si>
    <t>136.28K</t>
  </si>
  <si>
    <t>239.65K</t>
  </si>
  <si>
    <t>423.20K</t>
  </si>
  <si>
    <t>760.28K</t>
  </si>
  <si>
    <t>232.85K</t>
  </si>
  <si>
    <t>129.21K</t>
  </si>
  <si>
    <t>212.78K</t>
  </si>
  <si>
    <t>294.24K</t>
  </si>
  <si>
    <t>522.58K</t>
  </si>
  <si>
    <t>1.08M</t>
  </si>
  <si>
    <t>441.03K</t>
  </si>
  <si>
    <t>624.84K</t>
  </si>
  <si>
    <t>3.38M</t>
  </si>
  <si>
    <t>106.62K</t>
  </si>
  <si>
    <t>210.06K</t>
  </si>
  <si>
    <t>125.68K</t>
  </si>
  <si>
    <t>129.43K</t>
  </si>
  <si>
    <t>200.54K</t>
  </si>
  <si>
    <t>181.41K</t>
  </si>
  <si>
    <t>117.93K</t>
  </si>
  <si>
    <t>192.96K</t>
  </si>
  <si>
    <t>143.83K</t>
  </si>
  <si>
    <t>121.32K</t>
  </si>
  <si>
    <t>118.78K</t>
  </si>
  <si>
    <t>101.21K</t>
  </si>
  <si>
    <t>87.55K</t>
  </si>
  <si>
    <t>66.48K</t>
  </si>
  <si>
    <t>180.62K</t>
  </si>
  <si>
    <t>187.28K</t>
  </si>
  <si>
    <t>141.98K</t>
  </si>
  <si>
    <t>14.74M</t>
  </si>
  <si>
    <t>12.10M</t>
  </si>
  <si>
    <t>12.13M</t>
  </si>
  <si>
    <t>12.11M</t>
  </si>
  <si>
    <t>8.45M</t>
  </si>
  <si>
    <t>17.30M</t>
  </si>
  <si>
    <t>10.78M</t>
  </si>
  <si>
    <t>14.48M</t>
  </si>
  <si>
    <t>20.04M</t>
  </si>
  <si>
    <t>16.28M</t>
  </si>
  <si>
    <t>11.47M</t>
  </si>
  <si>
    <t>22.73M</t>
  </si>
  <si>
    <t>16.54M</t>
  </si>
  <si>
    <t>25.69M</t>
  </si>
  <si>
    <t>13.67M</t>
  </si>
  <si>
    <t>15.39M</t>
  </si>
  <si>
    <t>15.10M</t>
  </si>
  <si>
    <t>23.40M</t>
  </si>
  <si>
    <t>20.45M</t>
  </si>
  <si>
    <t>11.17M</t>
  </si>
  <si>
    <t>10.76M</t>
  </si>
  <si>
    <t>13.35M</t>
  </si>
  <si>
    <t>10.05M</t>
  </si>
  <si>
    <t>10.60M</t>
  </si>
  <si>
    <t>14.23M</t>
  </si>
  <si>
    <t>16.93M</t>
  </si>
  <si>
    <t>11.27M</t>
  </si>
  <si>
    <t>10.11M</t>
  </si>
  <si>
    <t>26.73M</t>
  </si>
  <si>
    <t>7.71M</t>
  </si>
  <si>
    <t>17.34M</t>
  </si>
  <si>
    <t>20.82M</t>
  </si>
  <si>
    <t>12.91M</t>
  </si>
  <si>
    <t>24.76M</t>
  </si>
  <si>
    <t>19.74M</t>
  </si>
  <si>
    <t>14.61M</t>
  </si>
  <si>
    <t>26.22M</t>
  </si>
  <si>
    <t>12.88M</t>
  </si>
  <si>
    <t>15.68M</t>
  </si>
  <si>
    <t>13.30M</t>
  </si>
  <si>
    <t>10.80M</t>
  </si>
  <si>
    <t>11.92M</t>
  </si>
  <si>
    <t>15.59M</t>
  </si>
  <si>
    <t>12.08M</t>
  </si>
  <si>
    <t>13.00M</t>
  </si>
  <si>
    <t>18.60M</t>
  </si>
  <si>
    <t>23.96M</t>
  </si>
  <si>
    <t>16.19M</t>
  </si>
  <si>
    <t>15.66M</t>
  </si>
  <si>
    <t>24.72M</t>
  </si>
  <si>
    <t>11.54M</t>
  </si>
  <si>
    <t>16.17M</t>
  </si>
  <si>
    <t>8.07M</t>
  </si>
  <si>
    <t>11.36M</t>
  </si>
  <si>
    <t>11.28M</t>
  </si>
  <si>
    <t>10.64M</t>
  </si>
  <si>
    <t>8.23M</t>
  </si>
  <si>
    <t>12.41M</t>
  </si>
  <si>
    <t>13.52M</t>
  </si>
  <si>
    <t>13.11M</t>
  </si>
  <si>
    <t>13.88M</t>
  </si>
  <si>
    <t>9.19M</t>
  </si>
  <si>
    <t>10.35M</t>
  </si>
  <si>
    <t>14.26M</t>
  </si>
  <si>
    <t>12.37M</t>
  </si>
  <si>
    <t>13.26M</t>
  </si>
  <si>
    <t>5.98M</t>
  </si>
  <si>
    <t>8.81M</t>
  </si>
  <si>
    <t>9.75M</t>
  </si>
  <si>
    <t>10.33M</t>
  </si>
  <si>
    <t>19.73M</t>
  </si>
  <si>
    <t>15.72M</t>
  </si>
  <si>
    <t>7.32M</t>
  </si>
  <si>
    <t>12.26M</t>
  </si>
  <si>
    <t>7.43M</t>
  </si>
  <si>
    <t>8.82M</t>
  </si>
  <si>
    <t>22.40M</t>
  </si>
  <si>
    <t>20.12M</t>
  </si>
  <si>
    <t>22.82M</t>
  </si>
  <si>
    <t>6.87M</t>
  </si>
  <si>
    <t>10.53M</t>
  </si>
  <si>
    <t>19.20M</t>
  </si>
  <si>
    <t>11.75M</t>
  </si>
  <si>
    <t>7.08M</t>
  </si>
  <si>
    <t>8.66M</t>
  </si>
  <si>
    <t>13.59M</t>
  </si>
  <si>
    <t>18.99M</t>
  </si>
  <si>
    <t>9.64M</t>
  </si>
  <si>
    <t>9.35M</t>
  </si>
  <si>
    <t>14.00M</t>
  </si>
  <si>
    <t>10.21M</t>
  </si>
  <si>
    <t>8.13M</t>
  </si>
  <si>
    <t>9.04M</t>
  </si>
  <si>
    <t>11.97M</t>
  </si>
  <si>
    <t>6.60M</t>
  </si>
  <si>
    <t>10.70M</t>
  </si>
  <si>
    <t>10.94M</t>
  </si>
  <si>
    <t>18.74M</t>
  </si>
  <si>
    <t>10.20M</t>
  </si>
  <si>
    <t>10.82M</t>
  </si>
  <si>
    <t>10.48M</t>
  </si>
  <si>
    <t>13.58M</t>
  </si>
  <si>
    <t>9.31M</t>
  </si>
  <si>
    <t>14.51M</t>
  </si>
  <si>
    <t>1.48M</t>
  </si>
  <si>
    <t>3.04M</t>
  </si>
  <si>
    <t>996.10K</t>
  </si>
  <si>
    <t>1.86M</t>
  </si>
  <si>
    <t>1.55M</t>
  </si>
  <si>
    <t>2.22M</t>
  </si>
  <si>
    <t>2.33M</t>
  </si>
  <si>
    <t>2.23M</t>
  </si>
  <si>
    <t>1.94M</t>
  </si>
  <si>
    <t>1.98M</t>
  </si>
  <si>
    <t>5.46M</t>
  </si>
  <si>
    <t>2.87M</t>
  </si>
  <si>
    <t>2.82M</t>
  </si>
  <si>
    <t>2.08M</t>
  </si>
  <si>
    <t>2.35M</t>
  </si>
  <si>
    <t>3.34M</t>
  </si>
  <si>
    <t>1.96M</t>
  </si>
  <si>
    <t>2.84M</t>
  </si>
  <si>
    <t>3.90M</t>
  </si>
  <si>
    <t>5.12M</t>
  </si>
  <si>
    <t>5.97M</t>
  </si>
  <si>
    <t>3.00M</t>
  </si>
  <si>
    <t>3.98M</t>
  </si>
  <si>
    <t>3.37M</t>
  </si>
  <si>
    <t>1.47M</t>
  </si>
  <si>
    <t>2.74M</t>
  </si>
  <si>
    <t>2.57M</t>
  </si>
  <si>
    <t>2.18M</t>
  </si>
  <si>
    <t>2.38M</t>
  </si>
  <si>
    <t>2.73M</t>
  </si>
  <si>
    <t>1.64M</t>
  </si>
  <si>
    <t>3.36M</t>
  </si>
  <si>
    <t>2.11M</t>
  </si>
  <si>
    <t>4.53M</t>
  </si>
  <si>
    <t>3.62M</t>
  </si>
  <si>
    <t>3.09M</t>
  </si>
  <si>
    <t>4.15M</t>
  </si>
  <si>
    <t>2.92M</t>
  </si>
  <si>
    <t>1.87M</t>
  </si>
  <si>
    <t>1.62M</t>
  </si>
  <si>
    <t>1.56M</t>
  </si>
  <si>
    <t>3.22M</t>
  </si>
  <si>
    <t>1.57M</t>
  </si>
  <si>
    <t>1.97M</t>
  </si>
  <si>
    <t>2.75M</t>
  </si>
  <si>
    <t>2.51M</t>
  </si>
  <si>
    <t>3.96M</t>
  </si>
  <si>
    <t>3.82M</t>
  </si>
  <si>
    <t>1.45M</t>
  </si>
  <si>
    <t>2.07M</t>
  </si>
  <si>
    <t>3.05M</t>
  </si>
  <si>
    <t>1.49M</t>
  </si>
  <si>
    <t>2.63M</t>
  </si>
  <si>
    <t>3.33M</t>
  </si>
  <si>
    <t>1.84M</t>
  </si>
  <si>
    <t>1.61M</t>
  </si>
  <si>
    <t>1.21M</t>
  </si>
  <si>
    <t>1.54M</t>
  </si>
  <si>
    <t>1.93M</t>
  </si>
  <si>
    <t>2.15M</t>
  </si>
  <si>
    <t>1.39M</t>
  </si>
  <si>
    <t>1.58M</t>
  </si>
  <si>
    <t>3.20M</t>
  </si>
  <si>
    <t>Mahindra &amp; Mahindra Weekly Returns</t>
  </si>
  <si>
    <t>FORCE Weekly Returns</t>
  </si>
  <si>
    <t>EICHER Weekly Returns</t>
  </si>
  <si>
    <t>Maruti Suzuki Weekly Returns</t>
  </si>
  <si>
    <t>S.No.</t>
  </si>
  <si>
    <t>Name</t>
  </si>
  <si>
    <t>CMP Rs.</t>
  </si>
  <si>
    <t xml:space="preserve">Mar Cap Rs.Cr. </t>
  </si>
  <si>
    <t>Debt Rs.Cr.</t>
  </si>
  <si>
    <t>Debt / Eq</t>
  </si>
  <si>
    <t>Maruti Suzuki</t>
  </si>
  <si>
    <t>M &amp; M</t>
  </si>
  <si>
    <t>Tata Motors</t>
  </si>
  <si>
    <t>Eicher Motors</t>
  </si>
  <si>
    <t>Force Motors</t>
  </si>
  <si>
    <t>4.84M</t>
  </si>
  <si>
    <t>4.32M</t>
  </si>
  <si>
    <t>1.44M</t>
  </si>
  <si>
    <t>1.01M</t>
  </si>
  <si>
    <t>2.14M</t>
  </si>
  <si>
    <t>4.51M</t>
  </si>
  <si>
    <t>5.03M</t>
  </si>
  <si>
    <t>3.60M</t>
  </si>
  <si>
    <t>3.95M</t>
  </si>
  <si>
    <t>5.99M</t>
  </si>
  <si>
    <t>Year</t>
  </si>
  <si>
    <t>Annual</t>
  </si>
  <si>
    <t>Returns on Market</t>
  </si>
  <si>
    <t>Average Return</t>
  </si>
  <si>
    <t>Dividend Yield</t>
  </si>
  <si>
    <r>
      <t xml:space="preserve">1.27% </t>
    </r>
    <r>
      <rPr>
        <vertAlign val="superscript"/>
        <sz val="11"/>
        <color rgb="FF3333FF"/>
        <rFont val="Calibri"/>
        <family val="2"/>
        <scheme val="minor"/>
      </rPr>
      <t>1</t>
    </r>
  </si>
  <si>
    <t xml:space="preserve">Total Market Return </t>
  </si>
  <si>
    <t>Equity Weight</t>
  </si>
  <si>
    <t>Debt Weight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</si>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</sst>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rgb="FF3333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10" fontId="0" fillId="0" borderId="0" xfId="0" applyNumberFormat="1"/>
    <xf numFmtId="0" fontId="6" fillId="0" borderId="0" xfId="0" applyFont="1"/>
    <xf numFmtId="10" fontId="6" fillId="0" borderId="0" xfId="0" applyNumberFormat="1" applyFont="1"/>
    <xf numFmtId="10" fontId="0" fillId="3" borderId="0" xfId="0" applyNumberFormat="1" applyFill="1"/>
    <xf numFmtId="2" fontId="0" fillId="3" borderId="0" xfId="0" applyNumberFormat="1" applyFill="1"/>
    <xf numFmtId="0" fontId="2" fillId="0" borderId="1" xfId="0" applyFont="1" applyBorder="1"/>
    <xf numFmtId="0" fontId="2" fillId="0" borderId="2" xfId="0" applyFont="1" applyBorder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0" fontId="2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165" fontId="6" fillId="0" borderId="0" xfId="0" applyNumberFormat="1" applyFont="1"/>
    <xf numFmtId="165" fontId="0" fillId="0" borderId="3" xfId="0" applyNumberFormat="1" applyBorder="1"/>
    <xf numFmtId="10" fontId="6" fillId="0" borderId="0" xfId="1" applyNumberFormat="1" applyFont="1"/>
    <xf numFmtId="10" fontId="0" fillId="3" borderId="3" xfId="0" applyNumberFormat="1" applyFill="1" applyBorder="1"/>
    <xf numFmtId="2" fontId="0" fillId="3" borderId="3" xfId="0" applyNumberFormat="1" applyFill="1" applyBorder="1"/>
    <xf numFmtId="0" fontId="7" fillId="0" borderId="0" xfId="0" applyFont="1"/>
    <xf numFmtId="0" fontId="8" fillId="0" borderId="0" xfId="0" applyFont="1" applyAlignment="1">
      <alignment vertical="top"/>
    </xf>
    <xf numFmtId="4" fontId="0" fillId="0" borderId="0" xfId="0" applyNumberFormat="1"/>
    <xf numFmtId="4" fontId="9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9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0" fillId="4" borderId="0" xfId="0" applyFont="1" applyFill="1" applyAlignment="1">
      <alignment horizontal="left"/>
    </xf>
    <xf numFmtId="0" fontId="11" fillId="4" borderId="0" xfId="0" applyFont="1" applyFill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4" borderId="0" xfId="0" applyFill="1"/>
    <xf numFmtId="0" fontId="10" fillId="4" borderId="0" xfId="0" applyFont="1" applyFill="1"/>
    <xf numFmtId="165" fontId="0" fillId="0" borderId="0" xfId="0" applyNumberFormat="1" applyAlignment="1">
      <alignment horizontal="right"/>
    </xf>
    <xf numFmtId="0" fontId="0" fillId="0" borderId="5" xfId="0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Continuous"/>
    </xf>
    <xf numFmtId="2" fontId="2" fillId="0" borderId="0" xfId="0" applyNumberFormat="1" applyFont="1" applyAlignment="1">
      <alignment horizontal="right"/>
    </xf>
    <xf numFmtId="10" fontId="0" fillId="0" borderId="0" xfId="1" applyNumberFormat="1" applyFont="1"/>
    <xf numFmtId="0" fontId="0" fillId="5" borderId="0" xfId="0" applyFill="1"/>
    <xf numFmtId="2" fontId="0" fillId="5" borderId="0" xfId="0" applyNumberFormat="1" applyFill="1"/>
    <xf numFmtId="10" fontId="6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3" borderId="0" xfId="0" applyFont="1" applyFill="1"/>
    <xf numFmtId="10" fontId="2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A9FC-5D3D-47E7-8EE6-67C8AB7C36D7}">
  <sheetPr>
    <tabColor rgb="FF002060"/>
  </sheetPr>
  <dimension ref="A1"/>
  <sheetViews>
    <sheetView tabSelected="1"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A061-95FA-4948-B797-3F1399722EEF}">
  <dimension ref="B2:T112"/>
  <sheetViews>
    <sheetView showGridLines="0" workbookViewId="0">
      <selection activeCell="B4" sqref="B4"/>
    </sheetView>
  </sheetViews>
  <sheetFormatPr defaultRowHeight="15" x14ac:dyDescent="0.25"/>
  <cols>
    <col min="1" max="1" width="1.85546875" customWidth="1"/>
    <col min="2" max="2" width="15.28515625" style="32" bestFit="1" customWidth="1"/>
    <col min="3" max="3" width="12.42578125" style="33" customWidth="1"/>
    <col min="4" max="4" width="14.42578125" style="33" bestFit="1" customWidth="1"/>
    <col min="6" max="6" width="12.7109375" bestFit="1" customWidth="1"/>
    <col min="9" max="9" width="18.85546875" bestFit="1" customWidth="1"/>
    <col min="10" max="10" width="9.85546875" customWidth="1"/>
  </cols>
  <sheetData>
    <row r="2" spans="2:13" x14ac:dyDescent="0.25">
      <c r="B2" s="37" t="s">
        <v>258</v>
      </c>
    </row>
    <row r="4" spans="2:13" x14ac:dyDescent="0.25">
      <c r="B4" s="39" t="s">
        <v>605</v>
      </c>
      <c r="C4" s="40"/>
      <c r="D4" s="40"/>
      <c r="F4" s="44" t="s">
        <v>223</v>
      </c>
      <c r="G4" s="43"/>
      <c r="I4" s="44" t="s">
        <v>252</v>
      </c>
      <c r="L4" t="s">
        <v>224</v>
      </c>
      <c r="M4" s="7">
        <f>SLOPE(D8:D110,G8:G110)</f>
        <v>0.97338170875829233</v>
      </c>
    </row>
    <row r="5" spans="2:13" x14ac:dyDescent="0.25">
      <c r="B5" s="37"/>
      <c r="L5" t="s">
        <v>225</v>
      </c>
      <c r="M5" s="7">
        <f>_xlfn.COVARIANCE.S(D7:D110,G7:G110)/_xlfn.VAR.S(G7:G110)</f>
        <v>0.97338170875829255</v>
      </c>
    </row>
    <row r="6" spans="2:13" x14ac:dyDescent="0.25">
      <c r="B6" s="41" t="s">
        <v>43</v>
      </c>
      <c r="C6" s="42" t="s">
        <v>47</v>
      </c>
      <c r="D6" s="42" t="s">
        <v>222</v>
      </c>
      <c r="F6" s="42" t="s">
        <v>47</v>
      </c>
      <c r="G6" s="42" t="s">
        <v>222</v>
      </c>
      <c r="I6" t="s">
        <v>253</v>
      </c>
      <c r="J6" s="49">
        <f>M7</f>
        <v>0.973381708758293</v>
      </c>
    </row>
    <row r="7" spans="2:13" x14ac:dyDescent="0.25">
      <c r="B7" s="35">
        <v>44955</v>
      </c>
      <c r="C7" s="30">
        <v>3316.7</v>
      </c>
      <c r="F7" s="45">
        <v>17854.05</v>
      </c>
      <c r="I7" t="s">
        <v>254</v>
      </c>
      <c r="J7" s="50">
        <v>0.75</v>
      </c>
      <c r="L7" t="s">
        <v>226</v>
      </c>
      <c r="M7" s="7">
        <f>M26</f>
        <v>0.973381708758293</v>
      </c>
    </row>
    <row r="8" spans="2:13" x14ac:dyDescent="0.25">
      <c r="B8" s="35">
        <v>44962</v>
      </c>
      <c r="C8" s="30">
        <v>3212.35</v>
      </c>
      <c r="D8" s="38">
        <f>C8/C7-1</f>
        <v>-3.1461995356830585E-2</v>
      </c>
      <c r="F8" s="45">
        <v>17856.5</v>
      </c>
      <c r="G8" s="8">
        <f>F8/F7-1</f>
        <v>1.372237671564136E-4</v>
      </c>
    </row>
    <row r="9" spans="2:13" x14ac:dyDescent="0.25">
      <c r="B9" s="35">
        <v>44969</v>
      </c>
      <c r="C9" s="30">
        <v>3285</v>
      </c>
      <c r="D9" s="38">
        <f t="shared" ref="D9:D72" si="0">C9/C8-1</f>
        <v>2.261584198483968E-2</v>
      </c>
      <c r="F9" s="45">
        <v>17944.2</v>
      </c>
      <c r="G9" s="8">
        <f t="shared" ref="G9:G72" si="1">F9/F8-1</f>
        <v>4.9113768095652155E-3</v>
      </c>
      <c r="I9" t="s">
        <v>256</v>
      </c>
      <c r="J9" s="7">
        <v>1</v>
      </c>
      <c r="L9" t="s">
        <v>227</v>
      </c>
    </row>
    <row r="10" spans="2:13" ht="15.75" thickBot="1" x14ac:dyDescent="0.3">
      <c r="B10" s="35">
        <v>44976</v>
      </c>
      <c r="C10" s="30">
        <v>3205.6</v>
      </c>
      <c r="D10" s="38">
        <f t="shared" si="0"/>
        <v>-2.4170471841704733E-2</v>
      </c>
      <c r="F10" s="45">
        <v>17465.8</v>
      </c>
      <c r="G10" s="8">
        <f t="shared" si="1"/>
        <v>-2.6660425095574092E-2</v>
      </c>
      <c r="I10" t="s">
        <v>255</v>
      </c>
      <c r="J10" s="50">
        <v>0.25</v>
      </c>
    </row>
    <row r="11" spans="2:13" x14ac:dyDescent="0.25">
      <c r="B11" s="35">
        <v>44983</v>
      </c>
      <c r="C11" s="30">
        <v>3127.3</v>
      </c>
      <c r="D11" s="38">
        <f t="shared" si="0"/>
        <v>-2.442600449213872E-2</v>
      </c>
      <c r="F11" s="45">
        <v>17594.349999999999</v>
      </c>
      <c r="G11" s="8">
        <f t="shared" si="1"/>
        <v>7.360098020130712E-3</v>
      </c>
      <c r="L11" s="48" t="s">
        <v>228</v>
      </c>
      <c r="M11" s="48"/>
    </row>
    <row r="12" spans="2:13" x14ac:dyDescent="0.25">
      <c r="B12" s="35">
        <v>44990</v>
      </c>
      <c r="C12" s="30">
        <v>3116.1</v>
      </c>
      <c r="D12" s="38">
        <f t="shared" si="0"/>
        <v>-3.5813641160107323E-3</v>
      </c>
      <c r="F12" s="45">
        <v>17412.900000000001</v>
      </c>
      <c r="G12" s="8">
        <f t="shared" si="1"/>
        <v>-1.0312969788596749E-2</v>
      </c>
      <c r="I12" s="51" t="s">
        <v>257</v>
      </c>
      <c r="J12" s="52">
        <f>(J6*J7)+(J9*J10)</f>
        <v>0.9800362815687198</v>
      </c>
      <c r="L12" t="s">
        <v>229</v>
      </c>
      <c r="M12">
        <v>0.44735601933796904</v>
      </c>
    </row>
    <row r="13" spans="2:13" x14ac:dyDescent="0.25">
      <c r="B13" s="35">
        <v>44997</v>
      </c>
      <c r="C13" s="30">
        <v>2974.6</v>
      </c>
      <c r="D13" s="38">
        <f t="shared" si="0"/>
        <v>-4.5409325759763863E-2</v>
      </c>
      <c r="F13" s="45">
        <v>17100.05</v>
      </c>
      <c r="G13" s="8">
        <f t="shared" si="1"/>
        <v>-1.796656501788918E-2</v>
      </c>
      <c r="L13" t="s">
        <v>230</v>
      </c>
      <c r="M13">
        <v>0.20012740803791335</v>
      </c>
    </row>
    <row r="14" spans="2:13" x14ac:dyDescent="0.25">
      <c r="B14" s="35">
        <v>45004</v>
      </c>
      <c r="C14" s="30">
        <v>2909.6</v>
      </c>
      <c r="D14" s="38">
        <f t="shared" si="0"/>
        <v>-2.1851677536475544E-2</v>
      </c>
      <c r="F14" s="45">
        <v>16945.05</v>
      </c>
      <c r="G14" s="8">
        <f t="shared" si="1"/>
        <v>-9.0643009815760678E-3</v>
      </c>
      <c r="L14" t="s">
        <v>231</v>
      </c>
      <c r="M14">
        <v>0.19220787742442733</v>
      </c>
    </row>
    <row r="15" spans="2:13" x14ac:dyDescent="0.25">
      <c r="B15" s="35">
        <v>45011</v>
      </c>
      <c r="C15" s="30">
        <v>2948.85</v>
      </c>
      <c r="D15" s="38">
        <f t="shared" si="0"/>
        <v>1.3489826780313408E-2</v>
      </c>
      <c r="F15" s="45">
        <v>17359.75</v>
      </c>
      <c r="G15" s="8">
        <f t="shared" si="1"/>
        <v>2.4473223743807226E-2</v>
      </c>
      <c r="L15" t="s">
        <v>232</v>
      </c>
      <c r="M15">
        <v>3.048027713252072E-2</v>
      </c>
    </row>
    <row r="16" spans="2:13" ht="15.75" thickBot="1" x14ac:dyDescent="0.3">
      <c r="B16" s="35">
        <v>45018</v>
      </c>
      <c r="C16" s="30">
        <v>2961.7</v>
      </c>
      <c r="D16" s="38">
        <f t="shared" si="0"/>
        <v>4.3576309408752678E-3</v>
      </c>
      <c r="F16" s="45">
        <v>17599.150000000001</v>
      </c>
      <c r="G16" s="8">
        <f t="shared" si="1"/>
        <v>1.3790521176860304E-2</v>
      </c>
      <c r="L16" s="46" t="s">
        <v>233</v>
      </c>
      <c r="M16" s="46">
        <v>103</v>
      </c>
    </row>
    <row r="17" spans="2:20" x14ac:dyDescent="0.25">
      <c r="B17" s="35">
        <v>45025</v>
      </c>
      <c r="C17" s="30">
        <v>3213.05</v>
      </c>
      <c r="D17" s="38">
        <f t="shared" si="0"/>
        <v>8.4866799473275689E-2</v>
      </c>
      <c r="F17" s="45">
        <v>17828</v>
      </c>
      <c r="G17" s="8">
        <f t="shared" si="1"/>
        <v>1.3003468917532901E-2</v>
      </c>
    </row>
    <row r="18" spans="2:20" ht="15.75" thickBot="1" x14ac:dyDescent="0.3">
      <c r="B18" s="35">
        <v>45032</v>
      </c>
      <c r="C18" s="30">
        <v>3200.7</v>
      </c>
      <c r="D18" s="38">
        <f t="shared" si="0"/>
        <v>-3.843699911299292E-3</v>
      </c>
      <c r="F18" s="45">
        <v>17624.05</v>
      </c>
      <c r="G18" s="8">
        <f t="shared" si="1"/>
        <v>-1.143986986762402E-2</v>
      </c>
      <c r="L18" t="s">
        <v>234</v>
      </c>
    </row>
    <row r="19" spans="2:20" x14ac:dyDescent="0.25">
      <c r="B19" s="35">
        <v>45039</v>
      </c>
      <c r="C19" s="30">
        <v>3301.1</v>
      </c>
      <c r="D19" s="38">
        <f t="shared" si="0"/>
        <v>3.1368138219764363E-2</v>
      </c>
      <c r="F19" s="45">
        <v>18065</v>
      </c>
      <c r="G19" s="8">
        <f t="shared" si="1"/>
        <v>2.5019788300645995E-2</v>
      </c>
      <c r="L19" s="47"/>
      <c r="M19" s="47" t="s">
        <v>239</v>
      </c>
      <c r="N19" s="47" t="s">
        <v>240</v>
      </c>
      <c r="O19" s="47" t="s">
        <v>241</v>
      </c>
      <c r="P19" s="47" t="s">
        <v>242</v>
      </c>
      <c r="Q19" s="47" t="s">
        <v>243</v>
      </c>
    </row>
    <row r="20" spans="2:20" x14ac:dyDescent="0.25">
      <c r="B20" s="35">
        <v>45046</v>
      </c>
      <c r="C20" s="30">
        <v>3355.1</v>
      </c>
      <c r="D20" s="38">
        <f t="shared" si="0"/>
        <v>1.6358183635757806E-2</v>
      </c>
      <c r="F20" s="45">
        <v>18069</v>
      </c>
      <c r="G20" s="8">
        <f t="shared" si="1"/>
        <v>2.2142264046509652E-4</v>
      </c>
      <c r="L20" t="s">
        <v>235</v>
      </c>
      <c r="M20">
        <v>1</v>
      </c>
      <c r="N20">
        <v>2.3477127115501928E-2</v>
      </c>
      <c r="O20">
        <v>2.3477127115501928E-2</v>
      </c>
      <c r="P20">
        <v>25.270109783668303</v>
      </c>
      <c r="Q20">
        <v>2.1632785825618528E-6</v>
      </c>
    </row>
    <row r="21" spans="2:20" x14ac:dyDescent="0.25">
      <c r="B21" s="35">
        <v>45053</v>
      </c>
      <c r="C21" s="30">
        <v>3626.35</v>
      </c>
      <c r="D21" s="38">
        <f t="shared" si="0"/>
        <v>8.0847068641769271E-2</v>
      </c>
      <c r="F21" s="45">
        <v>18314.8</v>
      </c>
      <c r="G21" s="8">
        <f t="shared" si="1"/>
        <v>1.3603409153799317E-2</v>
      </c>
      <c r="L21" t="s">
        <v>236</v>
      </c>
      <c r="M21">
        <v>101</v>
      </c>
      <c r="N21">
        <v>9.3833776701601812E-2</v>
      </c>
      <c r="O21">
        <v>9.2904729407526545E-4</v>
      </c>
    </row>
    <row r="22" spans="2:20" ht="15.75" thickBot="1" x14ac:dyDescent="0.3">
      <c r="B22" s="35">
        <v>45060</v>
      </c>
      <c r="C22" s="30">
        <v>3570.9</v>
      </c>
      <c r="D22" s="38">
        <f t="shared" si="0"/>
        <v>-1.5290857198008934E-2</v>
      </c>
      <c r="F22" s="45">
        <v>18203.400000000001</v>
      </c>
      <c r="G22" s="8">
        <f t="shared" si="1"/>
        <v>-6.0825125035489647E-3</v>
      </c>
      <c r="L22" s="46" t="s">
        <v>237</v>
      </c>
      <c r="M22" s="46">
        <v>102</v>
      </c>
      <c r="N22" s="46">
        <v>0.11731090381710374</v>
      </c>
      <c r="O22" s="46"/>
      <c r="P22" s="46"/>
      <c r="Q22" s="46"/>
    </row>
    <row r="23" spans="2:20" ht="15.75" thickBot="1" x14ac:dyDescent="0.3">
      <c r="B23" s="35">
        <v>45067</v>
      </c>
      <c r="C23" s="30">
        <v>3690.35</v>
      </c>
      <c r="D23" s="38">
        <f t="shared" si="0"/>
        <v>3.3450950740709473E-2</v>
      </c>
      <c r="F23" s="45">
        <v>18499.349999999999</v>
      </c>
      <c r="G23" s="8">
        <f t="shared" si="1"/>
        <v>1.6257951811200044E-2</v>
      </c>
    </row>
    <row r="24" spans="2:20" x14ac:dyDescent="0.25">
      <c r="B24" s="35">
        <v>45074</v>
      </c>
      <c r="C24" s="30">
        <v>3699.4</v>
      </c>
      <c r="D24" s="38">
        <f t="shared" si="0"/>
        <v>2.4523419187882922E-3</v>
      </c>
      <c r="F24" s="45">
        <v>18534.099999999999</v>
      </c>
      <c r="G24" s="8">
        <f t="shared" si="1"/>
        <v>1.8784443777755122E-3</v>
      </c>
      <c r="L24" s="47"/>
      <c r="M24" s="47" t="s">
        <v>244</v>
      </c>
      <c r="N24" s="47" t="s">
        <v>232</v>
      </c>
      <c r="O24" s="47" t="s">
        <v>245</v>
      </c>
      <c r="P24" s="47" t="s">
        <v>246</v>
      </c>
      <c r="Q24" s="47" t="s">
        <v>247</v>
      </c>
      <c r="R24" s="47" t="s">
        <v>248</v>
      </c>
      <c r="S24" s="47" t="s">
        <v>249</v>
      </c>
      <c r="T24" s="47" t="s">
        <v>250</v>
      </c>
    </row>
    <row r="25" spans="2:20" x14ac:dyDescent="0.25">
      <c r="B25" s="35">
        <v>45081</v>
      </c>
      <c r="C25" s="30">
        <v>3581.3</v>
      </c>
      <c r="D25" s="38">
        <f t="shared" si="0"/>
        <v>-3.1924095799318764E-2</v>
      </c>
      <c r="F25" s="45">
        <v>18563.400000000001</v>
      </c>
      <c r="G25" s="8">
        <f t="shared" si="1"/>
        <v>1.5808698561032841E-3</v>
      </c>
      <c r="L25" t="s">
        <v>238</v>
      </c>
      <c r="M25">
        <v>2.3725849497911967E-3</v>
      </c>
      <c r="N25">
        <v>3.0459110358570431E-3</v>
      </c>
      <c r="O25">
        <v>0.77894098739611106</v>
      </c>
      <c r="P25">
        <v>0.43783571950085998</v>
      </c>
      <c r="Q25">
        <v>-3.6696832042830401E-3</v>
      </c>
      <c r="R25">
        <v>8.4148531038654335E-3</v>
      </c>
      <c r="S25">
        <v>-3.6696832042830401E-3</v>
      </c>
      <c r="T25">
        <v>8.4148531038654335E-3</v>
      </c>
    </row>
    <row r="26" spans="2:20" ht="15.75" thickBot="1" x14ac:dyDescent="0.3">
      <c r="B26" s="35">
        <v>45088</v>
      </c>
      <c r="C26" s="30">
        <v>3538.9</v>
      </c>
      <c r="D26" s="38">
        <f t="shared" si="0"/>
        <v>-1.1839276240471319E-2</v>
      </c>
      <c r="F26" s="45">
        <v>18826</v>
      </c>
      <c r="G26" s="8">
        <f t="shared" si="1"/>
        <v>1.4146115474535925E-2</v>
      </c>
      <c r="L26" s="46" t="s">
        <v>251</v>
      </c>
      <c r="M26" s="46">
        <v>0.973381708758293</v>
      </c>
      <c r="N26" s="46">
        <v>0.19363310811835471</v>
      </c>
      <c r="O26" s="46">
        <v>5.0269384105704233</v>
      </c>
      <c r="P26" s="46">
        <v>2.1632785825618646E-6</v>
      </c>
      <c r="Q26" s="46">
        <v>0.58926570898525821</v>
      </c>
      <c r="R26" s="46">
        <v>1.3574977085313278</v>
      </c>
      <c r="S26" s="46">
        <v>0.58926570898525821</v>
      </c>
      <c r="T26" s="46">
        <v>1.3574977085313278</v>
      </c>
    </row>
    <row r="27" spans="2:20" x14ac:dyDescent="0.25">
      <c r="B27" s="35">
        <v>45095</v>
      </c>
      <c r="C27" s="30">
        <v>3539.2</v>
      </c>
      <c r="D27" s="38">
        <f t="shared" si="0"/>
        <v>8.4772104326225062E-5</v>
      </c>
      <c r="F27" s="45">
        <v>18665.5</v>
      </c>
      <c r="G27" s="8">
        <f t="shared" si="1"/>
        <v>-8.5254435355359703E-3</v>
      </c>
    </row>
    <row r="28" spans="2:20" x14ac:dyDescent="0.25">
      <c r="B28" s="35">
        <v>45102</v>
      </c>
      <c r="C28" s="30">
        <v>3580.1</v>
      </c>
      <c r="D28" s="38">
        <f t="shared" si="0"/>
        <v>1.1556283905967524E-2</v>
      </c>
      <c r="F28" s="45">
        <v>19189.05</v>
      </c>
      <c r="G28" s="8">
        <f t="shared" si="1"/>
        <v>2.8049074495727355E-2</v>
      </c>
    </row>
    <row r="29" spans="2:20" x14ac:dyDescent="0.25">
      <c r="B29" s="35">
        <v>45109</v>
      </c>
      <c r="C29" s="30">
        <v>3184.8</v>
      </c>
      <c r="D29" s="38">
        <f t="shared" si="0"/>
        <v>-0.11041591017010688</v>
      </c>
      <c r="F29" s="45">
        <v>19331.8</v>
      </c>
      <c r="G29" s="8">
        <f t="shared" si="1"/>
        <v>7.4391384669902916E-3</v>
      </c>
    </row>
    <row r="30" spans="2:20" x14ac:dyDescent="0.25">
      <c r="B30" s="35">
        <v>45116</v>
      </c>
      <c r="C30" s="30">
        <v>3347.1</v>
      </c>
      <c r="D30" s="38">
        <f t="shared" si="0"/>
        <v>5.096081386586282E-2</v>
      </c>
      <c r="F30" s="45">
        <v>19564.5</v>
      </c>
      <c r="G30" s="8">
        <f t="shared" si="1"/>
        <v>1.2037161567986399E-2</v>
      </c>
    </row>
    <row r="31" spans="2:20" x14ac:dyDescent="0.25">
      <c r="B31" s="35">
        <v>45123</v>
      </c>
      <c r="C31" s="30">
        <v>3315.5</v>
      </c>
      <c r="D31" s="38">
        <f t="shared" si="0"/>
        <v>-9.4410086343401645E-3</v>
      </c>
      <c r="F31" s="45">
        <v>19745</v>
      </c>
      <c r="G31" s="8">
        <f t="shared" si="1"/>
        <v>9.225893838329613E-3</v>
      </c>
    </row>
    <row r="32" spans="2:20" x14ac:dyDescent="0.25">
      <c r="B32" s="35">
        <v>45130</v>
      </c>
      <c r="C32" s="30">
        <v>3355.2</v>
      </c>
      <c r="D32" s="38">
        <f t="shared" si="0"/>
        <v>1.197406122756739E-2</v>
      </c>
      <c r="F32" s="45">
        <v>19646.05</v>
      </c>
      <c r="G32" s="8">
        <f t="shared" si="1"/>
        <v>-5.0113952899468739E-3</v>
      </c>
    </row>
    <row r="33" spans="2:7" x14ac:dyDescent="0.25">
      <c r="B33" s="35">
        <v>45137</v>
      </c>
      <c r="C33" s="30">
        <v>3359.55</v>
      </c>
      <c r="D33" s="38">
        <f t="shared" si="0"/>
        <v>1.2964949928471192E-3</v>
      </c>
      <c r="F33" s="45">
        <v>19517</v>
      </c>
      <c r="G33" s="8">
        <f t="shared" si="1"/>
        <v>-6.568750461288575E-3</v>
      </c>
    </row>
    <row r="34" spans="2:7" x14ac:dyDescent="0.25">
      <c r="B34" s="35">
        <v>45144</v>
      </c>
      <c r="C34" s="30">
        <v>3389.2</v>
      </c>
      <c r="D34" s="38">
        <f t="shared" si="0"/>
        <v>8.8255867601314542E-3</v>
      </c>
      <c r="F34" s="45">
        <v>19428.3</v>
      </c>
      <c r="G34" s="8">
        <f t="shared" si="1"/>
        <v>-4.5447558538710409E-3</v>
      </c>
    </row>
    <row r="35" spans="2:7" x14ac:dyDescent="0.25">
      <c r="B35" s="35">
        <v>45151</v>
      </c>
      <c r="C35" s="30">
        <v>3349.6</v>
      </c>
      <c r="D35" s="38">
        <f t="shared" si="0"/>
        <v>-1.1684173256225616E-2</v>
      </c>
      <c r="F35" s="45">
        <v>19310.150000000001</v>
      </c>
      <c r="G35" s="8">
        <f t="shared" si="1"/>
        <v>-6.0813349598265454E-3</v>
      </c>
    </row>
    <row r="36" spans="2:7" x14ac:dyDescent="0.25">
      <c r="B36" s="35">
        <v>45158</v>
      </c>
      <c r="C36" s="30">
        <v>3341.15</v>
      </c>
      <c r="D36" s="38">
        <f t="shared" si="0"/>
        <v>-2.5226892763314801E-3</v>
      </c>
      <c r="F36" s="45">
        <v>19265.8</v>
      </c>
      <c r="G36" s="8">
        <f t="shared" si="1"/>
        <v>-2.2967196008317758E-3</v>
      </c>
    </row>
    <row r="37" spans="2:7" x14ac:dyDescent="0.25">
      <c r="B37" s="35">
        <v>45165</v>
      </c>
      <c r="C37" s="30">
        <v>3400.4</v>
      </c>
      <c r="D37" s="38">
        <f t="shared" si="0"/>
        <v>1.7733415141493181E-2</v>
      </c>
      <c r="F37" s="45">
        <v>19435.3</v>
      </c>
      <c r="G37" s="8">
        <f t="shared" si="1"/>
        <v>8.7979736112697715E-3</v>
      </c>
    </row>
    <row r="38" spans="2:7" x14ac:dyDescent="0.25">
      <c r="B38" s="35">
        <v>45172</v>
      </c>
      <c r="C38" s="30">
        <v>3370.9</v>
      </c>
      <c r="D38" s="38">
        <f t="shared" si="0"/>
        <v>-8.6754499470650392E-3</v>
      </c>
      <c r="F38" s="45">
        <v>19819.95</v>
      </c>
      <c r="G38" s="8">
        <f t="shared" si="1"/>
        <v>1.9791307569216876E-2</v>
      </c>
    </row>
    <row r="39" spans="2:7" x14ac:dyDescent="0.25">
      <c r="B39" s="35">
        <v>45179</v>
      </c>
      <c r="C39" s="30">
        <v>3427.2</v>
      </c>
      <c r="D39" s="38">
        <f t="shared" si="0"/>
        <v>1.6701771040374958E-2</v>
      </c>
      <c r="F39" s="45">
        <v>20192.349999999999</v>
      </c>
      <c r="G39" s="8">
        <f t="shared" si="1"/>
        <v>1.8789149316723597E-2</v>
      </c>
    </row>
    <row r="40" spans="2:7" x14ac:dyDescent="0.25">
      <c r="B40" s="35">
        <v>45186</v>
      </c>
      <c r="C40" s="30">
        <v>3409.45</v>
      </c>
      <c r="D40" s="38">
        <f t="shared" si="0"/>
        <v>-5.179154995331503E-3</v>
      </c>
      <c r="F40" s="45">
        <v>19674.25</v>
      </c>
      <c r="G40" s="8">
        <f t="shared" si="1"/>
        <v>-2.5658231954180599E-2</v>
      </c>
    </row>
    <row r="41" spans="2:7" x14ac:dyDescent="0.25">
      <c r="B41" s="35">
        <v>45193</v>
      </c>
      <c r="C41" s="30">
        <v>3446.95</v>
      </c>
      <c r="D41" s="38">
        <f t="shared" si="0"/>
        <v>1.0998841455366781E-2</v>
      </c>
      <c r="F41" s="45">
        <v>19638.3</v>
      </c>
      <c r="G41" s="8">
        <f t="shared" si="1"/>
        <v>-1.8272615220402688E-3</v>
      </c>
    </row>
    <row r="42" spans="2:7" x14ac:dyDescent="0.25">
      <c r="B42" s="35">
        <v>45200</v>
      </c>
      <c r="C42" s="30">
        <v>3450.4</v>
      </c>
      <c r="D42" s="38">
        <f t="shared" si="0"/>
        <v>1.0008848402212056E-3</v>
      </c>
      <c r="F42" s="45">
        <v>19653.5</v>
      </c>
      <c r="G42" s="8">
        <f t="shared" si="1"/>
        <v>7.7399774929598486E-4</v>
      </c>
    </row>
    <row r="43" spans="2:7" x14ac:dyDescent="0.25">
      <c r="B43" s="35">
        <v>45207</v>
      </c>
      <c r="C43" s="30">
        <v>3476.4</v>
      </c>
      <c r="D43" s="38">
        <f t="shared" si="0"/>
        <v>7.5353582193369295E-3</v>
      </c>
      <c r="F43" s="45">
        <v>19751.05</v>
      </c>
      <c r="G43" s="8">
        <f t="shared" si="1"/>
        <v>4.9634925076957881E-3</v>
      </c>
    </row>
    <row r="44" spans="2:7" x14ac:dyDescent="0.25">
      <c r="B44" s="35">
        <v>45214</v>
      </c>
      <c r="C44" s="30">
        <v>3480.9</v>
      </c>
      <c r="D44" s="38">
        <f t="shared" si="0"/>
        <v>1.2944425267518156E-3</v>
      </c>
      <c r="F44" s="45">
        <v>19542.650000000001</v>
      </c>
      <c r="G44" s="8">
        <f t="shared" si="1"/>
        <v>-1.0551337776978809E-2</v>
      </c>
    </row>
    <row r="45" spans="2:7" x14ac:dyDescent="0.25">
      <c r="B45" s="35">
        <v>45221</v>
      </c>
      <c r="C45" s="30">
        <v>3394.85</v>
      </c>
      <c r="D45" s="38">
        <f t="shared" si="0"/>
        <v>-2.4720618230917313E-2</v>
      </c>
      <c r="F45" s="45">
        <v>19047.25</v>
      </c>
      <c r="G45" s="8">
        <f t="shared" si="1"/>
        <v>-2.5349683896503383E-2</v>
      </c>
    </row>
    <row r="46" spans="2:7" x14ac:dyDescent="0.25">
      <c r="B46" s="35">
        <v>45228</v>
      </c>
      <c r="C46" s="30">
        <v>3428</v>
      </c>
      <c r="D46" s="38">
        <f t="shared" si="0"/>
        <v>9.7647907860436423E-3</v>
      </c>
      <c r="F46" s="45">
        <v>19230.599999999999</v>
      </c>
      <c r="G46" s="8">
        <f t="shared" si="1"/>
        <v>9.6260615049414966E-3</v>
      </c>
    </row>
    <row r="47" spans="2:7" x14ac:dyDescent="0.25">
      <c r="B47" s="35">
        <v>45235</v>
      </c>
      <c r="C47" s="30">
        <v>3540.75</v>
      </c>
      <c r="D47" s="38">
        <f t="shared" si="0"/>
        <v>3.2890898483080466E-2</v>
      </c>
      <c r="F47" s="45">
        <v>19425.349999999999</v>
      </c>
      <c r="G47" s="8">
        <f t="shared" si="1"/>
        <v>1.0127089118384225E-2</v>
      </c>
    </row>
    <row r="48" spans="2:7" x14ac:dyDescent="0.25">
      <c r="B48" s="35">
        <v>45242</v>
      </c>
      <c r="C48" s="30">
        <v>3865.3</v>
      </c>
      <c r="D48" s="38">
        <f t="shared" si="0"/>
        <v>9.1661371178422657E-2</v>
      </c>
      <c r="F48" s="45">
        <v>19731.8</v>
      </c>
      <c r="G48" s="8">
        <f t="shared" si="1"/>
        <v>1.5775777527818002E-2</v>
      </c>
    </row>
    <row r="49" spans="2:7" x14ac:dyDescent="0.25">
      <c r="B49" s="35">
        <v>45249</v>
      </c>
      <c r="C49" s="30">
        <v>3849.05</v>
      </c>
      <c r="D49" s="38">
        <f t="shared" si="0"/>
        <v>-4.2040721289421379E-3</v>
      </c>
      <c r="F49" s="45">
        <v>19794.7</v>
      </c>
      <c r="G49" s="8">
        <f t="shared" si="1"/>
        <v>3.1877476966115648E-3</v>
      </c>
    </row>
    <row r="50" spans="2:7" x14ac:dyDescent="0.25">
      <c r="B50" s="35">
        <v>45256</v>
      </c>
      <c r="C50" s="30">
        <v>3891.2</v>
      </c>
      <c r="D50" s="38">
        <f t="shared" si="0"/>
        <v>1.0950754082176051E-2</v>
      </c>
      <c r="F50" s="45">
        <v>20267.900000000001</v>
      </c>
      <c r="G50" s="8">
        <f t="shared" si="1"/>
        <v>2.3905388816198414E-2</v>
      </c>
    </row>
    <row r="51" spans="2:7" x14ac:dyDescent="0.25">
      <c r="B51" s="35">
        <v>45263</v>
      </c>
      <c r="C51" s="30">
        <v>4055</v>
      </c>
      <c r="D51" s="38">
        <f t="shared" si="0"/>
        <v>4.2094983552631637E-2</v>
      </c>
      <c r="F51" s="45">
        <v>20969.400000000001</v>
      </c>
      <c r="G51" s="8">
        <f t="shared" si="1"/>
        <v>3.4611380557433069E-2</v>
      </c>
    </row>
    <row r="52" spans="2:7" x14ac:dyDescent="0.25">
      <c r="B52" s="35">
        <v>45270</v>
      </c>
      <c r="C52" s="30">
        <v>4059.9</v>
      </c>
      <c r="D52" s="38">
        <f t="shared" si="0"/>
        <v>1.2083847102342116E-3</v>
      </c>
      <c r="F52" s="45">
        <v>21456.65</v>
      </c>
      <c r="G52" s="8">
        <f t="shared" si="1"/>
        <v>2.3236239472755438E-2</v>
      </c>
    </row>
    <row r="53" spans="2:7" x14ac:dyDescent="0.25">
      <c r="B53" s="35">
        <v>45277</v>
      </c>
      <c r="C53" s="30">
        <v>4006.05</v>
      </c>
      <c r="D53" s="38">
        <f t="shared" si="0"/>
        <v>-1.3263873494421041E-2</v>
      </c>
      <c r="F53" s="45">
        <v>21349.4</v>
      </c>
      <c r="G53" s="8">
        <f t="shared" si="1"/>
        <v>-4.9984503638732525E-3</v>
      </c>
    </row>
    <row r="54" spans="2:7" x14ac:dyDescent="0.25">
      <c r="B54" s="35">
        <v>45284</v>
      </c>
      <c r="C54" s="30">
        <v>4143.5</v>
      </c>
      <c r="D54" s="38">
        <f t="shared" si="0"/>
        <v>3.4310605209620482E-2</v>
      </c>
      <c r="F54" s="45">
        <v>21731.4</v>
      </c>
      <c r="G54" s="8">
        <f t="shared" si="1"/>
        <v>1.7892774504201459E-2</v>
      </c>
    </row>
    <row r="55" spans="2:7" x14ac:dyDescent="0.25">
      <c r="B55" s="35">
        <v>45291</v>
      </c>
      <c r="C55" s="30">
        <v>3877.05</v>
      </c>
      <c r="D55" s="38">
        <f t="shared" si="0"/>
        <v>-6.4305538795704109E-2</v>
      </c>
      <c r="F55" s="45">
        <v>21710.799999999999</v>
      </c>
      <c r="G55" s="8">
        <f t="shared" si="1"/>
        <v>-9.479370864280412E-4</v>
      </c>
    </row>
    <row r="56" spans="2:7" x14ac:dyDescent="0.25">
      <c r="B56" s="35">
        <v>45298</v>
      </c>
      <c r="C56" s="30">
        <v>3870.85</v>
      </c>
      <c r="D56" s="38">
        <f t="shared" si="0"/>
        <v>-1.5991539959505641E-3</v>
      </c>
      <c r="F56" s="45">
        <v>21894.55</v>
      </c>
      <c r="G56" s="8">
        <f t="shared" si="1"/>
        <v>8.4635296718684749E-3</v>
      </c>
    </row>
    <row r="57" spans="2:7" x14ac:dyDescent="0.25">
      <c r="B57" s="35">
        <v>45305</v>
      </c>
      <c r="C57" s="30">
        <v>3699.45</v>
      </c>
      <c r="D57" s="38">
        <f t="shared" si="0"/>
        <v>-4.4279680173605285E-2</v>
      </c>
      <c r="F57" s="45">
        <v>21622.400000000001</v>
      </c>
      <c r="G57" s="8">
        <f t="shared" si="1"/>
        <v>-1.2430033958222397E-2</v>
      </c>
    </row>
    <row r="58" spans="2:7" x14ac:dyDescent="0.25">
      <c r="B58" s="35">
        <v>45312</v>
      </c>
      <c r="C58" s="30">
        <v>3616.45</v>
      </c>
      <c r="D58" s="38">
        <f t="shared" si="0"/>
        <v>-2.2435767478949598E-2</v>
      </c>
      <c r="F58" s="45">
        <v>21352.6</v>
      </c>
      <c r="G58" s="8">
        <f t="shared" si="1"/>
        <v>-1.2477800799171379E-2</v>
      </c>
    </row>
    <row r="59" spans="2:7" x14ac:dyDescent="0.25">
      <c r="B59" s="35">
        <v>45319</v>
      </c>
      <c r="C59" s="30">
        <v>3825.55</v>
      </c>
      <c r="D59" s="38">
        <f t="shared" si="0"/>
        <v>5.7819132021734054E-2</v>
      </c>
      <c r="F59" s="45">
        <v>21853.8</v>
      </c>
      <c r="G59" s="8">
        <f t="shared" si="1"/>
        <v>2.3472551352060167E-2</v>
      </c>
    </row>
    <row r="60" spans="2:7" x14ac:dyDescent="0.25">
      <c r="B60" s="35">
        <v>45326</v>
      </c>
      <c r="C60" s="30">
        <v>3840.95</v>
      </c>
      <c r="D60" s="38">
        <f t="shared" si="0"/>
        <v>4.0255649514449043E-3</v>
      </c>
      <c r="F60" s="45">
        <v>21782.5</v>
      </c>
      <c r="G60" s="8">
        <f t="shared" si="1"/>
        <v>-3.2625904876955047E-3</v>
      </c>
    </row>
    <row r="61" spans="2:7" x14ac:dyDescent="0.25">
      <c r="B61" s="35">
        <v>45333</v>
      </c>
      <c r="C61" s="30">
        <v>3928.65</v>
      </c>
      <c r="D61" s="38">
        <f t="shared" si="0"/>
        <v>2.2832892904099289E-2</v>
      </c>
      <c r="F61" s="45">
        <v>22040.7</v>
      </c>
      <c r="G61" s="8">
        <f t="shared" si="1"/>
        <v>1.1853552163433978E-2</v>
      </c>
    </row>
    <row r="62" spans="2:7" x14ac:dyDescent="0.25">
      <c r="B62" s="35">
        <v>45340</v>
      </c>
      <c r="C62" s="30">
        <v>3927.05</v>
      </c>
      <c r="D62" s="38">
        <f t="shared" si="0"/>
        <v>-4.0726458198103721E-4</v>
      </c>
      <c r="F62" s="45">
        <v>22212.7</v>
      </c>
      <c r="G62" s="8">
        <f t="shared" si="1"/>
        <v>7.8037448901351336E-3</v>
      </c>
    </row>
    <row r="63" spans="2:7" x14ac:dyDescent="0.25">
      <c r="B63" s="35">
        <v>45347</v>
      </c>
      <c r="C63" s="30">
        <v>3843.55</v>
      </c>
      <c r="D63" s="38">
        <f t="shared" si="0"/>
        <v>-2.1262779949325794E-2</v>
      </c>
      <c r="F63" s="45">
        <v>22338.75</v>
      </c>
      <c r="G63" s="8">
        <f t="shared" si="1"/>
        <v>5.6746816010659895E-3</v>
      </c>
    </row>
    <row r="64" spans="2:7" x14ac:dyDescent="0.25">
      <c r="B64" s="35">
        <v>45354</v>
      </c>
      <c r="C64" s="30">
        <v>3785.25</v>
      </c>
      <c r="D64" s="38">
        <f t="shared" si="0"/>
        <v>-1.5168268918057559E-2</v>
      </c>
      <c r="F64" s="45">
        <v>22493.55</v>
      </c>
      <c r="G64" s="8">
        <f t="shared" si="1"/>
        <v>6.929662581836471E-3</v>
      </c>
    </row>
    <row r="65" spans="2:7" x14ac:dyDescent="0.25">
      <c r="B65" s="35">
        <v>45361</v>
      </c>
      <c r="C65" s="30">
        <v>3745.65</v>
      </c>
      <c r="D65" s="38">
        <f t="shared" si="0"/>
        <v>-1.0461660392312222E-2</v>
      </c>
      <c r="F65" s="45">
        <v>22023.35</v>
      </c>
      <c r="G65" s="8">
        <f t="shared" si="1"/>
        <v>-2.0903770191899484E-2</v>
      </c>
    </row>
    <row r="66" spans="2:7" x14ac:dyDescent="0.25">
      <c r="B66" s="35">
        <v>45368</v>
      </c>
      <c r="C66" s="30">
        <v>3988.4</v>
      </c>
      <c r="D66" s="38">
        <f t="shared" si="0"/>
        <v>6.4808511206332575E-2</v>
      </c>
      <c r="F66" s="45">
        <v>22096.75</v>
      </c>
      <c r="G66" s="8">
        <f t="shared" si="1"/>
        <v>3.3328262957270649E-3</v>
      </c>
    </row>
    <row r="67" spans="2:7" x14ac:dyDescent="0.25">
      <c r="B67" s="35">
        <v>45375</v>
      </c>
      <c r="C67" s="30">
        <v>4019.3</v>
      </c>
      <c r="D67" s="38">
        <f t="shared" si="0"/>
        <v>7.7474676562030442E-3</v>
      </c>
      <c r="F67" s="45">
        <v>22326.9</v>
      </c>
      <c r="G67" s="8">
        <f t="shared" si="1"/>
        <v>1.0415558849152129E-2</v>
      </c>
    </row>
    <row r="68" spans="2:7" x14ac:dyDescent="0.25">
      <c r="B68" s="35">
        <v>45382</v>
      </c>
      <c r="C68" s="30">
        <v>4031.25</v>
      </c>
      <c r="D68" s="38">
        <f t="shared" si="0"/>
        <v>2.9731545293956163E-3</v>
      </c>
      <c r="F68" s="45">
        <v>22513.7</v>
      </c>
      <c r="G68" s="8">
        <f t="shared" si="1"/>
        <v>8.3665891816597782E-3</v>
      </c>
    </row>
    <row r="69" spans="2:7" x14ac:dyDescent="0.25">
      <c r="B69" s="35">
        <v>45389</v>
      </c>
      <c r="C69" s="30">
        <v>4302.25</v>
      </c>
      <c r="D69" s="38">
        <f t="shared" si="0"/>
        <v>6.7224806201550358E-2</v>
      </c>
      <c r="F69" s="45">
        <v>22519.4</v>
      </c>
      <c r="G69" s="8">
        <f t="shared" si="1"/>
        <v>2.5317917534661838E-4</v>
      </c>
    </row>
    <row r="70" spans="2:7" x14ac:dyDescent="0.25">
      <c r="B70" s="35">
        <v>45396</v>
      </c>
      <c r="C70" s="30">
        <v>4344.1499999999996</v>
      </c>
      <c r="D70" s="38">
        <f t="shared" si="0"/>
        <v>9.7390900110405632E-3</v>
      </c>
      <c r="F70" s="45">
        <v>22147</v>
      </c>
      <c r="G70" s="8">
        <f t="shared" si="1"/>
        <v>-1.6536852669254087E-2</v>
      </c>
    </row>
    <row r="71" spans="2:7" x14ac:dyDescent="0.25">
      <c r="B71" s="35">
        <v>45403</v>
      </c>
      <c r="C71" s="30">
        <v>4601</v>
      </c>
      <c r="D71" s="38">
        <f t="shared" si="0"/>
        <v>5.9125490602304431E-2</v>
      </c>
      <c r="F71" s="45">
        <v>22419.95</v>
      </c>
      <c r="G71" s="8">
        <f t="shared" si="1"/>
        <v>1.2324468325281002E-2</v>
      </c>
    </row>
    <row r="72" spans="2:7" x14ac:dyDescent="0.25">
      <c r="B72" s="35">
        <v>45410</v>
      </c>
      <c r="C72" s="30">
        <v>4599.25</v>
      </c>
      <c r="D72" s="38">
        <f t="shared" si="0"/>
        <v>-3.8035209737008469E-4</v>
      </c>
      <c r="F72" s="45">
        <v>22475.85</v>
      </c>
      <c r="G72" s="8">
        <f t="shared" si="1"/>
        <v>2.4933151055197555E-3</v>
      </c>
    </row>
    <row r="73" spans="2:7" x14ac:dyDescent="0.25">
      <c r="B73" s="35">
        <v>45417</v>
      </c>
      <c r="C73" s="30">
        <v>4657.8500000000004</v>
      </c>
      <c r="D73" s="38">
        <f t="shared" ref="D73:D110" si="2">C73/C72-1</f>
        <v>1.2741207805620602E-2</v>
      </c>
      <c r="F73" s="45">
        <v>22055.200000000001</v>
      </c>
      <c r="G73" s="8">
        <f t="shared" ref="G73:G110" si="3">F73/F72-1</f>
        <v>-1.8715643679771743E-2</v>
      </c>
    </row>
    <row r="74" spans="2:7" x14ac:dyDescent="0.25">
      <c r="B74" s="35">
        <v>45424</v>
      </c>
      <c r="C74" s="30">
        <v>4693.8999999999996</v>
      </c>
      <c r="D74" s="38">
        <f t="shared" si="2"/>
        <v>7.7396223579546675E-3</v>
      </c>
      <c r="F74" s="45">
        <v>22466.1</v>
      </c>
      <c r="G74" s="8">
        <f t="shared" si="3"/>
        <v>1.8630527041241907E-2</v>
      </c>
    </row>
    <row r="75" spans="2:7" x14ac:dyDescent="0.25">
      <c r="B75" s="35">
        <v>45431</v>
      </c>
      <c r="C75" s="30">
        <v>4880.95</v>
      </c>
      <c r="D75" s="38">
        <f t="shared" si="2"/>
        <v>3.9849592023690317E-2</v>
      </c>
      <c r="F75" s="45">
        <v>22957.1</v>
      </c>
      <c r="G75" s="8">
        <f t="shared" si="3"/>
        <v>2.1855150649200406E-2</v>
      </c>
    </row>
    <row r="76" spans="2:7" x14ac:dyDescent="0.25">
      <c r="B76" s="35">
        <v>45438</v>
      </c>
      <c r="C76" s="30">
        <v>4733.45</v>
      </c>
      <c r="D76" s="38">
        <f t="shared" si="2"/>
        <v>-3.0219526936354657E-2</v>
      </c>
      <c r="F76" s="45">
        <v>22530.7</v>
      </c>
      <c r="G76" s="8">
        <f t="shared" si="3"/>
        <v>-1.8573774562117951E-2</v>
      </c>
    </row>
    <row r="77" spans="2:7" x14ac:dyDescent="0.25">
      <c r="B77" s="35">
        <v>45445</v>
      </c>
      <c r="C77" s="30">
        <v>4762</v>
      </c>
      <c r="D77" s="38">
        <f t="shared" si="2"/>
        <v>6.0315414760903074E-3</v>
      </c>
      <c r="F77" s="45">
        <v>23290.15</v>
      </c>
      <c r="G77" s="8">
        <f t="shared" si="3"/>
        <v>3.3707341538434354E-2</v>
      </c>
    </row>
    <row r="78" spans="2:7" x14ac:dyDescent="0.25">
      <c r="B78" s="35">
        <v>45452</v>
      </c>
      <c r="C78" s="30">
        <v>4935.1000000000004</v>
      </c>
      <c r="D78" s="38">
        <f t="shared" si="2"/>
        <v>3.6350272994540189E-2</v>
      </c>
      <c r="F78" s="45">
        <v>23465.599999999999</v>
      </c>
      <c r="G78" s="8">
        <f t="shared" si="3"/>
        <v>7.5332275661599279E-3</v>
      </c>
    </row>
    <row r="79" spans="2:7" x14ac:dyDescent="0.25">
      <c r="B79" s="35">
        <v>45459</v>
      </c>
      <c r="C79" s="30">
        <v>4845.5</v>
      </c>
      <c r="D79" s="38">
        <f t="shared" si="2"/>
        <v>-1.8155660472938817E-2</v>
      </c>
      <c r="F79" s="45">
        <v>23501.1</v>
      </c>
      <c r="G79" s="8">
        <f t="shared" si="3"/>
        <v>1.5128528569481325E-3</v>
      </c>
    </row>
    <row r="80" spans="2:7" x14ac:dyDescent="0.25">
      <c r="B80" s="35">
        <v>45466</v>
      </c>
      <c r="C80" s="30">
        <v>4672.95</v>
      </c>
      <c r="D80" s="38">
        <f t="shared" si="2"/>
        <v>-3.5610360127953822E-2</v>
      </c>
      <c r="F80" s="45">
        <v>24010.6</v>
      </c>
      <c r="G80" s="8">
        <f t="shared" si="3"/>
        <v>2.1679836262983532E-2</v>
      </c>
    </row>
    <row r="81" spans="2:7" x14ac:dyDescent="0.25">
      <c r="B81" s="35">
        <v>45473</v>
      </c>
      <c r="C81" s="30">
        <v>4737.3</v>
      </c>
      <c r="D81" s="38">
        <f t="shared" si="2"/>
        <v>1.3770744390588563E-2</v>
      </c>
      <c r="F81" s="45">
        <v>24323.85</v>
      </c>
      <c r="G81" s="8">
        <f t="shared" si="3"/>
        <v>1.3046321208133094E-2</v>
      </c>
    </row>
    <row r="82" spans="2:7" x14ac:dyDescent="0.25">
      <c r="B82" s="35">
        <v>45480</v>
      </c>
      <c r="C82" s="30">
        <v>4860.7</v>
      </c>
      <c r="D82" s="38">
        <f t="shared" si="2"/>
        <v>2.6048593080446603E-2</v>
      </c>
      <c r="F82" s="45">
        <v>24502.15</v>
      </c>
      <c r="G82" s="8">
        <f t="shared" si="3"/>
        <v>7.3302540510651326E-3</v>
      </c>
    </row>
    <row r="83" spans="2:7" x14ac:dyDescent="0.25">
      <c r="B83" s="35">
        <v>45487</v>
      </c>
      <c r="C83" s="30">
        <v>4850.7</v>
      </c>
      <c r="D83" s="38">
        <f t="shared" si="2"/>
        <v>-2.0573168473676517E-3</v>
      </c>
      <c r="F83" s="45">
        <v>24530.9</v>
      </c>
      <c r="G83" s="8">
        <f t="shared" si="3"/>
        <v>1.1733664188653403E-3</v>
      </c>
    </row>
    <row r="84" spans="2:7" x14ac:dyDescent="0.25">
      <c r="B84" s="35">
        <v>45494</v>
      </c>
      <c r="C84" s="30">
        <v>5012.5</v>
      </c>
      <c r="D84" s="38">
        <f t="shared" si="2"/>
        <v>3.3356010472715303E-2</v>
      </c>
      <c r="F84" s="45">
        <v>24834.85</v>
      </c>
      <c r="G84" s="8">
        <f t="shared" si="3"/>
        <v>1.2390495252925682E-2</v>
      </c>
    </row>
    <row r="85" spans="2:7" x14ac:dyDescent="0.25">
      <c r="B85" s="35">
        <v>45501</v>
      </c>
      <c r="C85" s="30">
        <v>4726.7</v>
      </c>
      <c r="D85" s="38">
        <f t="shared" si="2"/>
        <v>-5.701745635910227E-2</v>
      </c>
      <c r="F85" s="45">
        <v>24717.7</v>
      </c>
      <c r="G85" s="8">
        <f t="shared" si="3"/>
        <v>-4.7171615693268887E-3</v>
      </c>
    </row>
    <row r="86" spans="2:7" x14ac:dyDescent="0.25">
      <c r="B86" s="35">
        <v>45508</v>
      </c>
      <c r="C86" s="30">
        <v>4830.6000000000004</v>
      </c>
      <c r="D86" s="38">
        <f t="shared" si="2"/>
        <v>2.1981509298242052E-2</v>
      </c>
      <c r="F86" s="45">
        <v>24367.5</v>
      </c>
      <c r="G86" s="8">
        <f t="shared" si="3"/>
        <v>-1.4167984885325113E-2</v>
      </c>
    </row>
    <row r="87" spans="2:7" x14ac:dyDescent="0.25">
      <c r="B87" s="35">
        <v>45515</v>
      </c>
      <c r="C87" s="30">
        <v>4818</v>
      </c>
      <c r="D87" s="38">
        <f t="shared" si="2"/>
        <v>-2.6083716308533678E-3</v>
      </c>
      <c r="F87" s="45">
        <v>24541.15</v>
      </c>
      <c r="G87" s="8">
        <f t="shared" si="3"/>
        <v>7.1262952703396998E-3</v>
      </c>
    </row>
    <row r="88" spans="2:7" x14ac:dyDescent="0.25">
      <c r="B88" s="35">
        <v>45522</v>
      </c>
      <c r="C88" s="30">
        <v>4898.1000000000004</v>
      </c>
      <c r="D88" s="38">
        <f t="shared" si="2"/>
        <v>1.6625155666251556E-2</v>
      </c>
      <c r="F88" s="45">
        <v>24823.15</v>
      </c>
      <c r="G88" s="8">
        <f t="shared" si="3"/>
        <v>1.1490904052988471E-2</v>
      </c>
    </row>
    <row r="89" spans="2:7" x14ac:dyDescent="0.25">
      <c r="B89" s="35">
        <v>45529</v>
      </c>
      <c r="C89" s="30">
        <v>4960.5</v>
      </c>
      <c r="D89" s="38">
        <f t="shared" si="2"/>
        <v>1.2739633735530109E-2</v>
      </c>
      <c r="F89" s="45">
        <v>25235.9</v>
      </c>
      <c r="G89" s="8">
        <f t="shared" si="3"/>
        <v>1.6627623810837822E-2</v>
      </c>
    </row>
    <row r="90" spans="2:7" x14ac:dyDescent="0.25">
      <c r="B90" s="35">
        <v>45536</v>
      </c>
      <c r="C90" s="30">
        <v>4752.5</v>
      </c>
      <c r="D90" s="38">
        <f t="shared" si="2"/>
        <v>-4.1931256929744976E-2</v>
      </c>
      <c r="F90" s="45">
        <v>24852.15</v>
      </c>
      <c r="G90" s="8">
        <f t="shared" si="3"/>
        <v>-1.5206511358818231E-2</v>
      </c>
    </row>
    <row r="91" spans="2:7" x14ac:dyDescent="0.25">
      <c r="B91" s="35">
        <v>45543</v>
      </c>
      <c r="C91" s="30">
        <v>4858.3</v>
      </c>
      <c r="D91" s="38">
        <f t="shared" si="2"/>
        <v>2.2261967385586612E-2</v>
      </c>
      <c r="F91" s="45">
        <v>25356.5</v>
      </c>
      <c r="G91" s="8">
        <f t="shared" si="3"/>
        <v>2.0294018827344829E-2</v>
      </c>
    </row>
    <row r="92" spans="2:7" x14ac:dyDescent="0.25">
      <c r="B92" s="35">
        <v>45550</v>
      </c>
      <c r="C92" s="30">
        <v>4963.1499999999996</v>
      </c>
      <c r="D92" s="38">
        <f t="shared" si="2"/>
        <v>2.1581623201531341E-2</v>
      </c>
      <c r="F92" s="45">
        <v>25790.95</v>
      </c>
      <c r="G92" s="8">
        <f t="shared" si="3"/>
        <v>1.7133673811448702E-2</v>
      </c>
    </row>
    <row r="93" spans="2:7" x14ac:dyDescent="0.25">
      <c r="B93" s="35">
        <v>45557</v>
      </c>
      <c r="C93" s="30">
        <v>5062.6000000000004</v>
      </c>
      <c r="D93" s="38">
        <f t="shared" si="2"/>
        <v>2.0037677684535238E-2</v>
      </c>
      <c r="F93" s="45">
        <v>26178.95</v>
      </c>
      <c r="G93" s="8">
        <f t="shared" si="3"/>
        <v>1.5044036764834123E-2</v>
      </c>
    </row>
    <row r="94" spans="2:7" x14ac:dyDescent="0.25">
      <c r="B94" s="35">
        <v>45564</v>
      </c>
      <c r="C94" s="30">
        <v>4706.8</v>
      </c>
      <c r="D94" s="38">
        <f t="shared" si="2"/>
        <v>-7.0280093232726326E-2</v>
      </c>
      <c r="F94" s="45">
        <v>25014.6</v>
      </c>
      <c r="G94" s="8">
        <f t="shared" si="3"/>
        <v>-4.4476573735768743E-2</v>
      </c>
    </row>
    <row r="95" spans="2:7" x14ac:dyDescent="0.25">
      <c r="B95" s="35">
        <v>45571</v>
      </c>
      <c r="C95" s="30">
        <v>4728.05</v>
      </c>
      <c r="D95" s="38">
        <f t="shared" si="2"/>
        <v>4.5147446247981726E-3</v>
      </c>
      <c r="F95" s="45">
        <v>24964.25</v>
      </c>
      <c r="G95" s="8">
        <f t="shared" si="3"/>
        <v>-2.0128245104857889E-3</v>
      </c>
    </row>
    <row r="96" spans="2:7" x14ac:dyDescent="0.25">
      <c r="B96" s="35">
        <v>45578</v>
      </c>
      <c r="C96" s="30">
        <v>4765.6499999999996</v>
      </c>
      <c r="D96" s="38">
        <f t="shared" si="2"/>
        <v>7.9525385729846132E-3</v>
      </c>
      <c r="F96" s="45">
        <v>24854.05</v>
      </c>
      <c r="G96" s="8">
        <f t="shared" si="3"/>
        <v>-4.4143124668275524E-3</v>
      </c>
    </row>
    <row r="97" spans="2:7" x14ac:dyDescent="0.25">
      <c r="B97" s="35">
        <v>45585</v>
      </c>
      <c r="C97" s="30">
        <v>4591.6000000000004</v>
      </c>
      <c r="D97" s="38">
        <f t="shared" si="2"/>
        <v>-3.652177562347203E-2</v>
      </c>
      <c r="F97" s="45">
        <v>24180.799999999999</v>
      </c>
      <c r="G97" s="8">
        <f t="shared" si="3"/>
        <v>-2.7088140564616281E-2</v>
      </c>
    </row>
    <row r="98" spans="2:7" x14ac:dyDescent="0.25">
      <c r="B98" s="35">
        <v>45592</v>
      </c>
      <c r="C98" s="30">
        <v>4953.6000000000004</v>
      </c>
      <c r="D98" s="38">
        <f t="shared" si="2"/>
        <v>7.8839620175973568E-2</v>
      </c>
      <c r="F98" s="45">
        <v>24304.35</v>
      </c>
      <c r="G98" s="8">
        <f t="shared" si="3"/>
        <v>5.1094256600276999E-3</v>
      </c>
    </row>
    <row r="99" spans="2:7" x14ac:dyDescent="0.25">
      <c r="B99" s="35">
        <v>45599</v>
      </c>
      <c r="C99" s="30">
        <v>4785.25</v>
      </c>
      <c r="D99" s="38">
        <f t="shared" si="2"/>
        <v>-3.3985384366925109E-2</v>
      </c>
      <c r="F99" s="45">
        <v>24148.2</v>
      </c>
      <c r="G99" s="8">
        <f t="shared" si="3"/>
        <v>-6.4247758117372822E-3</v>
      </c>
    </row>
    <row r="100" spans="2:7" x14ac:dyDescent="0.25">
      <c r="B100" s="35">
        <v>45606</v>
      </c>
      <c r="C100" s="30">
        <v>4883.7</v>
      </c>
      <c r="D100" s="38">
        <f t="shared" si="2"/>
        <v>2.0573637740974871E-2</v>
      </c>
      <c r="F100" s="45">
        <v>23532.7</v>
      </c>
      <c r="G100" s="8">
        <f t="shared" si="3"/>
        <v>-2.5488442202731498E-2</v>
      </c>
    </row>
    <row r="101" spans="2:7" x14ac:dyDescent="0.25">
      <c r="B101" s="35">
        <v>45613</v>
      </c>
      <c r="C101" s="30">
        <v>4986.2</v>
      </c>
      <c r="D101" s="38">
        <f t="shared" si="2"/>
        <v>2.0988185187460262E-2</v>
      </c>
      <c r="F101" s="45">
        <v>23907.25</v>
      </c>
      <c r="G101" s="8">
        <f t="shared" si="3"/>
        <v>1.5916150717937061E-2</v>
      </c>
    </row>
    <row r="102" spans="2:7" x14ac:dyDescent="0.25">
      <c r="B102" s="35">
        <v>45620</v>
      </c>
      <c r="C102" s="30">
        <v>4831.8500000000004</v>
      </c>
      <c r="D102" s="38">
        <f t="shared" si="2"/>
        <v>-3.0955437006136788E-2</v>
      </c>
      <c r="F102" s="45">
        <v>24131.1</v>
      </c>
      <c r="G102" s="8">
        <f t="shared" si="3"/>
        <v>9.3632684645870157E-3</v>
      </c>
    </row>
    <row r="103" spans="2:7" x14ac:dyDescent="0.25">
      <c r="B103" s="35">
        <v>45627</v>
      </c>
      <c r="C103" s="30">
        <v>4877.05</v>
      </c>
      <c r="D103" s="38">
        <f t="shared" si="2"/>
        <v>9.3545950308886461E-3</v>
      </c>
      <c r="F103" s="45">
        <v>24677.8</v>
      </c>
      <c r="G103" s="8">
        <f t="shared" si="3"/>
        <v>2.2655411481449228E-2</v>
      </c>
    </row>
    <row r="104" spans="2:7" x14ac:dyDescent="0.25">
      <c r="B104" s="35">
        <v>45634</v>
      </c>
      <c r="C104" s="30">
        <v>4825.8999999999996</v>
      </c>
      <c r="D104" s="38">
        <f t="shared" si="2"/>
        <v>-1.0487897396992185E-2</v>
      </c>
      <c r="F104" s="45">
        <v>24768.3</v>
      </c>
      <c r="G104" s="8">
        <f t="shared" si="3"/>
        <v>3.6672636944945491E-3</v>
      </c>
    </row>
    <row r="105" spans="2:7" x14ac:dyDescent="0.25">
      <c r="B105" s="35">
        <v>45641</v>
      </c>
      <c r="C105" s="30">
        <v>4734.5</v>
      </c>
      <c r="D105" s="38">
        <f t="shared" si="2"/>
        <v>-1.8939472430012927E-2</v>
      </c>
      <c r="F105" s="45">
        <v>23587.5</v>
      </c>
      <c r="G105" s="8">
        <f t="shared" si="3"/>
        <v>-4.7673841159869612E-2</v>
      </c>
    </row>
    <row r="106" spans="2:7" x14ac:dyDescent="0.25">
      <c r="B106" s="35">
        <v>45648</v>
      </c>
      <c r="C106" s="30">
        <v>4876.8999999999996</v>
      </c>
      <c r="D106" s="38">
        <f t="shared" si="2"/>
        <v>3.0077093674094391E-2</v>
      </c>
      <c r="F106" s="45">
        <v>23813.4</v>
      </c>
      <c r="G106" s="8">
        <f t="shared" si="3"/>
        <v>9.5771065182830295E-3</v>
      </c>
    </row>
    <row r="107" spans="2:7" x14ac:dyDescent="0.25">
      <c r="B107" s="35">
        <v>45655</v>
      </c>
      <c r="C107" s="30">
        <v>5310.75</v>
      </c>
      <c r="D107" s="38">
        <f t="shared" si="2"/>
        <v>8.8960200127130129E-2</v>
      </c>
      <c r="F107" s="45">
        <v>24004.75</v>
      </c>
      <c r="G107" s="8">
        <f t="shared" si="3"/>
        <v>8.035391838208783E-3</v>
      </c>
    </row>
    <row r="108" spans="2:7" x14ac:dyDescent="0.25">
      <c r="B108" s="35">
        <v>45662</v>
      </c>
      <c r="C108" s="30">
        <v>5058.45</v>
      </c>
      <c r="D108" s="38">
        <f t="shared" si="2"/>
        <v>-4.7507414207032972E-2</v>
      </c>
      <c r="F108" s="45">
        <v>23431.5</v>
      </c>
      <c r="G108" s="8">
        <f t="shared" si="3"/>
        <v>-2.3880690280048689E-2</v>
      </c>
    </row>
    <row r="109" spans="2:7" x14ac:dyDescent="0.25">
      <c r="B109" s="35">
        <v>45669</v>
      </c>
      <c r="C109" s="30">
        <v>5012.3</v>
      </c>
      <c r="D109" s="38">
        <f t="shared" si="2"/>
        <v>-9.1233480611648821E-3</v>
      </c>
      <c r="F109" s="45">
        <v>23203.200000000001</v>
      </c>
      <c r="G109" s="8">
        <f t="shared" si="3"/>
        <v>-9.7432942833365344E-3</v>
      </c>
    </row>
    <row r="110" spans="2:7" x14ac:dyDescent="0.25">
      <c r="B110" s="35">
        <v>45676</v>
      </c>
      <c r="C110" s="30">
        <v>5190.25</v>
      </c>
      <c r="D110" s="38">
        <f t="shared" si="2"/>
        <v>3.5502663447918081E-2</v>
      </c>
      <c r="F110" s="45">
        <v>23092.2</v>
      </c>
      <c r="G110" s="8">
        <f t="shared" si="3"/>
        <v>-4.7838229209764549E-3</v>
      </c>
    </row>
    <row r="111" spans="2:7" x14ac:dyDescent="0.25">
      <c r="B111" s="34"/>
      <c r="C111" s="31"/>
    </row>
    <row r="112" spans="2:7" x14ac:dyDescent="0.25">
      <c r="B112" s="34"/>
      <c r="C112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8FB1-DE42-47C8-AA1C-7D39F8415BE3}">
  <dimension ref="B2:T112"/>
  <sheetViews>
    <sheetView showGridLines="0" workbookViewId="0">
      <selection activeCell="W11" sqref="W11"/>
    </sheetView>
  </sheetViews>
  <sheetFormatPr defaultRowHeight="15" x14ac:dyDescent="0.25"/>
  <cols>
    <col min="1" max="1" width="1.85546875" customWidth="1"/>
    <col min="2" max="2" width="15.28515625" style="32" bestFit="1" customWidth="1"/>
    <col min="3" max="3" width="12.42578125" style="33" customWidth="1"/>
    <col min="4" max="4" width="14.42578125" style="33" bestFit="1" customWidth="1"/>
    <col min="6" max="6" width="12.7109375" bestFit="1" customWidth="1"/>
    <col min="9" max="9" width="18.85546875" bestFit="1" customWidth="1"/>
    <col min="10" max="10" width="9.85546875" customWidth="1"/>
  </cols>
  <sheetData>
    <row r="2" spans="2:13" x14ac:dyDescent="0.25">
      <c r="B2" s="37" t="s">
        <v>258</v>
      </c>
    </row>
    <row r="4" spans="2:13" x14ac:dyDescent="0.25">
      <c r="B4" s="39" t="s">
        <v>605</v>
      </c>
      <c r="C4" s="40"/>
      <c r="D4" s="40"/>
      <c r="F4" s="44" t="s">
        <v>223</v>
      </c>
      <c r="G4" s="43"/>
      <c r="I4" s="44" t="s">
        <v>252</v>
      </c>
      <c r="L4" t="s">
        <v>224</v>
      </c>
      <c r="M4" s="7">
        <f>SLOPE(D8:D110,G8:G110)</f>
        <v>-0.69933190290564484</v>
      </c>
    </row>
    <row r="5" spans="2:13" x14ac:dyDescent="0.25">
      <c r="B5" s="37"/>
      <c r="L5" t="s">
        <v>225</v>
      </c>
      <c r="M5" s="7">
        <f>_xlfn.COVARIANCE.S(D7:D110,G7:G110)/_xlfn.VAR.S(G7:G110)</f>
        <v>-0.69933190290564484</v>
      </c>
    </row>
    <row r="6" spans="2:13" x14ac:dyDescent="0.25">
      <c r="B6" s="41" t="s">
        <v>43</v>
      </c>
      <c r="C6" s="42" t="s">
        <v>47</v>
      </c>
      <c r="D6" s="42" t="s">
        <v>222</v>
      </c>
      <c r="F6" s="42" t="s">
        <v>47</v>
      </c>
      <c r="G6" s="42" t="s">
        <v>222</v>
      </c>
      <c r="I6" t="s">
        <v>253</v>
      </c>
      <c r="J6" s="49">
        <f>M7</f>
        <v>-0.69933190290564473</v>
      </c>
    </row>
    <row r="7" spans="2:13" x14ac:dyDescent="0.25">
      <c r="B7" s="36">
        <v>45676</v>
      </c>
      <c r="C7" s="30">
        <v>1705.3</v>
      </c>
      <c r="F7" s="45">
        <v>17854.05</v>
      </c>
      <c r="I7" t="s">
        <v>254</v>
      </c>
      <c r="J7" s="50">
        <v>0.75</v>
      </c>
      <c r="L7" t="s">
        <v>226</v>
      </c>
      <c r="M7" s="7">
        <f>M26</f>
        <v>-0.69933190290564473</v>
      </c>
    </row>
    <row r="8" spans="2:13" x14ac:dyDescent="0.25">
      <c r="B8" s="36">
        <v>45669</v>
      </c>
      <c r="C8" s="30">
        <v>1789.1</v>
      </c>
      <c r="D8" s="38">
        <f>C8/C7-1</f>
        <v>4.9140913622236493E-2</v>
      </c>
      <c r="F8" s="45">
        <v>17856.5</v>
      </c>
      <c r="G8" s="8">
        <f>F8/F7-1</f>
        <v>1.372237671564136E-4</v>
      </c>
    </row>
    <row r="9" spans="2:13" x14ac:dyDescent="0.25">
      <c r="B9" s="36">
        <v>45662</v>
      </c>
      <c r="C9" s="30">
        <v>1787.6</v>
      </c>
      <c r="D9" s="38">
        <f t="shared" ref="D9:D18" si="0">C9/C8-1</f>
        <v>-8.3841037393106443E-4</v>
      </c>
      <c r="F9" s="45">
        <v>17944.2</v>
      </c>
      <c r="G9" s="8">
        <f t="shared" ref="G9:G18" si="1">F9/F8-1</f>
        <v>4.9113768095652155E-3</v>
      </c>
      <c r="I9" t="s">
        <v>256</v>
      </c>
      <c r="J9" s="7">
        <v>1</v>
      </c>
      <c r="L9" t="s">
        <v>227</v>
      </c>
    </row>
    <row r="10" spans="2:13" ht="15.75" thickBot="1" x14ac:dyDescent="0.3">
      <c r="B10" s="36">
        <v>45655</v>
      </c>
      <c r="C10" s="30">
        <v>1828.65</v>
      </c>
      <c r="D10" s="38">
        <f t="shared" si="0"/>
        <v>2.2963750279704653E-2</v>
      </c>
      <c r="F10" s="45">
        <v>17465.8</v>
      </c>
      <c r="G10" s="8">
        <f t="shared" si="1"/>
        <v>-2.6660425095574092E-2</v>
      </c>
      <c r="I10" t="s">
        <v>255</v>
      </c>
      <c r="J10" s="50">
        <v>0.25</v>
      </c>
    </row>
    <row r="11" spans="2:13" x14ac:dyDescent="0.25">
      <c r="B11" s="36">
        <v>45648</v>
      </c>
      <c r="C11" s="30">
        <v>1792.1</v>
      </c>
      <c r="D11" s="38">
        <f t="shared" si="0"/>
        <v>-1.9987422415443157E-2</v>
      </c>
      <c r="F11" s="45">
        <v>17594.349999999999</v>
      </c>
      <c r="G11" s="8">
        <f t="shared" si="1"/>
        <v>7.360098020130712E-3</v>
      </c>
      <c r="L11" s="48" t="s">
        <v>228</v>
      </c>
      <c r="M11" s="48"/>
    </row>
    <row r="12" spans="2:13" x14ac:dyDescent="0.25">
      <c r="B12" s="36">
        <v>45641</v>
      </c>
      <c r="C12" s="30">
        <v>1766.2</v>
      </c>
      <c r="D12" s="38">
        <f t="shared" si="0"/>
        <v>-1.4452318509011741E-2</v>
      </c>
      <c r="F12" s="45">
        <v>17412.900000000001</v>
      </c>
      <c r="G12" s="8">
        <f t="shared" si="1"/>
        <v>-1.0312969788596749E-2</v>
      </c>
      <c r="I12" s="51" t="s">
        <v>257</v>
      </c>
      <c r="J12" s="52">
        <f>(J6*J7)+(J9*J10)</f>
        <v>-0.27449892717923352</v>
      </c>
      <c r="L12" t="s">
        <v>229</v>
      </c>
      <c r="M12">
        <v>0.35754394257530903</v>
      </c>
    </row>
    <row r="13" spans="2:13" x14ac:dyDescent="0.25">
      <c r="B13" s="36">
        <v>45634</v>
      </c>
      <c r="C13" s="30">
        <v>1772</v>
      </c>
      <c r="D13" s="38">
        <f t="shared" si="0"/>
        <v>3.2838863095911996E-3</v>
      </c>
      <c r="F13" s="45">
        <v>17100.05</v>
      </c>
      <c r="G13" s="8">
        <f t="shared" si="1"/>
        <v>-1.796656501788918E-2</v>
      </c>
      <c r="L13" t="s">
        <v>230</v>
      </c>
      <c r="M13">
        <v>0.12783767087229586</v>
      </c>
    </row>
    <row r="14" spans="2:13" x14ac:dyDescent="0.25">
      <c r="B14" s="36">
        <v>45627</v>
      </c>
      <c r="C14" s="30">
        <v>1858.5</v>
      </c>
      <c r="D14" s="38">
        <f t="shared" si="0"/>
        <v>4.8814898419864639E-2</v>
      </c>
      <c r="F14" s="45">
        <v>16945.05</v>
      </c>
      <c r="G14" s="8">
        <f t="shared" si="1"/>
        <v>-9.0643009815760678E-3</v>
      </c>
      <c r="L14" t="s">
        <v>231</v>
      </c>
      <c r="M14">
        <v>4.0621437959525442E-2</v>
      </c>
    </row>
    <row r="15" spans="2:13" x14ac:dyDescent="0.25">
      <c r="B15" s="36">
        <v>45620</v>
      </c>
      <c r="C15" s="30">
        <v>1916.55</v>
      </c>
      <c r="D15" s="38">
        <f t="shared" si="0"/>
        <v>3.1234866828087071E-2</v>
      </c>
      <c r="F15" s="45">
        <v>17359.75</v>
      </c>
      <c r="G15" s="8">
        <f t="shared" si="1"/>
        <v>2.4473223743807226E-2</v>
      </c>
      <c r="L15" t="s">
        <v>232</v>
      </c>
      <c r="M15">
        <v>3.1642735069648757E-2</v>
      </c>
    </row>
    <row r="16" spans="2:13" ht="15.75" thickBot="1" x14ac:dyDescent="0.3">
      <c r="B16" s="36">
        <v>45613</v>
      </c>
      <c r="C16" s="30">
        <v>1830.2</v>
      </c>
      <c r="D16" s="38">
        <f t="shared" si="0"/>
        <v>-4.5054916386214727E-2</v>
      </c>
      <c r="F16" s="45">
        <v>17599.150000000001</v>
      </c>
      <c r="G16" s="8">
        <f t="shared" si="1"/>
        <v>1.3790521176860304E-2</v>
      </c>
      <c r="L16" s="46" t="s">
        <v>233</v>
      </c>
      <c r="M16" s="46">
        <v>12</v>
      </c>
    </row>
    <row r="17" spans="2:20" x14ac:dyDescent="0.25">
      <c r="B17" s="36">
        <v>45606</v>
      </c>
      <c r="C17" s="30">
        <v>1765.75</v>
      </c>
      <c r="D17" s="38">
        <f t="shared" si="0"/>
        <v>-3.5214730630532154E-2</v>
      </c>
      <c r="F17" s="45">
        <v>17828</v>
      </c>
      <c r="G17" s="8">
        <f t="shared" si="1"/>
        <v>1.3003468917532901E-2</v>
      </c>
    </row>
    <row r="18" spans="2:20" ht="15.75" thickBot="1" x14ac:dyDescent="0.3">
      <c r="B18" s="36">
        <v>45599</v>
      </c>
      <c r="C18" s="30">
        <v>1840.15</v>
      </c>
      <c r="D18" s="38">
        <f t="shared" si="0"/>
        <v>4.2135070083533899E-2</v>
      </c>
      <c r="F18" s="45">
        <v>17624.05</v>
      </c>
      <c r="G18" s="8">
        <f t="shared" si="1"/>
        <v>-1.143986986762402E-2</v>
      </c>
      <c r="L18" t="s">
        <v>234</v>
      </c>
    </row>
    <row r="19" spans="2:20" x14ac:dyDescent="0.25">
      <c r="B19" s="36">
        <v>45592</v>
      </c>
      <c r="C19" s="30">
        <v>1832.3</v>
      </c>
      <c r="D19" s="38">
        <f>C19/C18-1</f>
        <v>-4.2659565796266952E-3</v>
      </c>
      <c r="F19" s="45">
        <v>18065</v>
      </c>
      <c r="G19" s="8">
        <f>F19/F18-1</f>
        <v>2.5019788300645995E-2</v>
      </c>
      <c r="L19" s="47"/>
      <c r="M19" s="47" t="s">
        <v>239</v>
      </c>
      <c r="N19" s="47" t="s">
        <v>240</v>
      </c>
      <c r="O19" s="47" t="s">
        <v>241</v>
      </c>
      <c r="P19" s="47" t="s">
        <v>242</v>
      </c>
      <c r="Q19" s="47" t="s">
        <v>243</v>
      </c>
    </row>
    <row r="20" spans="2:20" x14ac:dyDescent="0.25">
      <c r="B20" s="35"/>
      <c r="C20" s="30"/>
      <c r="D20" s="38"/>
      <c r="F20" s="45"/>
      <c r="G20" s="8"/>
      <c r="L20" t="s">
        <v>235</v>
      </c>
      <c r="M20">
        <v>1</v>
      </c>
      <c r="N20">
        <v>1.4676062587362215E-3</v>
      </c>
      <c r="O20">
        <v>1.4676062587362215E-3</v>
      </c>
      <c r="P20">
        <v>1.4657554746735404</v>
      </c>
      <c r="Q20">
        <v>0.25385348316720546</v>
      </c>
    </row>
    <row r="21" spans="2:20" x14ac:dyDescent="0.25">
      <c r="B21" s="35"/>
      <c r="C21" s="30"/>
      <c r="D21" s="38"/>
      <c r="F21" s="45"/>
      <c r="G21" s="8"/>
      <c r="L21" t="s">
        <v>236</v>
      </c>
      <c r="M21">
        <v>10</v>
      </c>
      <c r="N21">
        <v>1.0012626826879792E-2</v>
      </c>
      <c r="O21">
        <v>1.0012626826879792E-3</v>
      </c>
    </row>
    <row r="22" spans="2:20" ht="15.75" thickBot="1" x14ac:dyDescent="0.3">
      <c r="B22" s="35"/>
      <c r="C22" s="30"/>
      <c r="D22" s="38"/>
      <c r="F22" s="45"/>
      <c r="G22" s="8"/>
      <c r="L22" s="46" t="s">
        <v>237</v>
      </c>
      <c r="M22" s="46">
        <v>11</v>
      </c>
      <c r="N22" s="46">
        <v>1.1480233085616014E-2</v>
      </c>
      <c r="O22" s="46"/>
      <c r="P22" s="46"/>
      <c r="Q22" s="46"/>
    </row>
    <row r="23" spans="2:20" ht="15.75" thickBot="1" x14ac:dyDescent="0.3">
      <c r="B23" s="35"/>
      <c r="C23" s="30"/>
      <c r="D23" s="38"/>
      <c r="F23" s="45"/>
      <c r="G23" s="8"/>
    </row>
    <row r="24" spans="2:20" x14ac:dyDescent="0.25">
      <c r="B24" s="35"/>
      <c r="C24" s="30"/>
      <c r="D24" s="38"/>
      <c r="F24" s="45"/>
      <c r="G24" s="8"/>
      <c r="L24" s="47"/>
      <c r="M24" s="47" t="s">
        <v>244</v>
      </c>
      <c r="N24" s="47" t="s">
        <v>232</v>
      </c>
      <c r="O24" s="47" t="s">
        <v>245</v>
      </c>
      <c r="P24" s="47" t="s">
        <v>246</v>
      </c>
      <c r="Q24" s="47" t="s">
        <v>247</v>
      </c>
      <c r="R24" s="47" t="s">
        <v>248</v>
      </c>
      <c r="S24" s="47" t="s">
        <v>249</v>
      </c>
      <c r="T24" s="47" t="s">
        <v>250</v>
      </c>
    </row>
    <row r="25" spans="2:20" x14ac:dyDescent="0.25">
      <c r="B25" s="35"/>
      <c r="C25" s="30"/>
      <c r="D25" s="38"/>
      <c r="F25" s="45"/>
      <c r="G25" s="8"/>
      <c r="L25" t="s">
        <v>238</v>
      </c>
      <c r="M25">
        <v>7.252239691830269E-3</v>
      </c>
      <c r="N25">
        <v>9.1567159608555541E-3</v>
      </c>
      <c r="O25">
        <v>0.79201317621221257</v>
      </c>
      <c r="P25">
        <v>0.4467337149469377</v>
      </c>
      <c r="Q25">
        <v>-1.3150194897154821E-2</v>
      </c>
      <c r="R25">
        <v>2.7654674280815361E-2</v>
      </c>
      <c r="S25">
        <v>-1.3150194897154821E-2</v>
      </c>
      <c r="T25">
        <v>2.7654674280815361E-2</v>
      </c>
    </row>
    <row r="26" spans="2:20" ht="15.75" thickBot="1" x14ac:dyDescent="0.3">
      <c r="B26" s="35"/>
      <c r="C26" s="30"/>
      <c r="D26" s="38"/>
      <c r="F26" s="45"/>
      <c r="G26" s="8"/>
      <c r="L26" s="46" t="s">
        <v>251</v>
      </c>
      <c r="M26" s="46">
        <v>-0.69933190290564473</v>
      </c>
      <c r="N26" s="46">
        <v>0.57763377402788596</v>
      </c>
      <c r="O26" s="46">
        <v>-1.2106838871784593</v>
      </c>
      <c r="P26" s="46">
        <v>0.25385348316720474</v>
      </c>
      <c r="Q26" s="46">
        <v>-1.9863801570366375</v>
      </c>
      <c r="R26" s="46">
        <v>0.58771635122534815</v>
      </c>
      <c r="S26" s="46">
        <v>-1.9863801570366375</v>
      </c>
      <c r="T26" s="46">
        <v>0.58771635122534815</v>
      </c>
    </row>
    <row r="27" spans="2:20" x14ac:dyDescent="0.25">
      <c r="B27" s="35"/>
      <c r="C27" s="30"/>
      <c r="D27" s="38"/>
      <c r="F27" s="45"/>
      <c r="G27" s="8"/>
    </row>
    <row r="28" spans="2:20" x14ac:dyDescent="0.25">
      <c r="B28" s="35"/>
      <c r="C28" s="30"/>
      <c r="D28" s="38"/>
      <c r="F28" s="45"/>
      <c r="G28" s="8"/>
    </row>
    <row r="29" spans="2:20" x14ac:dyDescent="0.25">
      <c r="B29" s="35"/>
      <c r="C29" s="30"/>
      <c r="D29" s="38"/>
      <c r="F29" s="45"/>
      <c r="G29" s="8"/>
    </row>
    <row r="30" spans="2:20" x14ac:dyDescent="0.25">
      <c r="B30" s="35"/>
      <c r="C30" s="30"/>
      <c r="D30" s="38"/>
      <c r="F30" s="45"/>
      <c r="G30" s="8"/>
    </row>
    <row r="31" spans="2:20" x14ac:dyDescent="0.25">
      <c r="B31" s="35"/>
      <c r="C31" s="30"/>
      <c r="D31" s="38"/>
      <c r="F31" s="45"/>
      <c r="G31" s="8"/>
    </row>
    <row r="32" spans="2:20" x14ac:dyDescent="0.25">
      <c r="B32" s="35"/>
      <c r="C32" s="30"/>
      <c r="D32" s="38"/>
      <c r="F32" s="45"/>
      <c r="G32" s="8"/>
    </row>
    <row r="33" spans="2:7" x14ac:dyDescent="0.25">
      <c r="B33" s="35"/>
      <c r="C33" s="30"/>
      <c r="D33" s="38"/>
      <c r="F33" s="45"/>
      <c r="G33" s="8"/>
    </row>
    <row r="34" spans="2:7" x14ac:dyDescent="0.25">
      <c r="B34" s="35"/>
      <c r="C34" s="30"/>
      <c r="D34" s="38"/>
      <c r="F34" s="45"/>
      <c r="G34" s="8"/>
    </row>
    <row r="35" spans="2:7" x14ac:dyDescent="0.25">
      <c r="B35" s="35"/>
      <c r="C35" s="30"/>
      <c r="D35" s="38"/>
      <c r="F35" s="45"/>
      <c r="G35" s="8"/>
    </row>
    <row r="36" spans="2:7" x14ac:dyDescent="0.25">
      <c r="B36" s="35"/>
      <c r="C36" s="30"/>
      <c r="D36" s="38"/>
      <c r="F36" s="45"/>
      <c r="G36" s="8"/>
    </row>
    <row r="37" spans="2:7" x14ac:dyDescent="0.25">
      <c r="B37" s="35"/>
      <c r="C37" s="30"/>
      <c r="D37" s="38"/>
      <c r="F37" s="45"/>
      <c r="G37" s="8"/>
    </row>
    <row r="38" spans="2:7" x14ac:dyDescent="0.25">
      <c r="B38" s="35"/>
      <c r="C38" s="30"/>
      <c r="D38" s="38"/>
      <c r="F38" s="45"/>
      <c r="G38" s="8"/>
    </row>
    <row r="39" spans="2:7" x14ac:dyDescent="0.25">
      <c r="B39" s="35"/>
      <c r="C39" s="30"/>
      <c r="D39" s="38"/>
      <c r="F39" s="45"/>
      <c r="G39" s="8"/>
    </row>
    <row r="40" spans="2:7" x14ac:dyDescent="0.25">
      <c r="B40" s="35"/>
      <c r="C40" s="30"/>
      <c r="D40" s="38"/>
      <c r="F40" s="45"/>
      <c r="G40" s="8"/>
    </row>
    <row r="41" spans="2:7" x14ac:dyDescent="0.25">
      <c r="B41" s="35"/>
      <c r="C41" s="30"/>
      <c r="D41" s="38"/>
      <c r="F41" s="45"/>
      <c r="G41" s="8"/>
    </row>
    <row r="42" spans="2:7" x14ac:dyDescent="0.25">
      <c r="B42" s="35"/>
      <c r="C42" s="30"/>
      <c r="D42" s="38"/>
      <c r="F42" s="45"/>
      <c r="G42" s="8"/>
    </row>
    <row r="43" spans="2:7" x14ac:dyDescent="0.25">
      <c r="B43" s="35"/>
      <c r="C43" s="30"/>
      <c r="D43" s="38"/>
      <c r="F43" s="45"/>
      <c r="G43" s="8"/>
    </row>
    <row r="44" spans="2:7" x14ac:dyDescent="0.25">
      <c r="B44" s="35"/>
      <c r="C44" s="30"/>
      <c r="D44" s="38"/>
      <c r="F44" s="45"/>
      <c r="G44" s="8"/>
    </row>
    <row r="45" spans="2:7" x14ac:dyDescent="0.25">
      <c r="B45" s="35"/>
      <c r="C45" s="30"/>
      <c r="D45" s="38"/>
      <c r="F45" s="45"/>
      <c r="G45" s="8"/>
    </row>
    <row r="46" spans="2:7" x14ac:dyDescent="0.25">
      <c r="B46" s="35"/>
      <c r="C46" s="30"/>
      <c r="D46" s="38"/>
      <c r="F46" s="45"/>
      <c r="G46" s="8"/>
    </row>
    <row r="47" spans="2:7" x14ac:dyDescent="0.25">
      <c r="B47" s="35"/>
      <c r="C47" s="30"/>
      <c r="D47" s="38"/>
      <c r="F47" s="45"/>
      <c r="G47" s="8"/>
    </row>
    <row r="48" spans="2:7" x14ac:dyDescent="0.25">
      <c r="B48" s="35"/>
      <c r="C48" s="30"/>
      <c r="D48" s="38"/>
      <c r="F48" s="45"/>
      <c r="G48" s="8"/>
    </row>
    <row r="49" spans="2:7" x14ac:dyDescent="0.25">
      <c r="B49" s="35"/>
      <c r="C49" s="30"/>
      <c r="D49" s="38"/>
      <c r="F49" s="45"/>
      <c r="G49" s="8"/>
    </row>
    <row r="50" spans="2:7" x14ac:dyDescent="0.25">
      <c r="B50" s="35"/>
      <c r="C50" s="30"/>
      <c r="D50" s="38"/>
      <c r="F50" s="45"/>
      <c r="G50" s="8"/>
    </row>
    <row r="51" spans="2:7" x14ac:dyDescent="0.25">
      <c r="B51" s="35"/>
      <c r="C51" s="30"/>
      <c r="D51" s="38"/>
      <c r="F51" s="45"/>
      <c r="G51" s="8"/>
    </row>
    <row r="52" spans="2:7" x14ac:dyDescent="0.25">
      <c r="B52" s="35"/>
      <c r="C52" s="30"/>
      <c r="D52" s="38"/>
      <c r="F52" s="45"/>
      <c r="G52" s="8"/>
    </row>
    <row r="53" spans="2:7" x14ac:dyDescent="0.25">
      <c r="B53" s="35"/>
      <c r="C53" s="30"/>
      <c r="D53" s="38"/>
      <c r="F53" s="45"/>
      <c r="G53" s="8"/>
    </row>
    <row r="54" spans="2:7" x14ac:dyDescent="0.25">
      <c r="B54" s="35"/>
      <c r="C54" s="30"/>
      <c r="D54" s="38"/>
      <c r="F54" s="45"/>
      <c r="G54" s="8"/>
    </row>
    <row r="55" spans="2:7" x14ac:dyDescent="0.25">
      <c r="B55" s="35"/>
      <c r="C55" s="30"/>
      <c r="D55" s="38"/>
      <c r="F55" s="45"/>
      <c r="G55" s="8"/>
    </row>
    <row r="56" spans="2:7" x14ac:dyDescent="0.25">
      <c r="B56" s="35"/>
      <c r="C56" s="30"/>
      <c r="D56" s="38"/>
      <c r="F56" s="45"/>
      <c r="G56" s="8"/>
    </row>
    <row r="57" spans="2:7" x14ac:dyDescent="0.25">
      <c r="B57" s="35"/>
      <c r="C57" s="30"/>
      <c r="D57" s="38"/>
      <c r="F57" s="45"/>
      <c r="G57" s="8"/>
    </row>
    <row r="58" spans="2:7" x14ac:dyDescent="0.25">
      <c r="B58" s="35"/>
      <c r="C58" s="30"/>
      <c r="D58" s="38"/>
      <c r="F58" s="45"/>
      <c r="G58" s="8"/>
    </row>
    <row r="59" spans="2:7" x14ac:dyDescent="0.25">
      <c r="B59" s="35"/>
      <c r="C59" s="30"/>
      <c r="D59" s="38"/>
      <c r="F59" s="45"/>
      <c r="G59" s="8"/>
    </row>
    <row r="60" spans="2:7" x14ac:dyDescent="0.25">
      <c r="B60" s="35"/>
      <c r="C60" s="30"/>
      <c r="D60" s="38"/>
      <c r="F60" s="45"/>
      <c r="G60" s="8"/>
    </row>
    <row r="61" spans="2:7" x14ac:dyDescent="0.25">
      <c r="B61" s="35"/>
      <c r="C61" s="30"/>
      <c r="D61" s="38"/>
      <c r="F61" s="45"/>
      <c r="G61" s="8"/>
    </row>
    <row r="62" spans="2:7" x14ac:dyDescent="0.25">
      <c r="B62" s="35"/>
      <c r="C62" s="30"/>
      <c r="D62" s="38"/>
      <c r="F62" s="45"/>
      <c r="G62" s="8"/>
    </row>
    <row r="63" spans="2:7" x14ac:dyDescent="0.25">
      <c r="B63" s="35"/>
      <c r="C63" s="30"/>
      <c r="D63" s="38"/>
      <c r="F63" s="45"/>
      <c r="G63" s="8"/>
    </row>
    <row r="64" spans="2:7" x14ac:dyDescent="0.25">
      <c r="B64" s="35"/>
      <c r="C64" s="30"/>
      <c r="D64" s="38"/>
      <c r="F64" s="45"/>
      <c r="G64" s="8"/>
    </row>
    <row r="65" spans="2:7" x14ac:dyDescent="0.25">
      <c r="B65" s="35"/>
      <c r="C65" s="30"/>
      <c r="D65" s="38"/>
      <c r="F65" s="45"/>
      <c r="G65" s="8"/>
    </row>
    <row r="66" spans="2:7" x14ac:dyDescent="0.25">
      <c r="B66" s="35"/>
      <c r="C66" s="30"/>
      <c r="D66" s="38"/>
      <c r="F66" s="45"/>
      <c r="G66" s="8"/>
    </row>
    <row r="67" spans="2:7" x14ac:dyDescent="0.25">
      <c r="B67" s="35"/>
      <c r="C67" s="30"/>
      <c r="D67" s="38"/>
      <c r="F67" s="45"/>
      <c r="G67" s="8"/>
    </row>
    <row r="68" spans="2:7" x14ac:dyDescent="0.25">
      <c r="B68" s="35"/>
      <c r="C68" s="30"/>
      <c r="D68" s="38"/>
      <c r="F68" s="45"/>
      <c r="G68" s="8"/>
    </row>
    <row r="69" spans="2:7" x14ac:dyDescent="0.25">
      <c r="B69" s="35"/>
      <c r="C69" s="30"/>
      <c r="D69" s="38"/>
      <c r="F69" s="45"/>
      <c r="G69" s="8"/>
    </row>
    <row r="70" spans="2:7" x14ac:dyDescent="0.25">
      <c r="B70" s="35"/>
      <c r="C70" s="30"/>
      <c r="D70" s="38"/>
      <c r="F70" s="45"/>
      <c r="G70" s="8"/>
    </row>
    <row r="71" spans="2:7" x14ac:dyDescent="0.25">
      <c r="B71" s="35"/>
      <c r="C71" s="30"/>
      <c r="D71" s="38"/>
      <c r="F71" s="45"/>
      <c r="G71" s="8"/>
    </row>
    <row r="72" spans="2:7" x14ac:dyDescent="0.25">
      <c r="B72" s="35"/>
      <c r="C72" s="30"/>
      <c r="D72" s="38"/>
      <c r="F72" s="45"/>
      <c r="G72" s="8"/>
    </row>
    <row r="73" spans="2:7" x14ac:dyDescent="0.25">
      <c r="B73" s="35"/>
      <c r="C73" s="30"/>
      <c r="D73" s="38"/>
      <c r="F73" s="45"/>
      <c r="G73" s="8"/>
    </row>
    <row r="74" spans="2:7" x14ac:dyDescent="0.25">
      <c r="B74" s="35"/>
      <c r="C74" s="30"/>
      <c r="D74" s="38"/>
      <c r="F74" s="45"/>
      <c r="G74" s="8"/>
    </row>
    <row r="75" spans="2:7" x14ac:dyDescent="0.25">
      <c r="B75" s="35"/>
      <c r="C75" s="30"/>
      <c r="D75" s="38"/>
      <c r="F75" s="45"/>
      <c r="G75" s="8"/>
    </row>
    <row r="76" spans="2:7" x14ac:dyDescent="0.25">
      <c r="B76" s="35"/>
      <c r="C76" s="30"/>
      <c r="D76" s="38"/>
      <c r="F76" s="45"/>
      <c r="G76" s="8"/>
    </row>
    <row r="77" spans="2:7" x14ac:dyDescent="0.25">
      <c r="B77" s="35"/>
      <c r="C77" s="30"/>
      <c r="D77" s="38"/>
      <c r="F77" s="45"/>
      <c r="G77" s="8"/>
    </row>
    <row r="78" spans="2:7" x14ac:dyDescent="0.25">
      <c r="B78" s="35"/>
      <c r="C78" s="30"/>
      <c r="D78" s="38"/>
      <c r="F78" s="45"/>
      <c r="G78" s="8"/>
    </row>
    <row r="79" spans="2:7" x14ac:dyDescent="0.25">
      <c r="B79" s="35"/>
      <c r="C79" s="30"/>
      <c r="D79" s="38"/>
      <c r="F79" s="45"/>
      <c r="G79" s="8"/>
    </row>
    <row r="80" spans="2:7" x14ac:dyDescent="0.25">
      <c r="B80" s="35"/>
      <c r="C80" s="30"/>
      <c r="D80" s="38"/>
      <c r="F80" s="45"/>
      <c r="G80" s="8"/>
    </row>
    <row r="81" spans="2:7" x14ac:dyDescent="0.25">
      <c r="B81" s="35"/>
      <c r="C81" s="30"/>
      <c r="D81" s="38"/>
      <c r="F81" s="45"/>
      <c r="G81" s="8"/>
    </row>
    <row r="82" spans="2:7" x14ac:dyDescent="0.25">
      <c r="B82" s="35"/>
      <c r="C82" s="30"/>
      <c r="D82" s="38"/>
      <c r="F82" s="45"/>
      <c r="G82" s="8"/>
    </row>
    <row r="83" spans="2:7" x14ac:dyDescent="0.25">
      <c r="B83" s="35"/>
      <c r="C83" s="30"/>
      <c r="D83" s="38"/>
      <c r="F83" s="45"/>
      <c r="G83" s="8"/>
    </row>
    <row r="84" spans="2:7" x14ac:dyDescent="0.25">
      <c r="B84" s="35"/>
      <c r="C84" s="30"/>
      <c r="D84" s="38"/>
      <c r="F84" s="45"/>
      <c r="G84" s="8"/>
    </row>
    <row r="85" spans="2:7" x14ac:dyDescent="0.25">
      <c r="B85" s="35"/>
      <c r="C85" s="30"/>
      <c r="D85" s="38"/>
      <c r="F85" s="45"/>
      <c r="G85" s="8"/>
    </row>
    <row r="86" spans="2:7" x14ac:dyDescent="0.25">
      <c r="B86" s="35"/>
      <c r="C86" s="30"/>
      <c r="D86" s="38"/>
      <c r="F86" s="45"/>
      <c r="G86" s="8"/>
    </row>
    <row r="87" spans="2:7" x14ac:dyDescent="0.25">
      <c r="B87" s="35"/>
      <c r="C87" s="30"/>
      <c r="D87" s="38"/>
      <c r="F87" s="45"/>
      <c r="G87" s="8"/>
    </row>
    <row r="88" spans="2:7" x14ac:dyDescent="0.25">
      <c r="B88" s="35"/>
      <c r="C88" s="30"/>
      <c r="D88" s="38"/>
      <c r="F88" s="45"/>
      <c r="G88" s="8"/>
    </row>
    <row r="89" spans="2:7" x14ac:dyDescent="0.25">
      <c r="B89" s="35"/>
      <c r="C89" s="30"/>
      <c r="D89" s="38"/>
      <c r="F89" s="45"/>
      <c r="G89" s="8"/>
    </row>
    <row r="90" spans="2:7" x14ac:dyDescent="0.25">
      <c r="B90" s="35"/>
      <c r="C90" s="30"/>
      <c r="D90" s="38"/>
      <c r="F90" s="45"/>
      <c r="G90" s="8"/>
    </row>
    <row r="91" spans="2:7" x14ac:dyDescent="0.25">
      <c r="B91" s="35"/>
      <c r="C91" s="30"/>
      <c r="D91" s="38"/>
      <c r="F91" s="45"/>
      <c r="G91" s="8"/>
    </row>
    <row r="92" spans="2:7" x14ac:dyDescent="0.25">
      <c r="B92" s="35"/>
      <c r="C92" s="30"/>
      <c r="D92" s="38"/>
      <c r="F92" s="45"/>
      <c r="G92" s="8"/>
    </row>
    <row r="93" spans="2:7" x14ac:dyDescent="0.25">
      <c r="B93" s="35"/>
      <c r="C93" s="30"/>
      <c r="D93" s="38"/>
      <c r="F93" s="45"/>
      <c r="G93" s="8"/>
    </row>
    <row r="94" spans="2:7" x14ac:dyDescent="0.25">
      <c r="B94" s="35"/>
      <c r="C94" s="30"/>
      <c r="D94" s="38"/>
      <c r="F94" s="45"/>
      <c r="G94" s="8"/>
    </row>
    <row r="95" spans="2:7" x14ac:dyDescent="0.25">
      <c r="B95" s="35"/>
      <c r="C95" s="30"/>
      <c r="D95" s="38"/>
      <c r="F95" s="45"/>
      <c r="G95" s="8"/>
    </row>
    <row r="96" spans="2:7" x14ac:dyDescent="0.25">
      <c r="B96" s="35"/>
      <c r="C96" s="30"/>
      <c r="D96" s="38"/>
      <c r="F96" s="45"/>
      <c r="G96" s="8"/>
    </row>
    <row r="97" spans="2:7" x14ac:dyDescent="0.25">
      <c r="B97" s="35"/>
      <c r="C97" s="30"/>
      <c r="D97" s="38"/>
      <c r="F97" s="45"/>
      <c r="G97" s="8"/>
    </row>
    <row r="98" spans="2:7" x14ac:dyDescent="0.25">
      <c r="B98" s="35"/>
      <c r="C98" s="30"/>
      <c r="D98" s="38"/>
      <c r="F98" s="45"/>
      <c r="G98" s="8"/>
    </row>
    <row r="99" spans="2:7" x14ac:dyDescent="0.25">
      <c r="B99" s="35"/>
      <c r="C99" s="30"/>
      <c r="D99" s="38"/>
      <c r="F99" s="45"/>
      <c r="G99" s="8"/>
    </row>
    <row r="100" spans="2:7" x14ac:dyDescent="0.25">
      <c r="B100" s="35"/>
      <c r="C100" s="30"/>
      <c r="D100" s="38"/>
      <c r="F100" s="45"/>
      <c r="G100" s="8"/>
    </row>
    <row r="101" spans="2:7" x14ac:dyDescent="0.25">
      <c r="B101" s="35"/>
      <c r="C101" s="30"/>
      <c r="D101" s="38"/>
      <c r="F101" s="45"/>
      <c r="G101" s="8"/>
    </row>
    <row r="102" spans="2:7" x14ac:dyDescent="0.25">
      <c r="B102" s="35"/>
      <c r="C102" s="30"/>
      <c r="D102" s="38"/>
      <c r="F102" s="45"/>
      <c r="G102" s="8"/>
    </row>
    <row r="103" spans="2:7" x14ac:dyDescent="0.25">
      <c r="B103" s="35"/>
      <c r="C103" s="30"/>
      <c r="D103" s="38"/>
      <c r="F103" s="45"/>
      <c r="G103" s="8"/>
    </row>
    <row r="104" spans="2:7" x14ac:dyDescent="0.25">
      <c r="B104" s="35"/>
      <c r="C104" s="30"/>
      <c r="D104" s="38"/>
      <c r="F104" s="45"/>
      <c r="G104" s="8"/>
    </row>
    <row r="105" spans="2:7" x14ac:dyDescent="0.25">
      <c r="B105" s="35"/>
      <c r="C105" s="30"/>
      <c r="D105" s="38"/>
      <c r="F105" s="45"/>
      <c r="G105" s="8"/>
    </row>
    <row r="106" spans="2:7" x14ac:dyDescent="0.25">
      <c r="B106" s="35"/>
      <c r="C106" s="30"/>
      <c r="D106" s="38"/>
      <c r="F106" s="45"/>
      <c r="G106" s="8"/>
    </row>
    <row r="107" spans="2:7" x14ac:dyDescent="0.25">
      <c r="B107" s="35"/>
      <c r="C107" s="30"/>
      <c r="D107" s="38"/>
      <c r="F107" s="45"/>
      <c r="G107" s="8"/>
    </row>
    <row r="108" spans="2:7" x14ac:dyDescent="0.25">
      <c r="B108" s="35"/>
      <c r="C108" s="30"/>
      <c r="D108" s="38"/>
      <c r="F108" s="45"/>
      <c r="G108" s="8"/>
    </row>
    <row r="109" spans="2:7" x14ac:dyDescent="0.25">
      <c r="B109" s="35"/>
      <c r="C109" s="30"/>
      <c r="D109" s="38"/>
      <c r="F109" s="45"/>
      <c r="G109" s="8"/>
    </row>
    <row r="110" spans="2:7" x14ac:dyDescent="0.25">
      <c r="B110" s="35"/>
      <c r="C110" s="30"/>
      <c r="D110" s="38"/>
      <c r="F110" s="45"/>
      <c r="G110" s="8"/>
    </row>
    <row r="111" spans="2:7" x14ac:dyDescent="0.25">
      <c r="B111" s="34"/>
      <c r="C111" s="31"/>
    </row>
    <row r="112" spans="2:7" x14ac:dyDescent="0.25">
      <c r="B112" s="34"/>
      <c r="C112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F4FB-4AE2-4AC8-8AAB-853F0522E6F4}">
  <dimension ref="B2:H106"/>
  <sheetViews>
    <sheetView workbookViewId="0">
      <selection activeCell="B3" sqref="B3:C106"/>
    </sheetView>
  </sheetViews>
  <sheetFormatPr defaultRowHeight="15" x14ac:dyDescent="0.25"/>
  <cols>
    <col min="1" max="1" width="10.42578125" customWidth="1"/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44955</v>
      </c>
      <c r="C3" s="30">
        <v>1388</v>
      </c>
      <c r="D3" s="30">
        <v>1320.1</v>
      </c>
      <c r="E3" s="30">
        <v>1391.95</v>
      </c>
      <c r="F3" s="30">
        <v>1305</v>
      </c>
      <c r="G3" t="s">
        <v>539</v>
      </c>
      <c r="H3" s="8">
        <v>5.1400000000000001E-2</v>
      </c>
    </row>
    <row r="4" spans="2:8" x14ac:dyDescent="0.25">
      <c r="B4" s="36">
        <v>44962</v>
      </c>
      <c r="C4" s="30">
        <v>1365.45</v>
      </c>
      <c r="D4" s="30">
        <v>1391.9</v>
      </c>
      <c r="E4" s="30">
        <v>1391.9</v>
      </c>
      <c r="F4" s="30">
        <v>1350.8</v>
      </c>
      <c r="G4" t="s">
        <v>538</v>
      </c>
      <c r="H4" s="8">
        <v>-1.6199999999999999E-2</v>
      </c>
    </row>
    <row r="5" spans="2:8" x14ac:dyDescent="0.25">
      <c r="B5" s="36">
        <v>44969</v>
      </c>
      <c r="C5" s="30">
        <v>1341.5</v>
      </c>
      <c r="D5" s="30">
        <v>1375</v>
      </c>
      <c r="E5" s="30">
        <v>1397</v>
      </c>
      <c r="F5" s="30">
        <v>1325.05</v>
      </c>
      <c r="G5" t="s">
        <v>537</v>
      </c>
      <c r="H5" s="8">
        <v>-1.7500000000000002E-2</v>
      </c>
    </row>
    <row r="6" spans="2:8" x14ac:dyDescent="0.25">
      <c r="B6" s="36">
        <v>44976</v>
      </c>
      <c r="C6" s="30">
        <v>1280.2</v>
      </c>
      <c r="D6" s="30">
        <v>1342.1</v>
      </c>
      <c r="E6" s="30">
        <v>1362.4</v>
      </c>
      <c r="F6" s="30">
        <v>1278.2</v>
      </c>
      <c r="G6" t="s">
        <v>536</v>
      </c>
      <c r="H6" s="8">
        <v>-4.5699999999999998E-2</v>
      </c>
    </row>
    <row r="7" spans="2:8" x14ac:dyDescent="0.25">
      <c r="B7" s="36">
        <v>44983</v>
      </c>
      <c r="C7" s="30">
        <v>1268.5999999999999</v>
      </c>
      <c r="D7" s="30">
        <v>1270.05</v>
      </c>
      <c r="E7" s="30">
        <v>1305.55</v>
      </c>
      <c r="F7" s="30">
        <v>1248.4000000000001</v>
      </c>
      <c r="G7" t="s">
        <v>535</v>
      </c>
      <c r="H7" s="8">
        <v>-9.1000000000000004E-3</v>
      </c>
    </row>
    <row r="8" spans="2:8" x14ac:dyDescent="0.25">
      <c r="B8" s="36">
        <v>44990</v>
      </c>
      <c r="C8" s="30">
        <v>1226.7</v>
      </c>
      <c r="D8" s="30">
        <v>1269.55</v>
      </c>
      <c r="E8" s="30">
        <v>1294.8</v>
      </c>
      <c r="F8" s="30">
        <v>1225.3499999999999</v>
      </c>
      <c r="G8" t="s">
        <v>534</v>
      </c>
      <c r="H8" s="8">
        <v>-3.3000000000000002E-2</v>
      </c>
    </row>
    <row r="9" spans="2:8" x14ac:dyDescent="0.25">
      <c r="B9" s="36">
        <v>44997</v>
      </c>
      <c r="C9" s="30">
        <v>1171.5</v>
      </c>
      <c r="D9" s="30">
        <v>1222.7</v>
      </c>
      <c r="E9" s="30">
        <v>1231</v>
      </c>
      <c r="F9" s="30">
        <v>1140.1500000000001</v>
      </c>
      <c r="G9" t="s">
        <v>533</v>
      </c>
      <c r="H9" s="8">
        <v>-4.4999999999999998E-2</v>
      </c>
    </row>
    <row r="10" spans="2:8" x14ac:dyDescent="0.25">
      <c r="B10" s="36">
        <v>45004</v>
      </c>
      <c r="C10" s="30">
        <v>1150.8</v>
      </c>
      <c r="D10" s="30">
        <v>1169.95</v>
      </c>
      <c r="E10" s="30">
        <v>1180.5</v>
      </c>
      <c r="F10" s="30">
        <v>1145</v>
      </c>
      <c r="G10" t="s">
        <v>532</v>
      </c>
      <c r="H10" s="8">
        <v>-1.77E-2</v>
      </c>
    </row>
    <row r="11" spans="2:8" x14ac:dyDescent="0.25">
      <c r="B11" s="36">
        <v>45011</v>
      </c>
      <c r="C11" s="30">
        <v>1158.7</v>
      </c>
      <c r="D11" s="30">
        <v>1141.5</v>
      </c>
      <c r="E11" s="30">
        <v>1163</v>
      </c>
      <c r="F11" s="30">
        <v>1123.4000000000001</v>
      </c>
      <c r="G11" t="s">
        <v>531</v>
      </c>
      <c r="H11" s="8">
        <v>6.8999999999999999E-3</v>
      </c>
    </row>
    <row r="12" spans="2:8" x14ac:dyDescent="0.25">
      <c r="B12" s="36">
        <v>45018</v>
      </c>
      <c r="C12" s="30">
        <v>1171.25</v>
      </c>
      <c r="D12" s="30">
        <v>1161.3</v>
      </c>
      <c r="E12" s="30">
        <v>1180</v>
      </c>
      <c r="F12" s="30">
        <v>1148.3</v>
      </c>
      <c r="G12" t="s">
        <v>530</v>
      </c>
      <c r="H12" s="8">
        <v>1.0800000000000001E-2</v>
      </c>
    </row>
    <row r="13" spans="2:8" x14ac:dyDescent="0.25">
      <c r="B13" s="36">
        <v>45025</v>
      </c>
      <c r="C13" s="30">
        <v>1204.55</v>
      </c>
      <c r="D13" s="30">
        <v>1171.25</v>
      </c>
      <c r="E13" s="30">
        <v>1222.2</v>
      </c>
      <c r="F13" s="30">
        <v>1171.25</v>
      </c>
      <c r="G13" t="s">
        <v>529</v>
      </c>
      <c r="H13" s="8">
        <v>2.8400000000000002E-2</v>
      </c>
    </row>
    <row r="14" spans="2:8" x14ac:dyDescent="0.25">
      <c r="B14" s="36">
        <v>45032</v>
      </c>
      <c r="C14" s="30">
        <v>1212.75</v>
      </c>
      <c r="D14" s="30">
        <v>1218.95</v>
      </c>
      <c r="E14" s="30">
        <v>1224.9000000000001</v>
      </c>
      <c r="F14" s="30">
        <v>1202.5999999999999</v>
      </c>
      <c r="G14" t="s">
        <v>528</v>
      </c>
      <c r="H14" s="8">
        <v>6.7999999999999996E-3</v>
      </c>
    </row>
    <row r="15" spans="2:8" x14ac:dyDescent="0.25">
      <c r="B15" s="36">
        <v>45039</v>
      </c>
      <c r="C15" s="30">
        <v>1226.9000000000001</v>
      </c>
      <c r="D15" s="30">
        <v>1210.4000000000001</v>
      </c>
      <c r="E15" s="30">
        <v>1228.75</v>
      </c>
      <c r="F15" s="30">
        <v>1196</v>
      </c>
      <c r="G15" t="s">
        <v>527</v>
      </c>
      <c r="H15" s="8">
        <v>1.17E-2</v>
      </c>
    </row>
    <row r="16" spans="2:8" x14ac:dyDescent="0.25">
      <c r="B16" s="36">
        <v>45046</v>
      </c>
      <c r="C16" s="30">
        <v>1211.2</v>
      </c>
      <c r="D16" s="30">
        <v>1230</v>
      </c>
      <c r="E16" s="30">
        <v>1242.3499999999999</v>
      </c>
      <c r="F16" s="30">
        <v>1208.05</v>
      </c>
      <c r="G16" t="s">
        <v>526</v>
      </c>
      <c r="H16" s="8">
        <v>-1.2800000000000001E-2</v>
      </c>
    </row>
    <row r="17" spans="2:8" x14ac:dyDescent="0.25">
      <c r="B17" s="36">
        <v>45053</v>
      </c>
      <c r="C17" s="30">
        <v>1275.95</v>
      </c>
      <c r="D17" s="30">
        <v>1216.95</v>
      </c>
      <c r="E17" s="30">
        <v>1278.8</v>
      </c>
      <c r="F17" s="30">
        <v>1213.7</v>
      </c>
      <c r="G17" t="s">
        <v>525</v>
      </c>
      <c r="H17" s="8">
        <v>5.3499999999999999E-2</v>
      </c>
    </row>
    <row r="18" spans="2:8" x14ac:dyDescent="0.25">
      <c r="B18" s="36">
        <v>45060</v>
      </c>
      <c r="C18" s="30">
        <v>1260.4000000000001</v>
      </c>
      <c r="D18" s="30">
        <v>1279.9000000000001</v>
      </c>
      <c r="E18" s="30">
        <v>1291.7</v>
      </c>
      <c r="F18" s="30">
        <v>1237.45</v>
      </c>
      <c r="G18" t="s">
        <v>524</v>
      </c>
      <c r="H18" s="8">
        <v>-1.2200000000000001E-2</v>
      </c>
    </row>
    <row r="19" spans="2:8" x14ac:dyDescent="0.25">
      <c r="B19" s="36">
        <v>45067</v>
      </c>
      <c r="C19" s="30">
        <v>1281.8499999999999</v>
      </c>
      <c r="D19" s="30">
        <v>1259.25</v>
      </c>
      <c r="E19" s="30">
        <v>1292.8</v>
      </c>
      <c r="F19" s="30">
        <v>1251.3</v>
      </c>
      <c r="G19" t="s">
        <v>523</v>
      </c>
      <c r="H19" s="8">
        <v>1.7000000000000001E-2</v>
      </c>
    </row>
    <row r="20" spans="2:8" x14ac:dyDescent="0.25">
      <c r="B20" s="36">
        <v>45074</v>
      </c>
      <c r="C20" s="30">
        <v>1341.4</v>
      </c>
      <c r="D20" s="30">
        <v>1321.5</v>
      </c>
      <c r="E20" s="30">
        <v>1350</v>
      </c>
      <c r="F20" s="30">
        <v>1298</v>
      </c>
      <c r="G20" t="s">
        <v>522</v>
      </c>
      <c r="H20" s="8">
        <v>4.65E-2</v>
      </c>
    </row>
    <row r="21" spans="2:8" x14ac:dyDescent="0.25">
      <c r="B21" s="36">
        <v>45081</v>
      </c>
      <c r="C21" s="30">
        <v>1370.65</v>
      </c>
      <c r="D21" s="30">
        <v>1349.8</v>
      </c>
      <c r="E21" s="30">
        <v>1422.8</v>
      </c>
      <c r="F21" s="30">
        <v>1346.35</v>
      </c>
      <c r="G21" t="s">
        <v>521</v>
      </c>
      <c r="H21" s="8">
        <v>2.18E-2</v>
      </c>
    </row>
    <row r="22" spans="2:8" x14ac:dyDescent="0.25">
      <c r="B22" s="36">
        <v>45088</v>
      </c>
      <c r="C22" s="30">
        <v>1403.85</v>
      </c>
      <c r="D22" s="30">
        <v>1377.9</v>
      </c>
      <c r="E22" s="30">
        <v>1409.8</v>
      </c>
      <c r="F22" s="30">
        <v>1366</v>
      </c>
      <c r="G22" t="s">
        <v>520</v>
      </c>
      <c r="H22" s="8">
        <v>2.4199999999999999E-2</v>
      </c>
    </row>
    <row r="23" spans="2:8" x14ac:dyDescent="0.25">
      <c r="B23" s="36">
        <v>45095</v>
      </c>
      <c r="C23" s="30">
        <v>1373.25</v>
      </c>
      <c r="D23" s="30">
        <v>1409.5</v>
      </c>
      <c r="E23" s="30">
        <v>1415.35</v>
      </c>
      <c r="F23" s="30">
        <v>1368.5</v>
      </c>
      <c r="G23" t="s">
        <v>519</v>
      </c>
      <c r="H23" s="8">
        <v>-2.18E-2</v>
      </c>
    </row>
    <row r="24" spans="2:8" x14ac:dyDescent="0.25">
      <c r="B24" s="36">
        <v>45102</v>
      </c>
      <c r="C24" s="30">
        <v>1453.6</v>
      </c>
      <c r="D24" s="30">
        <v>1375</v>
      </c>
      <c r="E24" s="30">
        <v>1461</v>
      </c>
      <c r="F24" s="30">
        <v>1369.95</v>
      </c>
      <c r="G24" t="s">
        <v>518</v>
      </c>
      <c r="H24" s="8">
        <v>5.8500000000000003E-2</v>
      </c>
    </row>
    <row r="25" spans="2:8" x14ac:dyDescent="0.25">
      <c r="B25" s="36">
        <v>45109</v>
      </c>
      <c r="C25" s="30">
        <v>1564.15</v>
      </c>
      <c r="D25" s="30">
        <v>1470</v>
      </c>
      <c r="E25" s="30">
        <v>1591.95</v>
      </c>
      <c r="F25" s="30">
        <v>1457.1</v>
      </c>
      <c r="G25" t="s">
        <v>517</v>
      </c>
      <c r="H25" s="8">
        <v>7.6100000000000001E-2</v>
      </c>
    </row>
    <row r="26" spans="2:8" x14ac:dyDescent="0.25">
      <c r="B26" s="36">
        <v>45116</v>
      </c>
      <c r="C26" s="30">
        <v>1546.55</v>
      </c>
      <c r="D26" s="30">
        <v>1567</v>
      </c>
      <c r="E26" s="30">
        <v>1594.8</v>
      </c>
      <c r="F26" s="30">
        <v>1541.65</v>
      </c>
      <c r="G26" t="s">
        <v>516</v>
      </c>
      <c r="H26" s="8">
        <v>-1.1299999999999999E-2</v>
      </c>
    </row>
    <row r="27" spans="2:8" x14ac:dyDescent="0.25">
      <c r="B27" s="36">
        <v>45123</v>
      </c>
      <c r="C27" s="30">
        <v>1523.5</v>
      </c>
      <c r="D27" s="30">
        <v>1559</v>
      </c>
      <c r="E27" s="30">
        <v>1559</v>
      </c>
      <c r="F27" s="30">
        <v>1518.85</v>
      </c>
      <c r="G27" t="s">
        <v>515</v>
      </c>
      <c r="H27" s="8">
        <v>-1.49E-2</v>
      </c>
    </row>
    <row r="28" spans="2:8" x14ac:dyDescent="0.25">
      <c r="B28" s="36">
        <v>45130</v>
      </c>
      <c r="C28" s="30">
        <v>1467.8</v>
      </c>
      <c r="D28" s="30">
        <v>1522</v>
      </c>
      <c r="E28" s="30">
        <v>1574</v>
      </c>
      <c r="F28" s="30">
        <v>1438.35</v>
      </c>
      <c r="G28" t="s">
        <v>514</v>
      </c>
      <c r="H28" s="8">
        <v>-3.6600000000000001E-2</v>
      </c>
    </row>
    <row r="29" spans="2:8" x14ac:dyDescent="0.25">
      <c r="B29" s="36">
        <v>45137</v>
      </c>
      <c r="C29" s="30">
        <v>1464.65</v>
      </c>
      <c r="D29" s="30">
        <v>1476.8</v>
      </c>
      <c r="E29" s="30">
        <v>1504</v>
      </c>
      <c r="F29" s="30">
        <v>1415.75</v>
      </c>
      <c r="G29" t="s">
        <v>513</v>
      </c>
      <c r="H29" s="8">
        <v>-2.0999999999999999E-3</v>
      </c>
    </row>
    <row r="30" spans="2:8" x14ac:dyDescent="0.25">
      <c r="B30" s="36">
        <v>45144</v>
      </c>
      <c r="C30" s="30">
        <v>1546.45</v>
      </c>
      <c r="D30" s="30">
        <v>1489</v>
      </c>
      <c r="E30" s="30">
        <v>1559.6</v>
      </c>
      <c r="F30" s="30">
        <v>1480.75</v>
      </c>
      <c r="G30" t="s">
        <v>512</v>
      </c>
      <c r="H30" s="8">
        <v>5.5800000000000002E-2</v>
      </c>
    </row>
    <row r="31" spans="2:8" x14ac:dyDescent="0.25">
      <c r="B31" s="36">
        <v>45151</v>
      </c>
      <c r="C31" s="30">
        <v>1552.65</v>
      </c>
      <c r="D31" s="30">
        <v>1544.95</v>
      </c>
      <c r="E31" s="30">
        <v>1582.55</v>
      </c>
      <c r="F31" s="30">
        <v>1524</v>
      </c>
      <c r="G31" t="s">
        <v>511</v>
      </c>
      <c r="H31" s="8">
        <v>4.0000000000000001E-3</v>
      </c>
    </row>
    <row r="32" spans="2:8" x14ac:dyDescent="0.25">
      <c r="B32" s="36">
        <v>45158</v>
      </c>
      <c r="C32" s="30">
        <v>1520.05</v>
      </c>
      <c r="D32" s="30">
        <v>1546</v>
      </c>
      <c r="E32" s="30">
        <v>1555</v>
      </c>
      <c r="F32" s="30">
        <v>1508.2</v>
      </c>
      <c r="G32" t="s">
        <v>510</v>
      </c>
      <c r="H32" s="8">
        <v>-2.1000000000000001E-2</v>
      </c>
    </row>
    <row r="33" spans="2:8" x14ac:dyDescent="0.25">
      <c r="B33" s="36">
        <v>45165</v>
      </c>
      <c r="C33" s="30">
        <v>1591.95</v>
      </c>
      <c r="D33" s="30">
        <v>1528</v>
      </c>
      <c r="E33" s="30">
        <v>1604.5</v>
      </c>
      <c r="F33" s="30">
        <v>1524.1</v>
      </c>
      <c r="G33" t="s">
        <v>509</v>
      </c>
      <c r="H33" s="8">
        <v>4.7300000000000002E-2</v>
      </c>
    </row>
    <row r="34" spans="2:8" x14ac:dyDescent="0.25">
      <c r="B34" s="36">
        <v>45172</v>
      </c>
      <c r="C34" s="30">
        <v>1567.55</v>
      </c>
      <c r="D34" s="30">
        <v>1605.9</v>
      </c>
      <c r="E34" s="30">
        <v>1605.9</v>
      </c>
      <c r="F34" s="30">
        <v>1558.7</v>
      </c>
      <c r="G34" t="s">
        <v>508</v>
      </c>
      <c r="H34" s="8">
        <v>-1.5299999999999999E-2</v>
      </c>
    </row>
    <row r="35" spans="2:8" x14ac:dyDescent="0.25">
      <c r="B35" s="36">
        <v>45179</v>
      </c>
      <c r="C35" s="30">
        <v>1601.1</v>
      </c>
      <c r="D35" s="30">
        <v>1567.65</v>
      </c>
      <c r="E35" s="30">
        <v>1610.7</v>
      </c>
      <c r="F35" s="30">
        <v>1513.05</v>
      </c>
      <c r="G35" t="s">
        <v>507</v>
      </c>
      <c r="H35" s="8">
        <v>2.1399999999999999E-2</v>
      </c>
    </row>
    <row r="36" spans="2:8" x14ac:dyDescent="0.25">
      <c r="B36" s="36">
        <v>45186</v>
      </c>
      <c r="C36" s="30">
        <v>1607.15</v>
      </c>
      <c r="D36" s="30">
        <v>1608.75</v>
      </c>
      <c r="E36" s="30">
        <v>1670</v>
      </c>
      <c r="F36" s="30">
        <v>1566.1</v>
      </c>
      <c r="G36" t="s">
        <v>506</v>
      </c>
      <c r="H36" s="8">
        <v>3.8E-3</v>
      </c>
    </row>
    <row r="37" spans="2:8" x14ac:dyDescent="0.25">
      <c r="B37" s="36">
        <v>45193</v>
      </c>
      <c r="C37" s="30">
        <v>1554.25</v>
      </c>
      <c r="D37" s="30">
        <v>1612.95</v>
      </c>
      <c r="E37" s="30">
        <v>1620</v>
      </c>
      <c r="F37" s="30">
        <v>1544</v>
      </c>
      <c r="G37" t="s">
        <v>505</v>
      </c>
      <c r="H37" s="8">
        <v>-3.2899999999999999E-2</v>
      </c>
    </row>
    <row r="38" spans="2:8" x14ac:dyDescent="0.25">
      <c r="B38" s="36">
        <v>45200</v>
      </c>
      <c r="C38" s="30">
        <v>1548.85</v>
      </c>
      <c r="D38" s="30">
        <v>1597.2</v>
      </c>
      <c r="E38" s="30">
        <v>1598</v>
      </c>
      <c r="F38" s="30">
        <v>1501.75</v>
      </c>
      <c r="G38" t="s">
        <v>504</v>
      </c>
      <c r="H38" s="8">
        <v>-3.5000000000000001E-3</v>
      </c>
    </row>
    <row r="39" spans="2:8" x14ac:dyDescent="0.25">
      <c r="B39" s="36">
        <v>45207</v>
      </c>
      <c r="C39" s="30">
        <v>1562.45</v>
      </c>
      <c r="D39" s="30">
        <v>1540</v>
      </c>
      <c r="E39" s="30">
        <v>1574.4</v>
      </c>
      <c r="F39" s="30">
        <v>1514</v>
      </c>
      <c r="G39" t="s">
        <v>503</v>
      </c>
      <c r="H39" s="8">
        <v>8.8000000000000005E-3</v>
      </c>
    </row>
    <row r="40" spans="2:8" x14ac:dyDescent="0.25">
      <c r="B40" s="36">
        <v>45214</v>
      </c>
      <c r="C40" s="30">
        <v>1558.25</v>
      </c>
      <c r="D40" s="30">
        <v>1562.85</v>
      </c>
      <c r="E40" s="30">
        <v>1583.9</v>
      </c>
      <c r="F40" s="30">
        <v>1545.1</v>
      </c>
      <c r="G40" t="s">
        <v>502</v>
      </c>
      <c r="H40" s="8">
        <v>-2.7000000000000001E-3</v>
      </c>
    </row>
    <row r="41" spans="2:8" x14ac:dyDescent="0.25">
      <c r="B41" s="36">
        <v>45221</v>
      </c>
      <c r="C41" s="30">
        <v>1510.8</v>
      </c>
      <c r="D41" s="30">
        <v>1548.25</v>
      </c>
      <c r="E41" s="30">
        <v>1576.6</v>
      </c>
      <c r="F41" s="30">
        <v>1500</v>
      </c>
      <c r="G41" t="s">
        <v>501</v>
      </c>
      <c r="H41" s="8">
        <v>-3.0499999999999999E-2</v>
      </c>
    </row>
    <row r="42" spans="2:8" x14ac:dyDescent="0.25">
      <c r="B42" s="36">
        <v>45228</v>
      </c>
      <c r="C42" s="30">
        <v>1469</v>
      </c>
      <c r="D42" s="30">
        <v>1502.1</v>
      </c>
      <c r="E42" s="30">
        <v>1515.45</v>
      </c>
      <c r="F42" s="30">
        <v>1450</v>
      </c>
      <c r="G42" t="s">
        <v>500</v>
      </c>
      <c r="H42" s="8">
        <v>-2.7699999999999999E-2</v>
      </c>
    </row>
    <row r="43" spans="2:8" x14ac:dyDescent="0.25">
      <c r="B43" s="36">
        <v>45235</v>
      </c>
      <c r="C43" s="30">
        <v>1524.1</v>
      </c>
      <c r="D43" s="30">
        <v>1481.8</v>
      </c>
      <c r="E43" s="30">
        <v>1558.7</v>
      </c>
      <c r="F43" s="30">
        <v>1473.55</v>
      </c>
      <c r="G43" t="s">
        <v>499</v>
      </c>
      <c r="H43" s="8">
        <v>3.7499999999999999E-2</v>
      </c>
    </row>
    <row r="44" spans="2:8" x14ac:dyDescent="0.25">
      <c r="B44" s="36">
        <v>45242</v>
      </c>
      <c r="C44" s="30">
        <v>1584.55</v>
      </c>
      <c r="D44" s="30">
        <v>1540</v>
      </c>
      <c r="E44" s="30">
        <v>1596</v>
      </c>
      <c r="F44" s="30">
        <v>1513.05</v>
      </c>
      <c r="G44" t="s">
        <v>498</v>
      </c>
      <c r="H44" s="8">
        <v>3.9699999999999999E-2</v>
      </c>
    </row>
    <row r="45" spans="2:8" x14ac:dyDescent="0.25">
      <c r="B45" s="36">
        <v>45249</v>
      </c>
      <c r="C45" s="30">
        <v>1553.2</v>
      </c>
      <c r="D45" s="30">
        <v>1589.8</v>
      </c>
      <c r="E45" s="30">
        <v>1589.8</v>
      </c>
      <c r="F45" s="30">
        <v>1535</v>
      </c>
      <c r="G45" t="s">
        <v>497</v>
      </c>
      <c r="H45" s="8">
        <v>-1.9800000000000002E-2</v>
      </c>
    </row>
    <row r="46" spans="2:8" x14ac:dyDescent="0.25">
      <c r="B46" s="36">
        <v>45256</v>
      </c>
      <c r="C46" s="30">
        <v>1625.5</v>
      </c>
      <c r="D46" s="30">
        <v>1553.2</v>
      </c>
      <c r="E46" s="30">
        <v>1666</v>
      </c>
      <c r="F46" s="30">
        <v>1542.15</v>
      </c>
      <c r="G46" t="s">
        <v>496</v>
      </c>
      <c r="H46" s="8">
        <v>4.65E-2</v>
      </c>
    </row>
    <row r="47" spans="2:8" x14ac:dyDescent="0.25">
      <c r="B47" s="36">
        <v>45263</v>
      </c>
      <c r="C47" s="30">
        <v>1668.55</v>
      </c>
      <c r="D47" s="30">
        <v>1662.85</v>
      </c>
      <c r="E47" s="30">
        <v>1710.45</v>
      </c>
      <c r="F47" s="30">
        <v>1639.45</v>
      </c>
      <c r="G47" t="s">
        <v>495</v>
      </c>
      <c r="H47" s="8">
        <v>2.6499999999999999E-2</v>
      </c>
    </row>
    <row r="48" spans="2:8" x14ac:dyDescent="0.25">
      <c r="B48" s="36">
        <v>45270</v>
      </c>
      <c r="C48" s="30">
        <v>1724.95</v>
      </c>
      <c r="D48" s="30">
        <v>1674</v>
      </c>
      <c r="E48" s="30">
        <v>1739.6</v>
      </c>
      <c r="F48" s="30">
        <v>1626.5</v>
      </c>
      <c r="G48" t="s">
        <v>494</v>
      </c>
      <c r="H48" s="8">
        <v>3.3799999999999997E-2</v>
      </c>
    </row>
    <row r="49" spans="2:8" x14ac:dyDescent="0.25">
      <c r="B49" s="36">
        <v>45277</v>
      </c>
      <c r="C49" s="30">
        <v>1634.25</v>
      </c>
      <c r="D49" s="30">
        <v>1720</v>
      </c>
      <c r="E49" s="30">
        <v>1731.85</v>
      </c>
      <c r="F49" s="30">
        <v>1620.4</v>
      </c>
      <c r="G49" t="s">
        <v>493</v>
      </c>
      <c r="H49" s="8">
        <v>-5.2600000000000001E-2</v>
      </c>
    </row>
    <row r="50" spans="2:8" x14ac:dyDescent="0.25">
      <c r="B50" s="36">
        <v>45284</v>
      </c>
      <c r="C50" s="30">
        <v>1729.4</v>
      </c>
      <c r="D50" s="30">
        <v>1640.9</v>
      </c>
      <c r="E50" s="30">
        <v>1758</v>
      </c>
      <c r="F50" s="30">
        <v>1634.5</v>
      </c>
      <c r="G50" t="s">
        <v>492</v>
      </c>
      <c r="H50" s="8">
        <v>5.8200000000000002E-2</v>
      </c>
    </row>
    <row r="51" spans="2:8" x14ac:dyDescent="0.25">
      <c r="B51" s="36">
        <v>45291</v>
      </c>
      <c r="C51" s="30">
        <v>1642</v>
      </c>
      <c r="D51" s="30">
        <v>1729.4</v>
      </c>
      <c r="E51" s="30">
        <v>1730</v>
      </c>
      <c r="F51" s="30">
        <v>1636.5</v>
      </c>
      <c r="G51" t="s">
        <v>491</v>
      </c>
      <c r="H51" s="8">
        <v>-5.0500000000000003E-2</v>
      </c>
    </row>
    <row r="52" spans="2:8" x14ac:dyDescent="0.25">
      <c r="B52" s="36">
        <v>45298</v>
      </c>
      <c r="C52" s="30">
        <v>1624.45</v>
      </c>
      <c r="D52" s="30">
        <v>1648.15</v>
      </c>
      <c r="E52" s="30">
        <v>1653.4</v>
      </c>
      <c r="F52" s="30">
        <v>1601.5</v>
      </c>
      <c r="G52" t="s">
        <v>490</v>
      </c>
      <c r="H52" s="8">
        <v>-1.0699999999999999E-2</v>
      </c>
    </row>
    <row r="53" spans="2:8" x14ac:dyDescent="0.25">
      <c r="B53" s="36">
        <v>45305</v>
      </c>
      <c r="C53" s="30">
        <v>1655.55</v>
      </c>
      <c r="D53" s="30">
        <v>1635</v>
      </c>
      <c r="E53" s="30">
        <v>1659</v>
      </c>
      <c r="F53" s="30">
        <v>1580.65</v>
      </c>
      <c r="G53" t="s">
        <v>489</v>
      </c>
      <c r="H53" s="8">
        <v>1.9099999999999999E-2</v>
      </c>
    </row>
    <row r="54" spans="2:8" x14ac:dyDescent="0.25">
      <c r="B54" s="36">
        <v>45312</v>
      </c>
      <c r="C54" s="30">
        <v>1635.5</v>
      </c>
      <c r="D54" s="30">
        <v>1660.5</v>
      </c>
      <c r="E54" s="30">
        <v>1673.95</v>
      </c>
      <c r="F54" s="30">
        <v>1575</v>
      </c>
      <c r="G54" t="s">
        <v>488</v>
      </c>
      <c r="H54" s="8">
        <v>-1.21E-2</v>
      </c>
    </row>
    <row r="55" spans="2:8" x14ac:dyDescent="0.25">
      <c r="B55" s="36">
        <v>45319</v>
      </c>
      <c r="C55" s="30">
        <v>1660.75</v>
      </c>
      <c r="D55" s="30">
        <v>1635.5</v>
      </c>
      <c r="E55" s="30">
        <v>1702.6</v>
      </c>
      <c r="F55" s="30">
        <v>1609.05</v>
      </c>
      <c r="G55" t="s">
        <v>487</v>
      </c>
      <c r="H55" s="8">
        <v>1.54E-2</v>
      </c>
    </row>
    <row r="56" spans="2:8" x14ac:dyDescent="0.25">
      <c r="B56" s="36">
        <v>45326</v>
      </c>
      <c r="C56" s="30">
        <v>1646.4</v>
      </c>
      <c r="D56" s="30">
        <v>1676.7</v>
      </c>
      <c r="E56" s="30">
        <v>1752</v>
      </c>
      <c r="F56" s="30">
        <v>1628</v>
      </c>
      <c r="G56" t="s">
        <v>486</v>
      </c>
      <c r="H56" s="8">
        <v>-8.6E-3</v>
      </c>
    </row>
    <row r="57" spans="2:8" x14ac:dyDescent="0.25">
      <c r="B57" s="36">
        <v>45333</v>
      </c>
      <c r="C57" s="30">
        <v>1835.55</v>
      </c>
      <c r="D57" s="30">
        <v>1654</v>
      </c>
      <c r="E57" s="30">
        <v>1864.65</v>
      </c>
      <c r="F57" s="30">
        <v>1623.45</v>
      </c>
      <c r="G57" t="s">
        <v>485</v>
      </c>
      <c r="H57" s="8">
        <v>0.1149</v>
      </c>
    </row>
    <row r="58" spans="2:8" x14ac:dyDescent="0.25">
      <c r="B58" s="36">
        <v>45340</v>
      </c>
      <c r="C58" s="30">
        <v>1929.95</v>
      </c>
      <c r="D58" s="30">
        <v>1836.05</v>
      </c>
      <c r="E58" s="30">
        <v>1947.85</v>
      </c>
      <c r="F58" s="30">
        <v>1820</v>
      </c>
      <c r="G58" t="s">
        <v>484</v>
      </c>
      <c r="H58" s="8">
        <v>5.1400000000000001E-2</v>
      </c>
    </row>
    <row r="59" spans="2:8" x14ac:dyDescent="0.25">
      <c r="B59" s="36">
        <v>45347</v>
      </c>
      <c r="C59" s="30">
        <v>1972.95</v>
      </c>
      <c r="D59" s="30">
        <v>1935</v>
      </c>
      <c r="E59" s="30">
        <v>1982.3</v>
      </c>
      <c r="F59" s="30">
        <v>1892.55</v>
      </c>
      <c r="G59" t="s">
        <v>483</v>
      </c>
      <c r="H59" s="8">
        <v>2.23E-2</v>
      </c>
    </row>
    <row r="60" spans="2:8" x14ac:dyDescent="0.25">
      <c r="B60" s="36">
        <v>45354</v>
      </c>
      <c r="C60" s="30">
        <v>1897.55</v>
      </c>
      <c r="D60" s="30">
        <v>1978</v>
      </c>
      <c r="E60" s="30">
        <v>1979.9</v>
      </c>
      <c r="F60" s="30">
        <v>1884.3</v>
      </c>
      <c r="G60" t="s">
        <v>482</v>
      </c>
      <c r="H60" s="8">
        <v>-3.8199999999999998E-2</v>
      </c>
    </row>
    <row r="61" spans="2:8" x14ac:dyDescent="0.25">
      <c r="B61" s="36">
        <v>45361</v>
      </c>
      <c r="C61" s="30">
        <v>1799.5</v>
      </c>
      <c r="D61" s="30">
        <v>1913</v>
      </c>
      <c r="E61" s="30">
        <v>1913.7</v>
      </c>
      <c r="F61" s="30">
        <v>1788.8</v>
      </c>
      <c r="G61" t="s">
        <v>481</v>
      </c>
      <c r="H61" s="8">
        <v>-5.1700000000000003E-2</v>
      </c>
    </row>
    <row r="62" spans="2:8" x14ac:dyDescent="0.25">
      <c r="B62" s="36">
        <v>45368</v>
      </c>
      <c r="C62" s="30">
        <v>1878.8</v>
      </c>
      <c r="D62" s="30">
        <v>1807.95</v>
      </c>
      <c r="E62" s="30">
        <v>1905.45</v>
      </c>
      <c r="F62" s="30">
        <v>1801.05</v>
      </c>
      <c r="G62" t="s">
        <v>480</v>
      </c>
      <c r="H62" s="8">
        <v>4.41E-2</v>
      </c>
    </row>
    <row r="63" spans="2:8" x14ac:dyDescent="0.25">
      <c r="B63" s="36">
        <v>45375</v>
      </c>
      <c r="C63" s="30">
        <v>1921.35</v>
      </c>
      <c r="D63" s="30">
        <v>1878.2</v>
      </c>
      <c r="E63" s="30">
        <v>1962.95</v>
      </c>
      <c r="F63" s="30">
        <v>1855.3</v>
      </c>
      <c r="G63" t="s">
        <v>479</v>
      </c>
      <c r="H63" s="8">
        <v>2.2599999999999999E-2</v>
      </c>
    </row>
    <row r="64" spans="2:8" x14ac:dyDescent="0.25">
      <c r="B64" s="36">
        <v>45382</v>
      </c>
      <c r="C64" s="30">
        <v>2013.3</v>
      </c>
      <c r="D64" s="30">
        <v>1938</v>
      </c>
      <c r="E64" s="30">
        <v>2027.45</v>
      </c>
      <c r="F64" s="30">
        <v>1891.8</v>
      </c>
      <c r="G64" t="s">
        <v>478</v>
      </c>
      <c r="H64" s="8">
        <v>4.7899999999999998E-2</v>
      </c>
    </row>
    <row r="65" spans="2:8" x14ac:dyDescent="0.25">
      <c r="B65" s="36">
        <v>45389</v>
      </c>
      <c r="C65" s="30">
        <v>2070.9499999999998</v>
      </c>
      <c r="D65" s="30">
        <v>2018</v>
      </c>
      <c r="E65" s="30">
        <v>2108.6</v>
      </c>
      <c r="F65" s="30">
        <v>2016.9</v>
      </c>
      <c r="G65" t="s">
        <v>477</v>
      </c>
      <c r="H65" s="8">
        <v>2.86E-2</v>
      </c>
    </row>
    <row r="66" spans="2:8" x14ac:dyDescent="0.25">
      <c r="B66" s="36">
        <v>45396</v>
      </c>
      <c r="C66" s="30">
        <v>2082.9</v>
      </c>
      <c r="D66" s="30">
        <v>2055.25</v>
      </c>
      <c r="E66" s="30">
        <v>2087</v>
      </c>
      <c r="F66" s="30">
        <v>1998.2</v>
      </c>
      <c r="G66" t="s">
        <v>476</v>
      </c>
      <c r="H66" s="8">
        <v>5.7999999999999996E-3</v>
      </c>
    </row>
    <row r="67" spans="2:8" x14ac:dyDescent="0.25">
      <c r="B67" s="36">
        <v>45403</v>
      </c>
      <c r="C67" s="30">
        <v>2044.9</v>
      </c>
      <c r="D67" s="30">
        <v>2124.5500000000002</v>
      </c>
      <c r="E67" s="30">
        <v>2133</v>
      </c>
      <c r="F67" s="30">
        <v>2038.8</v>
      </c>
      <c r="G67" t="s">
        <v>475</v>
      </c>
      <c r="H67" s="8">
        <v>-1.8200000000000001E-2</v>
      </c>
    </row>
    <row r="68" spans="2:8" x14ac:dyDescent="0.25">
      <c r="B68" s="36">
        <v>45410</v>
      </c>
      <c r="C68" s="30">
        <v>2193</v>
      </c>
      <c r="D68" s="30">
        <v>2045.5</v>
      </c>
      <c r="E68" s="30">
        <v>2210</v>
      </c>
      <c r="F68" s="30">
        <v>2001</v>
      </c>
      <c r="G68" t="s">
        <v>474</v>
      </c>
      <c r="H68" s="8">
        <v>7.2400000000000006E-2</v>
      </c>
    </row>
    <row r="69" spans="2:8" x14ac:dyDescent="0.25">
      <c r="B69" s="36">
        <v>45417</v>
      </c>
      <c r="C69" s="30">
        <v>2193.0500000000002</v>
      </c>
      <c r="D69" s="30">
        <v>2200.4499999999998</v>
      </c>
      <c r="E69" s="30">
        <v>2256.75</v>
      </c>
      <c r="F69" s="30">
        <v>2160</v>
      </c>
      <c r="G69" t="s">
        <v>473</v>
      </c>
      <c r="H69" s="8">
        <v>0</v>
      </c>
    </row>
    <row r="70" spans="2:8" x14ac:dyDescent="0.25">
      <c r="B70" s="36">
        <v>45424</v>
      </c>
      <c r="C70" s="30">
        <v>2514.6</v>
      </c>
      <c r="D70" s="30">
        <v>2208</v>
      </c>
      <c r="E70" s="30">
        <v>2557.9499999999998</v>
      </c>
      <c r="F70" s="30">
        <v>2160</v>
      </c>
      <c r="G70" t="s">
        <v>472</v>
      </c>
      <c r="H70" s="8">
        <v>0.14660000000000001</v>
      </c>
    </row>
    <row r="71" spans="2:8" x14ac:dyDescent="0.25">
      <c r="B71" s="36">
        <v>45431</v>
      </c>
      <c r="C71" s="30">
        <v>2579.75</v>
      </c>
      <c r="D71" s="30">
        <v>2527.9499999999998</v>
      </c>
      <c r="E71" s="30">
        <v>2617.4</v>
      </c>
      <c r="F71" s="30">
        <v>2467</v>
      </c>
      <c r="G71" t="s">
        <v>471</v>
      </c>
      <c r="H71" s="8">
        <v>2.5899999999999999E-2</v>
      </c>
    </row>
    <row r="72" spans="2:8" x14ac:dyDescent="0.25">
      <c r="B72" s="36">
        <v>45438</v>
      </c>
      <c r="C72" s="30">
        <v>2506.25</v>
      </c>
      <c r="D72" s="30">
        <v>2581.15</v>
      </c>
      <c r="E72" s="30">
        <v>2589.75</v>
      </c>
      <c r="F72" s="30">
        <v>2478</v>
      </c>
      <c r="G72" t="s">
        <v>470</v>
      </c>
      <c r="H72" s="8">
        <v>-2.8500000000000001E-2</v>
      </c>
    </row>
    <row r="73" spans="2:8" x14ac:dyDescent="0.25">
      <c r="B73" s="36">
        <v>45445</v>
      </c>
      <c r="C73" s="30">
        <v>2857.45</v>
      </c>
      <c r="D73" s="30">
        <v>2575.0500000000002</v>
      </c>
      <c r="E73" s="30">
        <v>2867.6</v>
      </c>
      <c r="F73" s="30">
        <v>2448.1999999999998</v>
      </c>
      <c r="G73" t="s">
        <v>469</v>
      </c>
      <c r="H73" s="8">
        <v>0.1401</v>
      </c>
    </row>
    <row r="74" spans="2:8" x14ac:dyDescent="0.25">
      <c r="B74" s="36">
        <v>45452</v>
      </c>
      <c r="C74" s="30">
        <v>2928.6</v>
      </c>
      <c r="D74" s="30">
        <v>2861</v>
      </c>
      <c r="E74" s="30">
        <v>2946</v>
      </c>
      <c r="F74" s="30">
        <v>2782.05</v>
      </c>
      <c r="G74" t="s">
        <v>468</v>
      </c>
      <c r="H74" s="8">
        <v>2.4899999999999999E-2</v>
      </c>
    </row>
    <row r="75" spans="2:8" x14ac:dyDescent="0.25">
      <c r="B75" s="36">
        <v>45459</v>
      </c>
      <c r="C75" s="30">
        <v>2839.95</v>
      </c>
      <c r="D75" s="30">
        <v>2965</v>
      </c>
      <c r="E75" s="30">
        <v>3013.5</v>
      </c>
      <c r="F75" s="30">
        <v>2825.05</v>
      </c>
      <c r="G75" t="s">
        <v>467</v>
      </c>
      <c r="H75" s="8">
        <v>-3.0300000000000001E-2</v>
      </c>
    </row>
    <row r="76" spans="2:8" x14ac:dyDescent="0.25">
      <c r="B76" s="36">
        <v>45466</v>
      </c>
      <c r="C76" s="30">
        <v>2866.65</v>
      </c>
      <c r="D76" s="30">
        <v>2836.5</v>
      </c>
      <c r="E76" s="30">
        <v>2947</v>
      </c>
      <c r="F76" s="30">
        <v>2793.05</v>
      </c>
      <c r="G76" t="s">
        <v>466</v>
      </c>
      <c r="H76" s="8">
        <v>9.4000000000000004E-3</v>
      </c>
    </row>
    <row r="77" spans="2:8" x14ac:dyDescent="0.25">
      <c r="B77" s="36">
        <v>45473</v>
      </c>
      <c r="C77" s="30">
        <v>2880.6</v>
      </c>
      <c r="D77" s="30">
        <v>2841</v>
      </c>
      <c r="E77" s="30">
        <v>2922</v>
      </c>
      <c r="F77" s="30">
        <v>2838.25</v>
      </c>
      <c r="G77" t="s">
        <v>465</v>
      </c>
      <c r="H77" s="8">
        <v>4.8999999999999998E-3</v>
      </c>
    </row>
    <row r="78" spans="2:8" x14ac:dyDescent="0.25">
      <c r="B78" s="36">
        <v>45480</v>
      </c>
      <c r="C78" s="30">
        <v>2703.95</v>
      </c>
      <c r="D78" s="30">
        <v>2880.6</v>
      </c>
      <c r="E78" s="30">
        <v>2940</v>
      </c>
      <c r="F78" s="30">
        <v>2687.15</v>
      </c>
      <c r="G78" t="s">
        <v>464</v>
      </c>
      <c r="H78" s="8">
        <v>-6.13E-2</v>
      </c>
    </row>
    <row r="79" spans="2:8" x14ac:dyDescent="0.25">
      <c r="B79" s="36">
        <v>45487</v>
      </c>
      <c r="C79" s="30">
        <v>2749.3</v>
      </c>
      <c r="D79" s="30">
        <v>2722.85</v>
      </c>
      <c r="E79" s="30">
        <v>2825.95</v>
      </c>
      <c r="F79" s="30">
        <v>2708.1</v>
      </c>
      <c r="G79" t="s">
        <v>463</v>
      </c>
      <c r="H79" s="8">
        <v>1.6799999999999999E-2</v>
      </c>
    </row>
    <row r="80" spans="2:8" x14ac:dyDescent="0.25">
      <c r="B80" s="36">
        <v>45494</v>
      </c>
      <c r="C80" s="30">
        <v>2887.8</v>
      </c>
      <c r="D80" s="30">
        <v>2751.05</v>
      </c>
      <c r="E80" s="30">
        <v>2897.4</v>
      </c>
      <c r="F80" s="30">
        <v>2725</v>
      </c>
      <c r="G80" t="s">
        <v>462</v>
      </c>
      <c r="H80" s="8">
        <v>5.04E-2</v>
      </c>
    </row>
    <row r="81" spans="2:8" x14ac:dyDescent="0.25">
      <c r="B81" s="36">
        <v>45501</v>
      </c>
      <c r="C81" s="30">
        <v>2749.65</v>
      </c>
      <c r="D81" s="30">
        <v>2900</v>
      </c>
      <c r="E81" s="30">
        <v>2979.6</v>
      </c>
      <c r="F81" s="30">
        <v>2733.85</v>
      </c>
      <c r="G81" t="s">
        <v>461</v>
      </c>
      <c r="H81" s="8">
        <v>-4.7800000000000002E-2</v>
      </c>
    </row>
    <row r="82" spans="2:8" x14ac:dyDescent="0.25">
      <c r="B82" s="36">
        <v>45508</v>
      </c>
      <c r="C82" s="30">
        <v>2749.15</v>
      </c>
      <c r="D82" s="30">
        <v>2679.65</v>
      </c>
      <c r="E82" s="30">
        <v>2765</v>
      </c>
      <c r="F82" s="30">
        <v>2625.7</v>
      </c>
      <c r="G82" t="s">
        <v>460</v>
      </c>
      <c r="H82" s="8">
        <v>-2.0000000000000001E-4</v>
      </c>
    </row>
    <row r="83" spans="2:8" x14ac:dyDescent="0.25">
      <c r="B83" s="36">
        <v>45515</v>
      </c>
      <c r="C83" s="30">
        <v>2840.45</v>
      </c>
      <c r="D83" s="30">
        <v>2749.15</v>
      </c>
      <c r="E83" s="30">
        <v>2845.05</v>
      </c>
      <c r="F83" s="30">
        <v>2704.1</v>
      </c>
      <c r="G83" t="s">
        <v>459</v>
      </c>
      <c r="H83" s="8">
        <v>3.32E-2</v>
      </c>
    </row>
    <row r="84" spans="2:8" x14ac:dyDescent="0.25">
      <c r="B84" s="36">
        <v>45522</v>
      </c>
      <c r="C84" s="30">
        <v>2759</v>
      </c>
      <c r="D84" s="30">
        <v>2859.9</v>
      </c>
      <c r="E84" s="30">
        <v>2859.9</v>
      </c>
      <c r="F84" s="30">
        <v>2724.05</v>
      </c>
      <c r="G84" t="s">
        <v>458</v>
      </c>
      <c r="H84" s="8">
        <v>-2.87E-2</v>
      </c>
    </row>
    <row r="85" spans="2:8" x14ac:dyDescent="0.25">
      <c r="B85" s="36">
        <v>45529</v>
      </c>
      <c r="C85" s="30">
        <v>2805.4</v>
      </c>
      <c r="D85" s="30">
        <v>2764.95</v>
      </c>
      <c r="E85" s="30">
        <v>2827</v>
      </c>
      <c r="F85" s="30">
        <v>2741.65</v>
      </c>
      <c r="G85" t="s">
        <v>457</v>
      </c>
      <c r="H85" s="8">
        <v>1.6799999999999999E-2</v>
      </c>
    </row>
    <row r="86" spans="2:8" x14ac:dyDescent="0.25">
      <c r="B86" s="36">
        <v>45536</v>
      </c>
      <c r="C86" s="30">
        <v>2698.1</v>
      </c>
      <c r="D86" s="30">
        <v>2848.8</v>
      </c>
      <c r="E86" s="30">
        <v>2848.8</v>
      </c>
      <c r="F86" s="30">
        <v>2680.1</v>
      </c>
      <c r="G86" t="s">
        <v>456</v>
      </c>
      <c r="H86" s="8">
        <v>-3.8199999999999998E-2</v>
      </c>
    </row>
    <row r="87" spans="2:8" x14ac:dyDescent="0.25">
      <c r="B87" s="36">
        <v>45543</v>
      </c>
      <c r="C87" s="30">
        <v>2739.1</v>
      </c>
      <c r="D87" s="30">
        <v>2688.15</v>
      </c>
      <c r="E87" s="30">
        <v>2758.55</v>
      </c>
      <c r="F87" s="30">
        <v>2635.6</v>
      </c>
      <c r="G87" t="s">
        <v>455</v>
      </c>
      <c r="H87" s="8">
        <v>1.52E-2</v>
      </c>
    </row>
    <row r="88" spans="2:8" x14ac:dyDescent="0.25">
      <c r="B88" s="36">
        <v>45550</v>
      </c>
      <c r="C88" s="30">
        <v>2950.85</v>
      </c>
      <c r="D88" s="30">
        <v>2740.2</v>
      </c>
      <c r="E88" s="30">
        <v>2960</v>
      </c>
      <c r="F88" s="30">
        <v>2732.05</v>
      </c>
      <c r="G88" t="s">
        <v>454</v>
      </c>
      <c r="H88" s="8">
        <v>7.7299999999999994E-2</v>
      </c>
    </row>
    <row r="89" spans="2:8" x14ac:dyDescent="0.25">
      <c r="B89" s="36">
        <v>45557</v>
      </c>
      <c r="C89" s="30">
        <v>3183.65</v>
      </c>
      <c r="D89" s="30">
        <v>2962.75</v>
      </c>
      <c r="E89" s="30">
        <v>3222.1</v>
      </c>
      <c r="F89" s="30">
        <v>2956.15</v>
      </c>
      <c r="G89" t="s">
        <v>453</v>
      </c>
      <c r="H89" s="8">
        <v>7.8899999999999998E-2</v>
      </c>
    </row>
    <row r="90" spans="2:8" x14ac:dyDescent="0.25">
      <c r="B90" s="36">
        <v>45564</v>
      </c>
      <c r="C90" s="30">
        <v>3017.45</v>
      </c>
      <c r="D90" s="30">
        <v>3163.15</v>
      </c>
      <c r="E90" s="30">
        <v>3185.45</v>
      </c>
      <c r="F90" s="30">
        <v>3009.5</v>
      </c>
      <c r="G90" t="s">
        <v>452</v>
      </c>
      <c r="H90" s="8">
        <v>-5.2200000000000003E-2</v>
      </c>
    </row>
    <row r="91" spans="2:8" x14ac:dyDescent="0.25">
      <c r="B91" s="36">
        <v>45571</v>
      </c>
      <c r="C91" s="30">
        <v>3134.35</v>
      </c>
      <c r="D91" s="30">
        <v>3028</v>
      </c>
      <c r="E91" s="30">
        <v>3220.3</v>
      </c>
      <c r="F91" s="30">
        <v>2982.9</v>
      </c>
      <c r="G91" t="s">
        <v>451</v>
      </c>
      <c r="H91" s="8">
        <v>3.8699999999999998E-2</v>
      </c>
    </row>
    <row r="92" spans="2:8" x14ac:dyDescent="0.25">
      <c r="B92" s="36">
        <v>45578</v>
      </c>
      <c r="C92" s="30">
        <v>2964.25</v>
      </c>
      <c r="D92" s="30">
        <v>3151</v>
      </c>
      <c r="E92" s="30">
        <v>3192.95</v>
      </c>
      <c r="F92" s="30">
        <v>2914.7</v>
      </c>
      <c r="G92" t="s">
        <v>450</v>
      </c>
      <c r="H92" s="8">
        <v>-5.4300000000000001E-2</v>
      </c>
    </row>
    <row r="93" spans="2:8" x14ac:dyDescent="0.25">
      <c r="B93" s="36">
        <v>45585</v>
      </c>
      <c r="C93" s="30">
        <v>2720.85</v>
      </c>
      <c r="D93" s="30">
        <v>2959.75</v>
      </c>
      <c r="E93" s="30">
        <v>3008.95</v>
      </c>
      <c r="F93" s="30">
        <v>2679.3</v>
      </c>
      <c r="G93" t="s">
        <v>449</v>
      </c>
      <c r="H93" s="8">
        <v>-8.2100000000000006E-2</v>
      </c>
    </row>
    <row r="94" spans="2:8" x14ac:dyDescent="0.25">
      <c r="B94" s="36">
        <v>45592</v>
      </c>
      <c r="C94" s="30">
        <v>2817.65</v>
      </c>
      <c r="D94" s="30">
        <v>2730</v>
      </c>
      <c r="E94" s="30">
        <v>2840.9</v>
      </c>
      <c r="F94" s="30">
        <v>2669.05</v>
      </c>
      <c r="G94" t="s">
        <v>448</v>
      </c>
      <c r="H94" s="8">
        <v>3.56E-2</v>
      </c>
    </row>
    <row r="95" spans="2:8" x14ac:dyDescent="0.25">
      <c r="B95" s="36">
        <v>45599</v>
      </c>
      <c r="C95" s="30">
        <v>2974.9</v>
      </c>
      <c r="D95" s="30">
        <v>2804.5</v>
      </c>
      <c r="E95" s="30">
        <v>2990.95</v>
      </c>
      <c r="F95" s="30">
        <v>2804.5</v>
      </c>
      <c r="G95" t="s">
        <v>447</v>
      </c>
      <c r="H95" s="8">
        <v>5.5800000000000002E-2</v>
      </c>
    </row>
    <row r="96" spans="2:8" x14ac:dyDescent="0.25">
      <c r="B96" s="36">
        <v>45606</v>
      </c>
      <c r="C96" s="30">
        <v>2807.2</v>
      </c>
      <c r="D96" s="30">
        <v>2962.35</v>
      </c>
      <c r="E96" s="30">
        <v>3009.6</v>
      </c>
      <c r="F96" s="30">
        <v>2736.25</v>
      </c>
      <c r="G96" t="s">
        <v>446</v>
      </c>
      <c r="H96" s="8">
        <v>-5.6399999999999999E-2</v>
      </c>
    </row>
    <row r="97" spans="2:8" x14ac:dyDescent="0.25">
      <c r="B97" s="36">
        <v>45613</v>
      </c>
      <c r="C97" s="30">
        <v>3012.95</v>
      </c>
      <c r="D97" s="30">
        <v>2844</v>
      </c>
      <c r="E97" s="30">
        <v>3063.5</v>
      </c>
      <c r="F97" s="30">
        <v>2800.05</v>
      </c>
      <c r="G97" t="s">
        <v>445</v>
      </c>
      <c r="H97" s="8">
        <v>7.3300000000000004E-2</v>
      </c>
    </row>
    <row r="98" spans="2:8" x14ac:dyDescent="0.25">
      <c r="B98" s="36">
        <v>45620</v>
      </c>
      <c r="C98" s="30">
        <v>2966.1</v>
      </c>
      <c r="D98" s="30">
        <v>3075</v>
      </c>
      <c r="E98" s="30">
        <v>3149.65</v>
      </c>
      <c r="F98" s="30">
        <v>2892</v>
      </c>
      <c r="G98" t="s">
        <v>444</v>
      </c>
      <c r="H98" s="8">
        <v>-1.55E-2</v>
      </c>
    </row>
    <row r="99" spans="2:8" x14ac:dyDescent="0.25">
      <c r="B99" s="36">
        <v>45627</v>
      </c>
      <c r="C99" s="30">
        <v>3073</v>
      </c>
      <c r="D99" s="30">
        <v>2984</v>
      </c>
      <c r="E99" s="30">
        <v>3099</v>
      </c>
      <c r="F99" s="30">
        <v>2961.9</v>
      </c>
      <c r="G99" t="s">
        <v>443</v>
      </c>
      <c r="H99" s="8">
        <v>3.5999999999999997E-2</v>
      </c>
    </row>
    <row r="100" spans="2:8" x14ac:dyDescent="0.25">
      <c r="B100" s="36">
        <v>45634</v>
      </c>
      <c r="C100" s="30">
        <v>3081.4</v>
      </c>
      <c r="D100" s="30">
        <v>3063.4</v>
      </c>
      <c r="E100" s="30">
        <v>3115</v>
      </c>
      <c r="F100" s="30">
        <v>3000</v>
      </c>
      <c r="G100" t="s">
        <v>442</v>
      </c>
      <c r="H100" s="8">
        <v>2.7000000000000001E-3</v>
      </c>
    </row>
    <row r="101" spans="2:8" x14ac:dyDescent="0.25">
      <c r="B101" s="36">
        <v>45641</v>
      </c>
      <c r="C101" s="30">
        <v>2906.35</v>
      </c>
      <c r="D101" s="30">
        <v>3089.4</v>
      </c>
      <c r="E101" s="30">
        <v>3093.75</v>
      </c>
      <c r="F101" s="30">
        <v>2886.35</v>
      </c>
      <c r="G101" t="s">
        <v>441</v>
      </c>
      <c r="H101" s="8">
        <v>-5.6800000000000003E-2</v>
      </c>
    </row>
    <row r="102" spans="2:8" x14ac:dyDescent="0.25">
      <c r="B102" s="36">
        <v>45648</v>
      </c>
      <c r="C102" s="30">
        <v>3049.45</v>
      </c>
      <c r="D102" s="30">
        <v>2918</v>
      </c>
      <c r="E102" s="30">
        <v>3064</v>
      </c>
      <c r="F102" s="30">
        <v>2891.1</v>
      </c>
      <c r="G102" t="s">
        <v>440</v>
      </c>
      <c r="H102" s="8">
        <v>4.9200000000000001E-2</v>
      </c>
    </row>
    <row r="103" spans="2:8" x14ac:dyDescent="0.25">
      <c r="B103" s="36">
        <v>45655</v>
      </c>
      <c r="C103" s="30">
        <v>3190.55</v>
      </c>
      <c r="D103" s="30">
        <v>3028.05</v>
      </c>
      <c r="E103" s="30">
        <v>3237.05</v>
      </c>
      <c r="F103" s="30">
        <v>2971.2</v>
      </c>
      <c r="G103" t="s">
        <v>439</v>
      </c>
      <c r="H103" s="8">
        <v>4.6300000000000001E-2</v>
      </c>
    </row>
    <row r="104" spans="2:8" x14ac:dyDescent="0.25">
      <c r="B104" s="36">
        <v>45662</v>
      </c>
      <c r="C104" s="30">
        <v>3092.85</v>
      </c>
      <c r="D104" s="30">
        <v>3209.6</v>
      </c>
      <c r="E104" s="30">
        <v>3235</v>
      </c>
      <c r="F104" s="30">
        <v>3055</v>
      </c>
      <c r="G104" t="s">
        <v>438</v>
      </c>
      <c r="H104" s="8">
        <v>-3.0599999999999999E-2</v>
      </c>
    </row>
    <row r="105" spans="2:8" x14ac:dyDescent="0.25">
      <c r="B105" s="36">
        <v>45669</v>
      </c>
      <c r="C105" s="30">
        <v>2917.35</v>
      </c>
      <c r="D105" s="30">
        <v>3053.65</v>
      </c>
      <c r="E105" s="30">
        <v>3078.45</v>
      </c>
      <c r="F105" s="30">
        <v>2903.1</v>
      </c>
      <c r="G105" t="s">
        <v>437</v>
      </c>
      <c r="H105" s="8">
        <v>-5.67E-2</v>
      </c>
    </row>
    <row r="106" spans="2:8" x14ac:dyDescent="0.25">
      <c r="B106" s="36">
        <v>45676</v>
      </c>
      <c r="C106" s="30">
        <v>2799</v>
      </c>
      <c r="D106" s="30">
        <v>2910</v>
      </c>
      <c r="E106" s="30">
        <v>2935.95</v>
      </c>
      <c r="F106" s="30">
        <v>2790.05</v>
      </c>
      <c r="G106" t="s">
        <v>436</v>
      </c>
      <c r="H106" s="8">
        <v>-4.0599999999999997E-2</v>
      </c>
    </row>
  </sheetData>
  <autoFilter ref="B2:H2" xr:uid="{AFB6F4FB-4AE2-4AC8-8AAB-853F0522E6F4}">
    <sortState xmlns:xlrd2="http://schemas.microsoft.com/office/spreadsheetml/2017/richdata2" ref="B3:H106">
      <sortCondition ref="B2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D445-5E8E-4482-A9C0-6EB32DC247C8}">
  <dimension ref="B2:H91"/>
  <sheetViews>
    <sheetView workbookViewId="0">
      <selection activeCell="B3" sqref="B3:C91"/>
    </sheetView>
  </sheetViews>
  <sheetFormatPr defaultRowHeight="15" x14ac:dyDescent="0.25"/>
  <cols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44955</v>
      </c>
      <c r="C3" s="30">
        <v>1456.45</v>
      </c>
      <c r="D3" s="30">
        <v>1467</v>
      </c>
      <c r="E3" s="30">
        <v>1495.45</v>
      </c>
      <c r="F3" s="30">
        <v>1386.05</v>
      </c>
      <c r="G3" t="s">
        <v>435</v>
      </c>
      <c r="H3" s="8">
        <v>-8.5000000000000006E-3</v>
      </c>
    </row>
    <row r="4" spans="2:8" x14ac:dyDescent="0.25">
      <c r="B4" s="36">
        <v>44962</v>
      </c>
      <c r="C4" s="30">
        <v>1343.6</v>
      </c>
      <c r="D4" s="30">
        <v>1457.15</v>
      </c>
      <c r="E4" s="30">
        <v>1488</v>
      </c>
      <c r="F4" s="30">
        <v>1335.1</v>
      </c>
      <c r="G4" t="s">
        <v>434</v>
      </c>
      <c r="H4" s="8">
        <v>-7.7499999999999999E-2</v>
      </c>
    </row>
    <row r="5" spans="2:8" x14ac:dyDescent="0.25">
      <c r="B5" s="36">
        <v>44969</v>
      </c>
      <c r="C5" s="30">
        <v>1282.8499999999999</v>
      </c>
      <c r="D5" s="30">
        <v>1350</v>
      </c>
      <c r="E5" s="30">
        <v>1355.85</v>
      </c>
      <c r="F5" s="30">
        <v>1260.0999999999999</v>
      </c>
      <c r="G5" t="s">
        <v>433</v>
      </c>
      <c r="H5" s="8">
        <v>-4.5199999999999997E-2</v>
      </c>
    </row>
    <row r="6" spans="2:8" x14ac:dyDescent="0.25">
      <c r="B6" s="36">
        <v>44976</v>
      </c>
      <c r="C6" s="30">
        <v>1237.7</v>
      </c>
      <c r="D6" s="30">
        <v>1276</v>
      </c>
      <c r="E6" s="30">
        <v>1309.7</v>
      </c>
      <c r="F6" s="30">
        <v>1233.8</v>
      </c>
      <c r="G6" t="s">
        <v>432</v>
      </c>
      <c r="H6" s="8">
        <v>-3.5200000000000002E-2</v>
      </c>
    </row>
    <row r="7" spans="2:8" x14ac:dyDescent="0.25">
      <c r="B7" s="36">
        <v>44983</v>
      </c>
      <c r="C7" s="30">
        <v>1253</v>
      </c>
      <c r="D7" s="30">
        <v>1237.7</v>
      </c>
      <c r="E7" s="30">
        <v>1261.75</v>
      </c>
      <c r="F7" s="30">
        <v>1198</v>
      </c>
      <c r="G7" t="s">
        <v>431</v>
      </c>
      <c r="H7" s="8">
        <v>1.24E-2</v>
      </c>
    </row>
    <row r="8" spans="2:8" x14ac:dyDescent="0.25">
      <c r="B8" s="36">
        <v>44990</v>
      </c>
      <c r="C8" s="30">
        <v>1286.05</v>
      </c>
      <c r="D8" s="30">
        <v>1260.05</v>
      </c>
      <c r="E8" s="30">
        <v>1299</v>
      </c>
      <c r="F8" s="30">
        <v>1252</v>
      </c>
      <c r="G8" t="s">
        <v>430</v>
      </c>
      <c r="H8" s="8">
        <v>2.64E-2</v>
      </c>
    </row>
    <row r="9" spans="2:8" x14ac:dyDescent="0.25">
      <c r="B9" s="36">
        <v>44997</v>
      </c>
      <c r="C9" s="30">
        <v>1206.95</v>
      </c>
      <c r="D9" s="30">
        <v>1272</v>
      </c>
      <c r="E9" s="30">
        <v>1295.95</v>
      </c>
      <c r="F9" s="30">
        <v>1198.45</v>
      </c>
      <c r="G9" t="s">
        <v>429</v>
      </c>
      <c r="H9" s="8">
        <v>-6.1499999999999999E-2</v>
      </c>
    </row>
    <row r="10" spans="2:8" x14ac:dyDescent="0.25">
      <c r="B10" s="36">
        <v>45004</v>
      </c>
      <c r="C10" s="30">
        <v>1140.25</v>
      </c>
      <c r="D10" s="30">
        <v>1189</v>
      </c>
      <c r="E10" s="30">
        <v>1218</v>
      </c>
      <c r="F10" s="30">
        <v>1123.55</v>
      </c>
      <c r="G10" t="s">
        <v>428</v>
      </c>
      <c r="H10" s="8">
        <v>-5.5300000000000002E-2</v>
      </c>
    </row>
    <row r="11" spans="2:8" x14ac:dyDescent="0.25">
      <c r="B11" s="36">
        <v>45011</v>
      </c>
      <c r="C11" s="30">
        <v>1165.3499999999999</v>
      </c>
      <c r="D11" s="30">
        <v>1153.25</v>
      </c>
      <c r="E11" s="30">
        <v>1196</v>
      </c>
      <c r="F11" s="30">
        <v>1085.2</v>
      </c>
      <c r="G11" t="s">
        <v>427</v>
      </c>
      <c r="H11" s="8">
        <v>2.1999999999999999E-2</v>
      </c>
    </row>
    <row r="12" spans="2:8" x14ac:dyDescent="0.25">
      <c r="B12" s="36">
        <v>45018</v>
      </c>
      <c r="C12" s="30">
        <v>1287.1500000000001</v>
      </c>
      <c r="D12" s="30">
        <v>1166</v>
      </c>
      <c r="E12" s="30">
        <v>1310</v>
      </c>
      <c r="F12" s="30">
        <v>1166</v>
      </c>
      <c r="G12" t="s">
        <v>426</v>
      </c>
      <c r="H12" s="8">
        <v>0.1045</v>
      </c>
    </row>
    <row r="13" spans="2:8" x14ac:dyDescent="0.25">
      <c r="B13" s="36">
        <v>45025</v>
      </c>
      <c r="C13" s="30">
        <v>1254</v>
      </c>
      <c r="D13" s="30">
        <v>1287.1500000000001</v>
      </c>
      <c r="E13" s="30">
        <v>1334</v>
      </c>
      <c r="F13" s="30">
        <v>1241.5</v>
      </c>
      <c r="G13" t="s">
        <v>425</v>
      </c>
      <c r="H13" s="8">
        <v>-2.58E-2</v>
      </c>
    </row>
    <row r="14" spans="2:8" x14ac:dyDescent="0.25">
      <c r="B14" s="36">
        <v>45032</v>
      </c>
      <c r="C14" s="30">
        <v>1334.75</v>
      </c>
      <c r="D14" s="30">
        <v>1266.25</v>
      </c>
      <c r="E14" s="30">
        <v>1345</v>
      </c>
      <c r="F14" s="30">
        <v>1241.0999999999999</v>
      </c>
      <c r="G14" t="s">
        <v>424</v>
      </c>
      <c r="H14" s="8">
        <v>6.4399999999999999E-2</v>
      </c>
    </row>
    <row r="15" spans="2:8" x14ac:dyDescent="0.25">
      <c r="B15" s="36">
        <v>45039</v>
      </c>
      <c r="C15" s="30">
        <v>1342.9</v>
      </c>
      <c r="D15" s="30">
        <v>1338.8</v>
      </c>
      <c r="E15" s="30">
        <v>1349.95</v>
      </c>
      <c r="F15" s="30">
        <v>1290</v>
      </c>
      <c r="G15" t="s">
        <v>423</v>
      </c>
      <c r="H15" s="8">
        <v>6.1000000000000004E-3</v>
      </c>
    </row>
    <row r="16" spans="2:8" x14ac:dyDescent="0.25">
      <c r="B16" s="36">
        <v>45046</v>
      </c>
      <c r="C16" s="30">
        <v>1307.95</v>
      </c>
      <c r="D16" s="30">
        <v>1342.9</v>
      </c>
      <c r="E16" s="30">
        <v>1368</v>
      </c>
      <c r="F16" s="30">
        <v>1299</v>
      </c>
      <c r="G16" t="s">
        <v>422</v>
      </c>
      <c r="H16" s="8">
        <v>-2.5999999999999999E-2</v>
      </c>
    </row>
    <row r="17" spans="2:8" x14ac:dyDescent="0.25">
      <c r="B17" s="36">
        <v>45053</v>
      </c>
      <c r="C17" s="30">
        <v>1369.45</v>
      </c>
      <c r="D17" s="30">
        <v>1327.55</v>
      </c>
      <c r="E17" s="30">
        <v>1377</v>
      </c>
      <c r="F17" s="30">
        <v>1307.95</v>
      </c>
      <c r="G17" t="s">
        <v>421</v>
      </c>
      <c r="H17" s="8">
        <v>4.7E-2</v>
      </c>
    </row>
    <row r="18" spans="2:8" x14ac:dyDescent="0.25">
      <c r="B18" s="36">
        <v>45060</v>
      </c>
      <c r="C18" s="30">
        <v>1363.9</v>
      </c>
      <c r="D18" s="30">
        <v>1379.25</v>
      </c>
      <c r="E18" s="30">
        <v>1440</v>
      </c>
      <c r="F18" s="30">
        <v>1356.85</v>
      </c>
      <c r="G18" t="s">
        <v>420</v>
      </c>
      <c r="H18" s="8">
        <v>-4.1000000000000003E-3</v>
      </c>
    </row>
    <row r="19" spans="2:8" x14ac:dyDescent="0.25">
      <c r="B19" s="36">
        <v>45067</v>
      </c>
      <c r="C19" s="30">
        <v>1401.6</v>
      </c>
      <c r="D19" s="30">
        <v>1368</v>
      </c>
      <c r="E19" s="30">
        <v>1410</v>
      </c>
      <c r="F19" s="30">
        <v>1358.25</v>
      </c>
      <c r="G19" t="s">
        <v>419</v>
      </c>
      <c r="H19" s="8">
        <v>2.76E-2</v>
      </c>
    </row>
    <row r="20" spans="2:8" x14ac:dyDescent="0.25">
      <c r="B20" s="36">
        <v>45074</v>
      </c>
      <c r="C20" s="30">
        <v>1920.3</v>
      </c>
      <c r="D20" s="30">
        <v>1410</v>
      </c>
      <c r="E20" s="30">
        <v>1929.9</v>
      </c>
      <c r="F20" s="30">
        <v>1405</v>
      </c>
      <c r="G20" t="s">
        <v>418</v>
      </c>
      <c r="H20" s="8">
        <v>0.37009999999999998</v>
      </c>
    </row>
    <row r="21" spans="2:8" x14ac:dyDescent="0.25">
      <c r="B21" s="36">
        <v>45081</v>
      </c>
      <c r="C21" s="30">
        <v>2172.25</v>
      </c>
      <c r="D21" s="30">
        <v>1951</v>
      </c>
      <c r="E21" s="30">
        <v>2265</v>
      </c>
      <c r="F21" s="30">
        <v>1851</v>
      </c>
      <c r="G21" t="s">
        <v>281</v>
      </c>
      <c r="H21" s="8">
        <v>0.13120000000000001</v>
      </c>
    </row>
    <row r="22" spans="2:8" x14ac:dyDescent="0.25">
      <c r="B22" s="36">
        <v>45088</v>
      </c>
      <c r="C22" s="30">
        <v>2210.65</v>
      </c>
      <c r="D22" s="30">
        <v>2183.6999999999998</v>
      </c>
      <c r="E22" s="30">
        <v>2349</v>
      </c>
      <c r="F22" s="30">
        <v>2100.5500000000002</v>
      </c>
      <c r="G22" t="s">
        <v>417</v>
      </c>
      <c r="H22" s="8">
        <v>1.77E-2</v>
      </c>
    </row>
    <row r="23" spans="2:8" x14ac:dyDescent="0.25">
      <c r="B23" s="36">
        <v>45095</v>
      </c>
      <c r="C23" s="30">
        <v>2322.5</v>
      </c>
      <c r="D23" s="30">
        <v>2228</v>
      </c>
      <c r="E23" s="30">
        <v>2351</v>
      </c>
      <c r="F23" s="30">
        <v>2160.1</v>
      </c>
      <c r="G23" t="s">
        <v>416</v>
      </c>
      <c r="H23" s="8">
        <v>5.0599999999999999E-2</v>
      </c>
    </row>
    <row r="24" spans="2:8" x14ac:dyDescent="0.25">
      <c r="B24" s="36">
        <v>45102</v>
      </c>
      <c r="C24" s="30">
        <v>2733.85</v>
      </c>
      <c r="D24" s="30">
        <v>2357.9</v>
      </c>
      <c r="E24" s="30">
        <v>2776.95</v>
      </c>
      <c r="F24" s="30">
        <v>2300</v>
      </c>
      <c r="G24" t="s">
        <v>415</v>
      </c>
      <c r="H24" s="8">
        <v>0.17710000000000001</v>
      </c>
    </row>
    <row r="25" spans="2:8" x14ac:dyDescent="0.25">
      <c r="B25" s="36">
        <v>45109</v>
      </c>
      <c r="C25" s="30">
        <v>2578.6999999999998</v>
      </c>
      <c r="D25" s="30">
        <v>2710</v>
      </c>
      <c r="E25" s="30">
        <v>2796.6</v>
      </c>
      <c r="F25" s="30">
        <v>2460</v>
      </c>
      <c r="G25" t="s">
        <v>414</v>
      </c>
      <c r="H25" s="8">
        <v>-5.6800000000000003E-2</v>
      </c>
    </row>
    <row r="26" spans="2:8" x14ac:dyDescent="0.25">
      <c r="B26" s="36">
        <v>45116</v>
      </c>
      <c r="C26" s="30">
        <v>2749.15</v>
      </c>
      <c r="D26" s="30">
        <v>2590</v>
      </c>
      <c r="E26" s="30">
        <v>2762</v>
      </c>
      <c r="F26" s="30">
        <v>2521.0500000000002</v>
      </c>
      <c r="G26" t="s">
        <v>413</v>
      </c>
      <c r="H26" s="8">
        <v>6.6100000000000006E-2</v>
      </c>
    </row>
    <row r="27" spans="2:8" x14ac:dyDescent="0.25">
      <c r="B27" s="36">
        <v>45123</v>
      </c>
      <c r="C27" s="30">
        <v>2576.0500000000002</v>
      </c>
      <c r="D27" s="30">
        <v>2774</v>
      </c>
      <c r="E27" s="30">
        <v>2849</v>
      </c>
      <c r="F27" s="30">
        <v>2560</v>
      </c>
      <c r="G27" t="s">
        <v>412</v>
      </c>
      <c r="H27" s="8">
        <v>-6.3E-2</v>
      </c>
    </row>
    <row r="28" spans="2:8" x14ac:dyDescent="0.25">
      <c r="B28" s="36">
        <v>45130</v>
      </c>
      <c r="C28" s="30">
        <v>2483.5500000000002</v>
      </c>
      <c r="D28" s="30">
        <v>2570.3000000000002</v>
      </c>
      <c r="E28" s="30">
        <v>2665</v>
      </c>
      <c r="F28" s="30">
        <v>2450.0500000000002</v>
      </c>
      <c r="G28" t="s">
        <v>411</v>
      </c>
      <c r="H28" s="8">
        <v>-3.5900000000000001E-2</v>
      </c>
    </row>
    <row r="29" spans="2:8" x14ac:dyDescent="0.25">
      <c r="B29" s="36">
        <v>45137</v>
      </c>
      <c r="C29" s="30">
        <v>2675</v>
      </c>
      <c r="D29" s="30">
        <v>2508.4</v>
      </c>
      <c r="E29" s="30">
        <v>2699</v>
      </c>
      <c r="F29" s="30">
        <v>2400.1</v>
      </c>
      <c r="G29" t="s">
        <v>410</v>
      </c>
      <c r="H29" s="8">
        <v>7.7100000000000002E-2</v>
      </c>
    </row>
    <row r="30" spans="2:8" x14ac:dyDescent="0.25">
      <c r="B30" s="36">
        <v>45144</v>
      </c>
      <c r="C30" s="30">
        <v>3342.35</v>
      </c>
      <c r="D30" s="30">
        <v>2705</v>
      </c>
      <c r="E30" s="30">
        <v>3344.1</v>
      </c>
      <c r="F30" s="30">
        <v>2660.5</v>
      </c>
      <c r="G30" t="s">
        <v>409</v>
      </c>
      <c r="H30" s="8">
        <v>0.2495</v>
      </c>
    </row>
    <row r="31" spans="2:8" x14ac:dyDescent="0.25">
      <c r="B31" s="36">
        <v>45151</v>
      </c>
      <c r="C31" s="30">
        <v>3377.7</v>
      </c>
      <c r="D31" s="30">
        <v>3341.95</v>
      </c>
      <c r="E31" s="30">
        <v>3663</v>
      </c>
      <c r="F31" s="30">
        <v>3171.15</v>
      </c>
      <c r="G31" t="s">
        <v>408</v>
      </c>
      <c r="H31" s="8">
        <v>1.06E-2</v>
      </c>
    </row>
    <row r="32" spans="2:8" x14ac:dyDescent="0.25">
      <c r="B32" s="36">
        <v>45158</v>
      </c>
      <c r="C32" s="30">
        <v>3429.8</v>
      </c>
      <c r="D32" s="30">
        <v>3400.05</v>
      </c>
      <c r="E32" s="30">
        <v>3648</v>
      </c>
      <c r="F32" s="30">
        <v>3325.05</v>
      </c>
      <c r="G32" t="s">
        <v>407</v>
      </c>
      <c r="H32" s="8">
        <v>1.54E-2</v>
      </c>
    </row>
    <row r="33" spans="2:8" x14ac:dyDescent="0.25">
      <c r="B33" s="36">
        <v>45165</v>
      </c>
      <c r="C33" s="30">
        <v>3496.55</v>
      </c>
      <c r="D33" s="30">
        <v>3500</v>
      </c>
      <c r="E33" s="30">
        <v>3550</v>
      </c>
      <c r="F33" s="30">
        <v>3351.25</v>
      </c>
      <c r="G33" t="s">
        <v>406</v>
      </c>
      <c r="H33" s="8">
        <v>1.95E-2</v>
      </c>
    </row>
    <row r="34" spans="2:8" x14ac:dyDescent="0.25">
      <c r="B34" s="36">
        <v>45172</v>
      </c>
      <c r="C34" s="30">
        <v>3811.3</v>
      </c>
      <c r="D34" s="30">
        <v>3528.85</v>
      </c>
      <c r="E34" s="30">
        <v>3811.3</v>
      </c>
      <c r="F34" s="30">
        <v>3395</v>
      </c>
      <c r="G34" t="s">
        <v>405</v>
      </c>
      <c r="H34" s="8">
        <v>0.09</v>
      </c>
    </row>
    <row r="35" spans="2:8" x14ac:dyDescent="0.25">
      <c r="B35" s="36">
        <v>45179</v>
      </c>
      <c r="C35" s="30">
        <v>3780.15</v>
      </c>
      <c r="D35" s="30">
        <v>3938.3</v>
      </c>
      <c r="E35" s="30">
        <v>4001.85</v>
      </c>
      <c r="F35" s="30">
        <v>3517.6</v>
      </c>
      <c r="G35" t="s">
        <v>404</v>
      </c>
      <c r="H35" s="8">
        <v>-8.2000000000000007E-3</v>
      </c>
    </row>
    <row r="36" spans="2:8" x14ac:dyDescent="0.25">
      <c r="B36" s="36">
        <v>45186</v>
      </c>
      <c r="C36" s="30">
        <v>3719.6</v>
      </c>
      <c r="D36" s="30">
        <v>3809</v>
      </c>
      <c r="E36" s="30">
        <v>3844.95</v>
      </c>
      <c r="F36" s="30">
        <v>3626</v>
      </c>
      <c r="G36" t="s">
        <v>403</v>
      </c>
      <c r="H36" s="8">
        <v>-1.6E-2</v>
      </c>
    </row>
    <row r="37" spans="2:8" x14ac:dyDescent="0.25">
      <c r="B37" s="36">
        <v>45193</v>
      </c>
      <c r="C37" s="30">
        <v>3831.6</v>
      </c>
      <c r="D37" s="30">
        <v>3749</v>
      </c>
      <c r="E37" s="30">
        <v>3946</v>
      </c>
      <c r="F37" s="30">
        <v>3699.95</v>
      </c>
      <c r="G37" t="s">
        <v>402</v>
      </c>
      <c r="H37" s="8">
        <v>3.0099999999999998E-2</v>
      </c>
    </row>
    <row r="38" spans="2:8" x14ac:dyDescent="0.25">
      <c r="B38" s="36">
        <v>45200</v>
      </c>
      <c r="C38" s="30">
        <v>4076.2</v>
      </c>
      <c r="D38" s="30">
        <v>3831.6</v>
      </c>
      <c r="E38" s="30">
        <v>4173</v>
      </c>
      <c r="F38" s="30">
        <v>3763.25</v>
      </c>
      <c r="G38" t="s">
        <v>401</v>
      </c>
      <c r="H38" s="8">
        <v>6.3799999999999996E-2</v>
      </c>
    </row>
    <row r="39" spans="2:8" x14ac:dyDescent="0.25">
      <c r="B39" s="36">
        <v>45207</v>
      </c>
      <c r="C39" s="30">
        <v>3930.25</v>
      </c>
      <c r="D39" s="30">
        <v>4077</v>
      </c>
      <c r="E39" s="30">
        <v>4077</v>
      </c>
      <c r="F39" s="30">
        <v>3905.25</v>
      </c>
      <c r="G39" t="s">
        <v>400</v>
      </c>
      <c r="H39" s="8">
        <v>-3.5799999999999998E-2</v>
      </c>
    </row>
    <row r="40" spans="2:8" x14ac:dyDescent="0.25">
      <c r="B40" s="36">
        <v>45214</v>
      </c>
      <c r="C40" s="30">
        <v>3714.45</v>
      </c>
      <c r="D40" s="30">
        <v>3930</v>
      </c>
      <c r="E40" s="30">
        <v>3937.45</v>
      </c>
      <c r="F40" s="30">
        <v>3655.75</v>
      </c>
      <c r="G40" t="s">
        <v>399</v>
      </c>
      <c r="H40" s="8">
        <v>-5.4899999999999997E-2</v>
      </c>
    </row>
    <row r="41" spans="2:8" x14ac:dyDescent="0.25">
      <c r="B41" s="36">
        <v>45221</v>
      </c>
      <c r="C41" s="30">
        <v>3352.35</v>
      </c>
      <c r="D41" s="30">
        <v>3700</v>
      </c>
      <c r="E41" s="30">
        <v>3700</v>
      </c>
      <c r="F41" s="30">
        <v>3352.35</v>
      </c>
      <c r="G41" t="s">
        <v>398</v>
      </c>
      <c r="H41" s="8">
        <v>-9.7500000000000003E-2</v>
      </c>
    </row>
    <row r="42" spans="2:8" x14ac:dyDescent="0.25">
      <c r="B42" s="36">
        <v>45333</v>
      </c>
      <c r="C42" s="30">
        <v>5228.75</v>
      </c>
      <c r="D42" s="30">
        <v>4400</v>
      </c>
      <c r="E42" s="30">
        <v>5365</v>
      </c>
      <c r="F42" s="30">
        <v>4250.1000000000004</v>
      </c>
      <c r="G42" t="s">
        <v>397</v>
      </c>
      <c r="H42" s="8">
        <v>0.55969999999999998</v>
      </c>
    </row>
    <row r="43" spans="2:8" x14ac:dyDescent="0.25">
      <c r="B43" s="36">
        <v>45340</v>
      </c>
      <c r="C43" s="30">
        <v>5880.3</v>
      </c>
      <c r="D43" s="30">
        <v>5300</v>
      </c>
      <c r="E43" s="30">
        <v>6196</v>
      </c>
      <c r="F43" s="30">
        <v>5300</v>
      </c>
      <c r="G43" t="s">
        <v>396</v>
      </c>
      <c r="H43" s="8">
        <v>0.1246</v>
      </c>
    </row>
    <row r="44" spans="2:8" x14ac:dyDescent="0.25">
      <c r="B44" s="36">
        <v>45347</v>
      </c>
      <c r="C44" s="30">
        <v>6792.9</v>
      </c>
      <c r="D44" s="30">
        <v>5938</v>
      </c>
      <c r="E44" s="30">
        <v>6975</v>
      </c>
      <c r="F44" s="30">
        <v>5830</v>
      </c>
      <c r="G44" t="s">
        <v>395</v>
      </c>
      <c r="H44" s="8">
        <v>0.1552</v>
      </c>
    </row>
    <row r="45" spans="2:8" x14ac:dyDescent="0.25">
      <c r="B45" s="36">
        <v>45354</v>
      </c>
      <c r="C45" s="30">
        <v>6490.4</v>
      </c>
      <c r="D45" s="30">
        <v>6799</v>
      </c>
      <c r="E45" s="30">
        <v>6850.25</v>
      </c>
      <c r="F45" s="30">
        <v>5840.85</v>
      </c>
      <c r="G45" t="s">
        <v>394</v>
      </c>
      <c r="H45" s="8">
        <v>-4.4499999999999998E-2</v>
      </c>
    </row>
    <row r="46" spans="2:8" x14ac:dyDescent="0.25">
      <c r="B46" s="36">
        <v>45361</v>
      </c>
      <c r="C46" s="30">
        <v>6534.65</v>
      </c>
      <c r="D46" s="30">
        <v>6539.95</v>
      </c>
      <c r="E46" s="30">
        <v>6900</v>
      </c>
      <c r="F46" s="30">
        <v>5822.95</v>
      </c>
      <c r="G46" t="s">
        <v>393</v>
      </c>
      <c r="H46" s="8">
        <v>6.7999999999999996E-3</v>
      </c>
    </row>
    <row r="47" spans="2:8" x14ac:dyDescent="0.25">
      <c r="B47" s="36">
        <v>45368</v>
      </c>
      <c r="C47" s="30">
        <v>7165.55</v>
      </c>
      <c r="D47" s="30">
        <v>6567.7</v>
      </c>
      <c r="E47" s="30">
        <v>7200</v>
      </c>
      <c r="F47" s="30">
        <v>6549</v>
      </c>
      <c r="G47" t="s">
        <v>392</v>
      </c>
      <c r="H47" s="8">
        <v>9.6500000000000002E-2</v>
      </c>
    </row>
    <row r="48" spans="2:8" x14ac:dyDescent="0.25">
      <c r="B48" s="36">
        <v>45375</v>
      </c>
      <c r="C48" s="30">
        <v>7244</v>
      </c>
      <c r="D48" s="30">
        <v>7169</v>
      </c>
      <c r="E48" s="30">
        <v>7390</v>
      </c>
      <c r="F48" s="30">
        <v>7101</v>
      </c>
      <c r="G48" t="s">
        <v>391</v>
      </c>
      <c r="H48" s="8">
        <v>1.09E-2</v>
      </c>
    </row>
    <row r="49" spans="2:8" x14ac:dyDescent="0.25">
      <c r="B49" s="36">
        <v>45382</v>
      </c>
      <c r="C49" s="30">
        <v>8204</v>
      </c>
      <c r="D49" s="30">
        <v>7309.2</v>
      </c>
      <c r="E49" s="30">
        <v>8272.25</v>
      </c>
      <c r="F49" s="30">
        <v>7300</v>
      </c>
      <c r="G49" t="s">
        <v>390</v>
      </c>
      <c r="H49" s="8">
        <v>0.13250000000000001</v>
      </c>
    </row>
    <row r="50" spans="2:8" x14ac:dyDescent="0.25">
      <c r="B50" s="36">
        <v>45389</v>
      </c>
      <c r="C50" s="30">
        <v>8745.6</v>
      </c>
      <c r="D50" s="30">
        <v>8871</v>
      </c>
      <c r="E50" s="30">
        <v>9261.7999999999993</v>
      </c>
      <c r="F50" s="30">
        <v>8418.5499999999993</v>
      </c>
      <c r="G50" t="s">
        <v>389</v>
      </c>
      <c r="H50" s="8">
        <v>6.6000000000000003E-2</v>
      </c>
    </row>
    <row r="51" spans="2:8" x14ac:dyDescent="0.25">
      <c r="B51" s="36">
        <v>45396</v>
      </c>
      <c r="C51" s="30">
        <v>9313.85</v>
      </c>
      <c r="D51" s="30">
        <v>8604</v>
      </c>
      <c r="E51" s="30">
        <v>9488</v>
      </c>
      <c r="F51" s="30">
        <v>7893.85</v>
      </c>
      <c r="G51" t="s">
        <v>388</v>
      </c>
      <c r="H51" s="8">
        <v>6.5000000000000002E-2</v>
      </c>
    </row>
    <row r="52" spans="2:8" x14ac:dyDescent="0.25">
      <c r="B52" s="36">
        <v>45403</v>
      </c>
      <c r="C52" s="30">
        <v>9614.5499999999993</v>
      </c>
      <c r="D52" s="30">
        <v>9549</v>
      </c>
      <c r="E52" s="30">
        <v>10242.75</v>
      </c>
      <c r="F52" s="30">
        <v>9380</v>
      </c>
      <c r="G52" t="s">
        <v>387</v>
      </c>
      <c r="H52" s="8">
        <v>3.2300000000000002E-2</v>
      </c>
    </row>
    <row r="53" spans="2:8" x14ac:dyDescent="0.25">
      <c r="B53" s="36">
        <v>45410</v>
      </c>
      <c r="C53" s="30">
        <v>9502.0499999999993</v>
      </c>
      <c r="D53" s="30">
        <v>10100</v>
      </c>
      <c r="E53" s="30">
        <v>10277.85</v>
      </c>
      <c r="F53" s="30">
        <v>9022.6</v>
      </c>
      <c r="G53" t="s">
        <v>386</v>
      </c>
      <c r="H53" s="8">
        <v>-1.17E-2</v>
      </c>
    </row>
    <row r="54" spans="2:8" x14ac:dyDescent="0.25">
      <c r="B54" s="36">
        <v>45417</v>
      </c>
      <c r="C54" s="30">
        <v>9086.0499999999993</v>
      </c>
      <c r="D54" s="30">
        <v>9700</v>
      </c>
      <c r="E54" s="30">
        <v>9880</v>
      </c>
      <c r="F54" s="30">
        <v>8852.1</v>
      </c>
      <c r="G54" t="s">
        <v>385</v>
      </c>
      <c r="H54" s="8">
        <v>-4.3799999999999999E-2</v>
      </c>
    </row>
    <row r="55" spans="2:8" x14ac:dyDescent="0.25">
      <c r="B55" s="36">
        <v>45424</v>
      </c>
      <c r="C55" s="30">
        <v>8862.5</v>
      </c>
      <c r="D55" s="30">
        <v>9088.5</v>
      </c>
      <c r="E55" s="30">
        <v>9369</v>
      </c>
      <c r="F55" s="30">
        <v>8590</v>
      </c>
      <c r="G55" t="s">
        <v>384</v>
      </c>
      <c r="H55" s="8">
        <v>-2.46E-2</v>
      </c>
    </row>
    <row r="56" spans="2:8" x14ac:dyDescent="0.25">
      <c r="B56" s="36">
        <v>45431</v>
      </c>
      <c r="C56" s="30">
        <v>8508.0499999999993</v>
      </c>
      <c r="D56" s="30">
        <v>8862.5</v>
      </c>
      <c r="E56" s="30">
        <v>9030</v>
      </c>
      <c r="F56" s="30">
        <v>8461</v>
      </c>
      <c r="G56" t="s">
        <v>383</v>
      </c>
      <c r="H56" s="8">
        <v>-0.04</v>
      </c>
    </row>
    <row r="57" spans="2:8" x14ac:dyDescent="0.25">
      <c r="B57" s="36">
        <v>45438</v>
      </c>
      <c r="C57" s="30">
        <v>8734.7000000000007</v>
      </c>
      <c r="D57" s="30">
        <v>8554.7000000000007</v>
      </c>
      <c r="E57" s="30">
        <v>8815</v>
      </c>
      <c r="F57" s="30">
        <v>7945.35</v>
      </c>
      <c r="G57" t="s">
        <v>382</v>
      </c>
      <c r="H57" s="8">
        <v>2.6599999999999999E-2</v>
      </c>
    </row>
    <row r="58" spans="2:8" x14ac:dyDescent="0.25">
      <c r="B58" s="36">
        <v>45445</v>
      </c>
      <c r="C58" s="30">
        <v>8554.4</v>
      </c>
      <c r="D58" s="30">
        <v>9050</v>
      </c>
      <c r="E58" s="30">
        <v>9125.25</v>
      </c>
      <c r="F58" s="30">
        <v>7135.85</v>
      </c>
      <c r="G58" t="s">
        <v>381</v>
      </c>
      <c r="H58" s="8">
        <v>-2.06E-2</v>
      </c>
    </row>
    <row r="59" spans="2:8" x14ac:dyDescent="0.25">
      <c r="B59" s="36">
        <v>45452</v>
      </c>
      <c r="C59" s="30">
        <v>9142.2999999999993</v>
      </c>
      <c r="D59" s="30">
        <v>8649.7000000000007</v>
      </c>
      <c r="E59" s="30">
        <v>9350.0499999999993</v>
      </c>
      <c r="F59" s="30">
        <v>8463.1</v>
      </c>
      <c r="G59" t="s">
        <v>380</v>
      </c>
      <c r="H59" s="8">
        <v>6.8699999999999997E-2</v>
      </c>
    </row>
    <row r="60" spans="2:8" x14ac:dyDescent="0.25">
      <c r="B60" s="36">
        <v>45459</v>
      </c>
      <c r="C60" s="30">
        <v>8887.65</v>
      </c>
      <c r="D60" s="30">
        <v>9199</v>
      </c>
      <c r="E60" s="30">
        <v>9286.6</v>
      </c>
      <c r="F60" s="30">
        <v>8850.25</v>
      </c>
      <c r="G60" t="s">
        <v>379</v>
      </c>
      <c r="H60" s="8">
        <v>-2.7900000000000001E-2</v>
      </c>
    </row>
    <row r="61" spans="2:8" x14ac:dyDescent="0.25">
      <c r="B61" s="36">
        <v>45466</v>
      </c>
      <c r="C61" s="30">
        <v>8965.4</v>
      </c>
      <c r="D61" s="30">
        <v>8900</v>
      </c>
      <c r="E61" s="30">
        <v>9599</v>
      </c>
      <c r="F61" s="30">
        <v>8888</v>
      </c>
      <c r="G61" t="s">
        <v>378</v>
      </c>
      <c r="H61" s="8">
        <v>8.6999999999999994E-3</v>
      </c>
    </row>
    <row r="62" spans="2:8" x14ac:dyDescent="0.25">
      <c r="B62" s="36">
        <v>45473</v>
      </c>
      <c r="C62" s="30">
        <v>8501.2000000000007</v>
      </c>
      <c r="D62" s="30">
        <v>8900</v>
      </c>
      <c r="E62" s="30">
        <v>9250</v>
      </c>
      <c r="F62" s="30">
        <v>8450</v>
      </c>
      <c r="G62" t="s">
        <v>377</v>
      </c>
      <c r="H62" s="8">
        <v>-5.1799999999999999E-2</v>
      </c>
    </row>
    <row r="63" spans="2:8" x14ac:dyDescent="0.25">
      <c r="B63" s="36">
        <v>45480</v>
      </c>
      <c r="C63" s="30">
        <v>8350.4500000000007</v>
      </c>
      <c r="D63" s="30">
        <v>8511</v>
      </c>
      <c r="E63" s="30">
        <v>8626.2000000000007</v>
      </c>
      <c r="F63" s="30">
        <v>8292.4</v>
      </c>
      <c r="G63" t="s">
        <v>376</v>
      </c>
      <c r="H63" s="8">
        <v>-1.77E-2</v>
      </c>
    </row>
    <row r="64" spans="2:8" x14ac:dyDescent="0.25">
      <c r="B64" s="36">
        <v>45487</v>
      </c>
      <c r="C64" s="30">
        <v>8214</v>
      </c>
      <c r="D64" s="30">
        <v>8425</v>
      </c>
      <c r="E64" s="30">
        <v>8477.85</v>
      </c>
      <c r="F64" s="30">
        <v>8155</v>
      </c>
      <c r="G64" t="s">
        <v>375</v>
      </c>
      <c r="H64" s="8">
        <v>-1.6299999999999999E-2</v>
      </c>
    </row>
    <row r="65" spans="2:8" x14ac:dyDescent="0.25">
      <c r="B65" s="36">
        <v>45494</v>
      </c>
      <c r="C65" s="30">
        <v>8472.2999999999993</v>
      </c>
      <c r="D65" s="30">
        <v>8150</v>
      </c>
      <c r="E65" s="30">
        <v>8598.9</v>
      </c>
      <c r="F65" s="30">
        <v>8010.05</v>
      </c>
      <c r="G65" t="s">
        <v>374</v>
      </c>
      <c r="H65" s="8">
        <v>3.1399999999999997E-2</v>
      </c>
    </row>
    <row r="66" spans="2:8" x14ac:dyDescent="0.25">
      <c r="B66" s="36">
        <v>45501</v>
      </c>
      <c r="C66" s="30">
        <v>9051.9500000000007</v>
      </c>
      <c r="D66" s="30">
        <v>8557.2000000000007</v>
      </c>
      <c r="E66" s="30">
        <v>9760</v>
      </c>
      <c r="F66" s="30">
        <v>8551</v>
      </c>
      <c r="G66" t="s">
        <v>373</v>
      </c>
      <c r="H66" s="8">
        <v>6.8400000000000002E-2</v>
      </c>
    </row>
    <row r="67" spans="2:8" x14ac:dyDescent="0.25">
      <c r="B67" s="36">
        <v>45508</v>
      </c>
      <c r="C67" s="30">
        <v>8404.25</v>
      </c>
      <c r="D67" s="30">
        <v>8660</v>
      </c>
      <c r="E67" s="30">
        <v>8860</v>
      </c>
      <c r="F67" s="30">
        <v>8195.0499999999993</v>
      </c>
      <c r="G67" t="s">
        <v>372</v>
      </c>
      <c r="H67" s="8">
        <v>-7.1599999999999997E-2</v>
      </c>
    </row>
    <row r="68" spans="2:8" x14ac:dyDescent="0.25">
      <c r="B68" s="36">
        <v>45515</v>
      </c>
      <c r="C68" s="30">
        <v>8288.15</v>
      </c>
      <c r="D68" s="30">
        <v>8397.25</v>
      </c>
      <c r="E68" s="30">
        <v>8475</v>
      </c>
      <c r="F68" s="30">
        <v>8080</v>
      </c>
      <c r="G68" t="s">
        <v>371</v>
      </c>
      <c r="H68" s="8">
        <v>-1.38E-2</v>
      </c>
    </row>
    <row r="69" spans="2:8" x14ac:dyDescent="0.25">
      <c r="B69" s="36">
        <v>45522</v>
      </c>
      <c r="C69" s="30">
        <v>8904.4500000000007</v>
      </c>
      <c r="D69" s="30">
        <v>8220.1</v>
      </c>
      <c r="E69" s="30">
        <v>9124.9500000000007</v>
      </c>
      <c r="F69" s="30">
        <v>8220.1</v>
      </c>
      <c r="G69" t="s">
        <v>370</v>
      </c>
      <c r="H69" s="8">
        <v>7.4399999999999994E-2</v>
      </c>
    </row>
    <row r="70" spans="2:8" x14ac:dyDescent="0.25">
      <c r="B70" s="36">
        <v>45529</v>
      </c>
      <c r="C70" s="30">
        <v>8329.4</v>
      </c>
      <c r="D70" s="30">
        <v>8944.9</v>
      </c>
      <c r="E70" s="30">
        <v>8946</v>
      </c>
      <c r="F70" s="30">
        <v>8100</v>
      </c>
      <c r="G70" t="s">
        <v>369</v>
      </c>
      <c r="H70" s="8">
        <v>-6.4600000000000005E-2</v>
      </c>
    </row>
    <row r="71" spans="2:8" x14ac:dyDescent="0.25">
      <c r="B71" s="36">
        <v>45536</v>
      </c>
      <c r="C71" s="30">
        <v>7711.5</v>
      </c>
      <c r="D71" s="30">
        <v>8386.4</v>
      </c>
      <c r="E71" s="30">
        <v>8561.7000000000007</v>
      </c>
      <c r="F71" s="30">
        <v>7684</v>
      </c>
      <c r="G71" t="s">
        <v>368</v>
      </c>
      <c r="H71" s="8">
        <v>-7.4200000000000002E-2</v>
      </c>
    </row>
    <row r="72" spans="2:8" x14ac:dyDescent="0.25">
      <c r="B72" s="36">
        <v>45543</v>
      </c>
      <c r="C72" s="30">
        <v>7209.15</v>
      </c>
      <c r="D72" s="30">
        <v>7700</v>
      </c>
      <c r="E72" s="30">
        <v>7703.6</v>
      </c>
      <c r="F72" s="30">
        <v>6982.3</v>
      </c>
      <c r="G72" t="s">
        <v>367</v>
      </c>
      <c r="H72" s="8">
        <v>-6.5100000000000005E-2</v>
      </c>
    </row>
    <row r="73" spans="2:8" x14ac:dyDescent="0.25">
      <c r="B73" s="36">
        <v>45550</v>
      </c>
      <c r="C73" s="30">
        <v>7251.6</v>
      </c>
      <c r="D73" s="30">
        <v>7122.4</v>
      </c>
      <c r="E73" s="30">
        <v>7420</v>
      </c>
      <c r="F73" s="30">
        <v>6660</v>
      </c>
      <c r="G73" t="s">
        <v>366</v>
      </c>
      <c r="H73" s="8">
        <v>5.8999999999999999E-3</v>
      </c>
    </row>
    <row r="74" spans="2:8" x14ac:dyDescent="0.25">
      <c r="B74" s="36">
        <v>45557</v>
      </c>
      <c r="C74" s="30">
        <v>7629</v>
      </c>
      <c r="D74" s="30">
        <v>7290</v>
      </c>
      <c r="E74" s="30">
        <v>7850</v>
      </c>
      <c r="F74" s="30">
        <v>6902</v>
      </c>
      <c r="G74" t="s">
        <v>365</v>
      </c>
      <c r="H74" s="8">
        <v>5.1999999999999998E-2</v>
      </c>
    </row>
    <row r="75" spans="2:8" x14ac:dyDescent="0.25">
      <c r="B75" s="36">
        <v>45564</v>
      </c>
      <c r="C75" s="30">
        <v>7193.3</v>
      </c>
      <c r="D75" s="30">
        <v>7580</v>
      </c>
      <c r="E75" s="30">
        <v>7736.05</v>
      </c>
      <c r="F75" s="30">
        <v>7150</v>
      </c>
      <c r="G75" t="s">
        <v>364</v>
      </c>
      <c r="H75" s="8">
        <v>-5.7099999999999998E-2</v>
      </c>
    </row>
    <row r="76" spans="2:8" x14ac:dyDescent="0.25">
      <c r="B76" s="36">
        <v>45571</v>
      </c>
      <c r="C76" s="30">
        <v>7099.9</v>
      </c>
      <c r="D76" s="30">
        <v>7269</v>
      </c>
      <c r="E76" s="30">
        <v>7370.9</v>
      </c>
      <c r="F76" s="30">
        <v>6851.1</v>
      </c>
      <c r="G76" t="s">
        <v>363</v>
      </c>
      <c r="H76" s="8">
        <v>-1.2999999999999999E-2</v>
      </c>
    </row>
    <row r="77" spans="2:8" x14ac:dyDescent="0.25">
      <c r="B77" s="36">
        <v>45578</v>
      </c>
      <c r="C77" s="30">
        <v>6909.25</v>
      </c>
      <c r="D77" s="30">
        <v>7155</v>
      </c>
      <c r="E77" s="30">
        <v>7205.25</v>
      </c>
      <c r="F77" s="30">
        <v>6800</v>
      </c>
      <c r="G77" t="s">
        <v>362</v>
      </c>
      <c r="H77" s="8">
        <v>-2.69E-2</v>
      </c>
    </row>
    <row r="78" spans="2:8" x14ac:dyDescent="0.25">
      <c r="B78" s="36">
        <v>45585</v>
      </c>
      <c r="C78" s="30">
        <v>6209.5</v>
      </c>
      <c r="D78" s="30">
        <v>6971</v>
      </c>
      <c r="E78" s="30">
        <v>7034.85</v>
      </c>
      <c r="F78" s="30">
        <v>6150</v>
      </c>
      <c r="G78" t="s">
        <v>361</v>
      </c>
      <c r="H78" s="8">
        <v>-0.1013</v>
      </c>
    </row>
    <row r="79" spans="2:8" x14ac:dyDescent="0.25">
      <c r="B79" s="36">
        <v>45592</v>
      </c>
      <c r="C79" s="30">
        <v>7915.2</v>
      </c>
      <c r="D79" s="30">
        <v>6280.05</v>
      </c>
      <c r="E79" s="30">
        <v>8088</v>
      </c>
      <c r="F79" s="30">
        <v>6160</v>
      </c>
      <c r="G79" t="s">
        <v>360</v>
      </c>
      <c r="H79" s="8">
        <v>0.2747</v>
      </c>
    </row>
    <row r="80" spans="2:8" x14ac:dyDescent="0.25">
      <c r="B80" s="36">
        <v>45599</v>
      </c>
      <c r="C80" s="30">
        <v>7382.9</v>
      </c>
      <c r="D80" s="30">
        <v>7888</v>
      </c>
      <c r="E80" s="30">
        <v>7888</v>
      </c>
      <c r="F80" s="30">
        <v>7205.8</v>
      </c>
      <c r="G80" t="s">
        <v>359</v>
      </c>
      <c r="H80" s="8">
        <v>-6.7299999999999999E-2</v>
      </c>
    </row>
    <row r="81" spans="2:8" x14ac:dyDescent="0.25">
      <c r="B81" s="36">
        <v>45606</v>
      </c>
      <c r="C81" s="30">
        <v>6929.7</v>
      </c>
      <c r="D81" s="30">
        <v>7400</v>
      </c>
      <c r="E81" s="30">
        <v>7400</v>
      </c>
      <c r="F81" s="30">
        <v>6680</v>
      </c>
      <c r="G81" t="s">
        <v>358</v>
      </c>
      <c r="H81" s="8">
        <v>-6.1400000000000003E-2</v>
      </c>
    </row>
    <row r="82" spans="2:8" x14ac:dyDescent="0.25">
      <c r="B82" s="36">
        <v>45613</v>
      </c>
      <c r="C82" s="30">
        <v>6693.3</v>
      </c>
      <c r="D82" s="30">
        <v>6975</v>
      </c>
      <c r="E82" s="30">
        <v>7019.95</v>
      </c>
      <c r="F82" s="30">
        <v>6521</v>
      </c>
      <c r="G82" t="s">
        <v>357</v>
      </c>
      <c r="H82" s="8">
        <v>-3.4099999999999998E-2</v>
      </c>
    </row>
    <row r="83" spans="2:8" x14ac:dyDescent="0.25">
      <c r="B83" s="36">
        <v>45620</v>
      </c>
      <c r="C83" s="30">
        <v>6892.3</v>
      </c>
      <c r="D83" s="30">
        <v>6790</v>
      </c>
      <c r="E83" s="30">
        <v>7105.1</v>
      </c>
      <c r="F83" s="30">
        <v>6790</v>
      </c>
      <c r="G83" t="s">
        <v>356</v>
      </c>
      <c r="H83" s="8">
        <v>2.9700000000000001E-2</v>
      </c>
    </row>
    <row r="84" spans="2:8" x14ac:dyDescent="0.25">
      <c r="B84" s="36">
        <v>45627</v>
      </c>
      <c r="C84" s="30">
        <v>6862.45</v>
      </c>
      <c r="D84" s="30">
        <v>6950</v>
      </c>
      <c r="E84" s="30">
        <v>7149</v>
      </c>
      <c r="F84" s="30">
        <v>6825</v>
      </c>
      <c r="G84" t="s">
        <v>355</v>
      </c>
      <c r="H84" s="8">
        <v>-4.3E-3</v>
      </c>
    </row>
    <row r="85" spans="2:8" x14ac:dyDescent="0.25">
      <c r="B85" s="36">
        <v>45634</v>
      </c>
      <c r="C85" s="30">
        <v>6615.65</v>
      </c>
      <c r="D85" s="30">
        <v>6998.55</v>
      </c>
      <c r="E85" s="30">
        <v>6998.55</v>
      </c>
      <c r="F85" s="30">
        <v>6525</v>
      </c>
      <c r="G85" t="s">
        <v>354</v>
      </c>
      <c r="H85" s="8">
        <v>-3.5999999999999997E-2</v>
      </c>
    </row>
    <row r="86" spans="2:8" x14ac:dyDescent="0.25">
      <c r="B86" s="36">
        <v>45641</v>
      </c>
      <c r="C86" s="30">
        <v>6698.2</v>
      </c>
      <c r="D86" s="30">
        <v>6650</v>
      </c>
      <c r="E86" s="30">
        <v>6950.05</v>
      </c>
      <c r="F86" s="30">
        <v>6537.25</v>
      </c>
      <c r="G86" t="s">
        <v>353</v>
      </c>
      <c r="H86" s="8">
        <v>1.2500000000000001E-2</v>
      </c>
    </row>
    <row r="87" spans="2:8" x14ac:dyDescent="0.25">
      <c r="B87" s="36">
        <v>45648</v>
      </c>
      <c r="C87" s="30">
        <v>6574.65</v>
      </c>
      <c r="D87" s="30">
        <v>6672</v>
      </c>
      <c r="E87" s="30">
        <v>6730</v>
      </c>
      <c r="F87" s="30">
        <v>6550</v>
      </c>
      <c r="G87" t="s">
        <v>352</v>
      </c>
      <c r="H87" s="8">
        <v>-1.84E-2</v>
      </c>
    </row>
    <row r="88" spans="2:8" x14ac:dyDescent="0.25">
      <c r="B88" s="36">
        <v>45655</v>
      </c>
      <c r="C88" s="30">
        <v>7331.6</v>
      </c>
      <c r="D88" s="30">
        <v>6592.95</v>
      </c>
      <c r="E88" s="30">
        <v>7638</v>
      </c>
      <c r="F88" s="30">
        <v>6374.85</v>
      </c>
      <c r="G88" t="s">
        <v>351</v>
      </c>
      <c r="H88" s="8">
        <v>0.11509999999999999</v>
      </c>
    </row>
    <row r="89" spans="2:8" x14ac:dyDescent="0.25">
      <c r="B89" s="36">
        <v>45662</v>
      </c>
      <c r="C89" s="30">
        <v>6536.5</v>
      </c>
      <c r="D89" s="30">
        <v>7315</v>
      </c>
      <c r="E89" s="30">
        <v>7325</v>
      </c>
      <c r="F89" s="30">
        <v>6417.95</v>
      </c>
      <c r="G89" t="s">
        <v>350</v>
      </c>
      <c r="H89" s="8">
        <v>-0.1084</v>
      </c>
    </row>
    <row r="90" spans="2:8" x14ac:dyDescent="0.25">
      <c r="B90" s="36">
        <v>45669</v>
      </c>
      <c r="C90" s="30">
        <v>6490.55</v>
      </c>
      <c r="D90" s="30">
        <v>6515</v>
      </c>
      <c r="E90" s="30">
        <v>6739</v>
      </c>
      <c r="F90" s="30">
        <v>6266.65</v>
      </c>
      <c r="G90" t="s">
        <v>349</v>
      </c>
      <c r="H90" s="8">
        <v>-7.0000000000000001E-3</v>
      </c>
    </row>
    <row r="91" spans="2:8" x14ac:dyDescent="0.25">
      <c r="B91" s="36">
        <v>45676</v>
      </c>
      <c r="C91" s="30">
        <v>6530.25</v>
      </c>
      <c r="D91" s="30">
        <v>6497</v>
      </c>
      <c r="E91" s="30">
        <v>6786.6</v>
      </c>
      <c r="F91" s="30">
        <v>6364.8</v>
      </c>
      <c r="G91" t="s">
        <v>348</v>
      </c>
      <c r="H91" s="8">
        <v>6.1000000000000004E-3</v>
      </c>
    </row>
  </sheetData>
  <autoFilter ref="B2:H2" xr:uid="{AF4CD445-5E8E-4482-A9C0-6EB32DC247C8}">
    <sortState xmlns:xlrd2="http://schemas.microsoft.com/office/spreadsheetml/2017/richdata2" ref="B3:H91">
      <sortCondition ref="B2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C70C-D0ED-4680-9FBB-759FFB263F60}">
  <dimension ref="B2:H106"/>
  <sheetViews>
    <sheetView workbookViewId="0">
      <selection activeCell="B3" sqref="B3:C106"/>
    </sheetView>
  </sheetViews>
  <sheetFormatPr defaultRowHeight="15" x14ac:dyDescent="0.25"/>
  <cols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44955</v>
      </c>
      <c r="C3" s="30">
        <v>8942.2999999999993</v>
      </c>
      <c r="D3" s="30">
        <v>8779</v>
      </c>
      <c r="E3" s="30">
        <v>9030.4500000000007</v>
      </c>
      <c r="F3" s="30">
        <v>8673.9</v>
      </c>
      <c r="G3" t="s">
        <v>602</v>
      </c>
      <c r="H3" s="8">
        <v>2.3400000000000001E-2</v>
      </c>
    </row>
    <row r="4" spans="2:8" x14ac:dyDescent="0.25">
      <c r="B4" s="36">
        <v>44962</v>
      </c>
      <c r="C4" s="30">
        <v>8811.35</v>
      </c>
      <c r="D4" s="30">
        <v>8926.9500000000007</v>
      </c>
      <c r="E4" s="30">
        <v>8936</v>
      </c>
      <c r="F4" s="30">
        <v>8673.0499999999993</v>
      </c>
      <c r="G4" t="s">
        <v>601</v>
      </c>
      <c r="H4" s="8">
        <v>-1.46E-2</v>
      </c>
    </row>
    <row r="5" spans="2:8" x14ac:dyDescent="0.25">
      <c r="B5" s="36">
        <v>44969</v>
      </c>
      <c r="C5" s="30">
        <v>8807.75</v>
      </c>
      <c r="D5" s="30">
        <v>8787</v>
      </c>
      <c r="E5" s="30">
        <v>8895.7000000000007</v>
      </c>
      <c r="F5" s="30">
        <v>8742</v>
      </c>
      <c r="G5" t="s">
        <v>600</v>
      </c>
      <c r="H5" s="8">
        <v>-4.0000000000000002E-4</v>
      </c>
    </row>
    <row r="6" spans="2:8" x14ac:dyDescent="0.25">
      <c r="B6" s="36">
        <v>44976</v>
      </c>
      <c r="C6" s="30">
        <v>8660.5</v>
      </c>
      <c r="D6" s="30">
        <v>8807.75</v>
      </c>
      <c r="E6" s="30">
        <v>8849</v>
      </c>
      <c r="F6" s="30">
        <v>8585</v>
      </c>
      <c r="G6" t="s">
        <v>544</v>
      </c>
      <c r="H6" s="8">
        <v>-1.67E-2</v>
      </c>
    </row>
    <row r="7" spans="2:8" x14ac:dyDescent="0.25">
      <c r="B7" s="36">
        <v>44983</v>
      </c>
      <c r="C7" s="30">
        <v>8601.25</v>
      </c>
      <c r="D7" s="30">
        <v>8630</v>
      </c>
      <c r="E7" s="30">
        <v>8776.25</v>
      </c>
      <c r="F7" s="30">
        <v>8509.1</v>
      </c>
      <c r="G7" t="s">
        <v>583</v>
      </c>
      <c r="H7" s="8">
        <v>-6.7999999999999996E-3</v>
      </c>
    </row>
    <row r="8" spans="2:8" x14ac:dyDescent="0.25">
      <c r="B8" s="36">
        <v>44990</v>
      </c>
      <c r="C8" s="30">
        <v>8601.5499999999993</v>
      </c>
      <c r="D8" s="30">
        <v>8640</v>
      </c>
      <c r="E8" s="30">
        <v>8737</v>
      </c>
      <c r="F8" s="30">
        <v>8480.1</v>
      </c>
      <c r="G8" t="s">
        <v>582</v>
      </c>
      <c r="H8" s="8">
        <v>0</v>
      </c>
    </row>
    <row r="9" spans="2:8" x14ac:dyDescent="0.25">
      <c r="B9" s="36">
        <v>44997</v>
      </c>
      <c r="C9" s="30">
        <v>8316.85</v>
      </c>
      <c r="D9" s="30">
        <v>8601.5499999999993</v>
      </c>
      <c r="E9" s="30">
        <v>8704.9500000000007</v>
      </c>
      <c r="F9" s="30">
        <v>8293.5499999999993</v>
      </c>
      <c r="G9" t="s">
        <v>599</v>
      </c>
      <c r="H9" s="8">
        <v>-3.3099999999999997E-2</v>
      </c>
    </row>
    <row r="10" spans="2:8" x14ac:dyDescent="0.25">
      <c r="B10" s="36">
        <v>45004</v>
      </c>
      <c r="C10" s="30">
        <v>8242.9</v>
      </c>
      <c r="D10" s="30">
        <v>8316.85</v>
      </c>
      <c r="E10" s="30">
        <v>8386.5</v>
      </c>
      <c r="F10" s="30">
        <v>8130</v>
      </c>
      <c r="G10" t="s">
        <v>598</v>
      </c>
      <c r="H10" s="8">
        <v>-8.8999999999999999E-3</v>
      </c>
    </row>
    <row r="11" spans="2:8" x14ac:dyDescent="0.25">
      <c r="B11" s="36">
        <v>45011</v>
      </c>
      <c r="C11" s="30">
        <v>8292.15</v>
      </c>
      <c r="D11" s="30">
        <v>8250</v>
      </c>
      <c r="E11" s="30">
        <v>8370</v>
      </c>
      <c r="F11" s="30">
        <v>8140</v>
      </c>
      <c r="G11" t="s">
        <v>597</v>
      </c>
      <c r="H11" s="8">
        <v>6.0000000000000001E-3</v>
      </c>
    </row>
    <row r="12" spans="2:8" x14ac:dyDescent="0.25">
      <c r="B12" s="36">
        <v>45018</v>
      </c>
      <c r="C12" s="30">
        <v>8516.65</v>
      </c>
      <c r="D12" s="30">
        <v>8412.85</v>
      </c>
      <c r="E12" s="30">
        <v>8579</v>
      </c>
      <c r="F12" s="30">
        <v>8377.1</v>
      </c>
      <c r="G12" t="s">
        <v>596</v>
      </c>
      <c r="H12" s="8">
        <v>2.7099999999999999E-2</v>
      </c>
    </row>
    <row r="13" spans="2:8" x14ac:dyDescent="0.25">
      <c r="B13" s="36">
        <v>45025</v>
      </c>
      <c r="C13" s="30">
        <v>8670.7999999999993</v>
      </c>
      <c r="D13" s="30">
        <v>8456.6</v>
      </c>
      <c r="E13" s="30">
        <v>8709.9500000000007</v>
      </c>
      <c r="F13" s="30">
        <v>8403.0499999999993</v>
      </c>
      <c r="G13" t="s">
        <v>595</v>
      </c>
      <c r="H13" s="8">
        <v>1.8100000000000002E-2</v>
      </c>
    </row>
    <row r="14" spans="2:8" x14ac:dyDescent="0.25">
      <c r="B14" s="36">
        <v>45032</v>
      </c>
      <c r="C14" s="30">
        <v>8558.4500000000007</v>
      </c>
      <c r="D14" s="30">
        <v>8850</v>
      </c>
      <c r="E14" s="30">
        <v>8850</v>
      </c>
      <c r="F14" s="30">
        <v>8550</v>
      </c>
      <c r="G14" t="s">
        <v>594</v>
      </c>
      <c r="H14" s="8">
        <v>-1.2999999999999999E-2</v>
      </c>
    </row>
    <row r="15" spans="2:8" x14ac:dyDescent="0.25">
      <c r="B15" s="36">
        <v>45039</v>
      </c>
      <c r="C15" s="30">
        <v>8589.5499999999993</v>
      </c>
      <c r="D15" s="30">
        <v>8577</v>
      </c>
      <c r="E15" s="30">
        <v>8612.4500000000007</v>
      </c>
      <c r="F15" s="30">
        <v>8420</v>
      </c>
      <c r="G15" t="s">
        <v>593</v>
      </c>
      <c r="H15" s="8">
        <v>3.5999999999999999E-3</v>
      </c>
    </row>
    <row r="16" spans="2:8" x14ac:dyDescent="0.25">
      <c r="B16" s="36">
        <v>45046</v>
      </c>
      <c r="C16" s="30">
        <v>8948.65</v>
      </c>
      <c r="D16" s="30">
        <v>8622.7000000000007</v>
      </c>
      <c r="E16" s="30">
        <v>8988</v>
      </c>
      <c r="F16" s="30">
        <v>8606</v>
      </c>
      <c r="G16" t="s">
        <v>592</v>
      </c>
      <c r="H16" s="8">
        <v>4.1799999999999997E-2</v>
      </c>
    </row>
    <row r="17" spans="2:8" x14ac:dyDescent="0.25">
      <c r="B17" s="36">
        <v>45053</v>
      </c>
      <c r="C17" s="30">
        <v>9295.4</v>
      </c>
      <c r="D17" s="30">
        <v>9046</v>
      </c>
      <c r="E17" s="30">
        <v>9329.7999999999993</v>
      </c>
      <c r="F17" s="30">
        <v>8960</v>
      </c>
      <c r="G17" t="s">
        <v>585</v>
      </c>
      <c r="H17" s="8">
        <v>3.8699999999999998E-2</v>
      </c>
    </row>
    <row r="18" spans="2:8" x14ac:dyDescent="0.25">
      <c r="B18" s="36">
        <v>45060</v>
      </c>
      <c r="C18" s="30">
        <v>9105.9500000000007</v>
      </c>
      <c r="D18" s="30">
        <v>9242</v>
      </c>
      <c r="E18" s="30">
        <v>9307.5</v>
      </c>
      <c r="F18" s="30">
        <v>8960.5499999999993</v>
      </c>
      <c r="G18" t="s">
        <v>266</v>
      </c>
      <c r="H18" s="8">
        <v>-2.0400000000000001E-2</v>
      </c>
    </row>
    <row r="19" spans="2:8" x14ac:dyDescent="0.25">
      <c r="B19" s="36">
        <v>45067</v>
      </c>
      <c r="C19" s="30">
        <v>9399.9500000000007</v>
      </c>
      <c r="D19" s="30">
        <v>9090</v>
      </c>
      <c r="E19" s="30">
        <v>9415</v>
      </c>
      <c r="F19" s="30">
        <v>9073.85</v>
      </c>
      <c r="G19" t="s">
        <v>591</v>
      </c>
      <c r="H19" s="8">
        <v>3.2300000000000002E-2</v>
      </c>
    </row>
    <row r="20" spans="2:8" x14ac:dyDescent="0.25">
      <c r="B20" s="36">
        <v>45074</v>
      </c>
      <c r="C20" s="30">
        <v>9485.35</v>
      </c>
      <c r="D20" s="30">
        <v>9435</v>
      </c>
      <c r="E20" s="30">
        <v>9525.15</v>
      </c>
      <c r="F20" s="30">
        <v>9222</v>
      </c>
      <c r="G20" t="s">
        <v>590</v>
      </c>
      <c r="H20" s="8">
        <v>9.1000000000000004E-3</v>
      </c>
    </row>
    <row r="21" spans="2:8" x14ac:dyDescent="0.25">
      <c r="B21" s="36">
        <v>45081</v>
      </c>
      <c r="C21" s="30">
        <v>9627.7999999999993</v>
      </c>
      <c r="D21" s="30">
        <v>9552.5</v>
      </c>
      <c r="E21" s="30">
        <v>9800</v>
      </c>
      <c r="F21" s="30">
        <v>9488.5499999999993</v>
      </c>
      <c r="G21" t="s">
        <v>578</v>
      </c>
      <c r="H21" s="8">
        <v>1.4999999999999999E-2</v>
      </c>
    </row>
    <row r="22" spans="2:8" x14ac:dyDescent="0.25">
      <c r="B22" s="36">
        <v>45088</v>
      </c>
      <c r="C22" s="30">
        <v>9603.7000000000007</v>
      </c>
      <c r="D22" s="30">
        <v>9625</v>
      </c>
      <c r="E22" s="30">
        <v>9700</v>
      </c>
      <c r="F22" s="30">
        <v>9490.5</v>
      </c>
      <c r="G22" t="s">
        <v>554</v>
      </c>
      <c r="H22" s="8">
        <v>-2.5000000000000001E-3</v>
      </c>
    </row>
    <row r="23" spans="2:8" x14ac:dyDescent="0.25">
      <c r="B23" s="36">
        <v>45095</v>
      </c>
      <c r="C23" s="30">
        <v>9327.2999999999993</v>
      </c>
      <c r="D23" s="30">
        <v>9638</v>
      </c>
      <c r="E23" s="30">
        <v>9642.15</v>
      </c>
      <c r="F23" s="30">
        <v>9305</v>
      </c>
      <c r="G23" t="s">
        <v>556</v>
      </c>
      <c r="H23" s="8">
        <v>-2.8799999999999999E-2</v>
      </c>
    </row>
    <row r="24" spans="2:8" x14ac:dyDescent="0.25">
      <c r="B24" s="36">
        <v>45102</v>
      </c>
      <c r="C24" s="30">
        <v>9789.0499999999993</v>
      </c>
      <c r="D24" s="30">
        <v>9327.2999999999993</v>
      </c>
      <c r="E24" s="30">
        <v>9853.5</v>
      </c>
      <c r="F24" s="30">
        <v>9300</v>
      </c>
      <c r="G24" t="s">
        <v>589</v>
      </c>
      <c r="H24" s="8">
        <v>4.9500000000000002E-2</v>
      </c>
    </row>
    <row r="25" spans="2:8" x14ac:dyDescent="0.25">
      <c r="B25" s="36">
        <v>45109</v>
      </c>
      <c r="C25" s="30">
        <v>9850.25</v>
      </c>
      <c r="D25" s="30">
        <v>9742.0499999999993</v>
      </c>
      <c r="E25" s="30">
        <v>10036.950000000001</v>
      </c>
      <c r="F25" s="30">
        <v>9620.0499999999993</v>
      </c>
      <c r="G25" t="s">
        <v>566</v>
      </c>
      <c r="H25" s="8">
        <v>6.3E-3</v>
      </c>
    </row>
    <row r="26" spans="2:8" x14ac:dyDescent="0.25">
      <c r="B26" s="36">
        <v>45116</v>
      </c>
      <c r="C26" s="30">
        <v>9603.65</v>
      </c>
      <c r="D26" s="30">
        <v>9854</v>
      </c>
      <c r="E26" s="30">
        <v>9956.85</v>
      </c>
      <c r="F26" s="30">
        <v>9591</v>
      </c>
      <c r="G26" t="s">
        <v>289</v>
      </c>
      <c r="H26" s="8">
        <v>-2.5000000000000001E-2</v>
      </c>
    </row>
    <row r="27" spans="2:8" x14ac:dyDescent="0.25">
      <c r="B27" s="36">
        <v>45123</v>
      </c>
      <c r="C27" s="30">
        <v>9770.0499999999993</v>
      </c>
      <c r="D27" s="30">
        <v>9647</v>
      </c>
      <c r="E27" s="30">
        <v>9845</v>
      </c>
      <c r="F27" s="30">
        <v>9525.65</v>
      </c>
      <c r="G27" t="s">
        <v>270</v>
      </c>
      <c r="H27" s="8">
        <v>1.7299999999999999E-2</v>
      </c>
    </row>
    <row r="28" spans="2:8" x14ac:dyDescent="0.25">
      <c r="B28" s="36">
        <v>45130</v>
      </c>
      <c r="C28" s="30">
        <v>9670.2999999999993</v>
      </c>
      <c r="D28" s="30">
        <v>9770.0499999999993</v>
      </c>
      <c r="E28" s="30">
        <v>9827.15</v>
      </c>
      <c r="F28" s="30">
        <v>9546.4</v>
      </c>
      <c r="G28" t="s">
        <v>588</v>
      </c>
      <c r="H28" s="8">
        <v>-1.0200000000000001E-2</v>
      </c>
    </row>
    <row r="29" spans="2:8" x14ac:dyDescent="0.25">
      <c r="B29" s="36">
        <v>45137</v>
      </c>
      <c r="C29" s="30">
        <v>9470.4</v>
      </c>
      <c r="D29" s="30">
        <v>9670.2999999999993</v>
      </c>
      <c r="E29" s="30">
        <v>9892</v>
      </c>
      <c r="F29" s="30">
        <v>9427</v>
      </c>
      <c r="G29" t="s">
        <v>587</v>
      </c>
      <c r="H29" s="8">
        <v>-2.07E-2</v>
      </c>
    </row>
    <row r="30" spans="2:8" x14ac:dyDescent="0.25">
      <c r="B30" s="36">
        <v>45144</v>
      </c>
      <c r="C30" s="30">
        <v>9356.85</v>
      </c>
      <c r="D30" s="30">
        <v>9490</v>
      </c>
      <c r="E30" s="30">
        <v>9623</v>
      </c>
      <c r="F30" s="30">
        <v>9342.0499999999993</v>
      </c>
      <c r="G30" t="s">
        <v>545</v>
      </c>
      <c r="H30" s="8">
        <v>-1.2E-2</v>
      </c>
    </row>
    <row r="31" spans="2:8" x14ac:dyDescent="0.25">
      <c r="B31" s="36">
        <v>45151</v>
      </c>
      <c r="C31" s="30">
        <v>9456.0499999999993</v>
      </c>
      <c r="D31" s="30">
        <v>9360</v>
      </c>
      <c r="E31" s="30">
        <v>9474.75</v>
      </c>
      <c r="F31" s="30">
        <v>9254.15</v>
      </c>
      <c r="G31" t="s">
        <v>540</v>
      </c>
      <c r="H31" s="8">
        <v>1.06E-2</v>
      </c>
    </row>
    <row r="32" spans="2:8" x14ac:dyDescent="0.25">
      <c r="B32" s="36">
        <v>45158</v>
      </c>
      <c r="C32" s="30">
        <v>9505.7000000000007</v>
      </c>
      <c r="D32" s="30">
        <v>9455.5499999999993</v>
      </c>
      <c r="E32" s="30">
        <v>9661.65</v>
      </c>
      <c r="F32" s="30">
        <v>9409.7000000000007</v>
      </c>
      <c r="G32" t="s">
        <v>331</v>
      </c>
      <c r="H32" s="8">
        <v>5.3E-3</v>
      </c>
    </row>
    <row r="33" spans="2:8" x14ac:dyDescent="0.25">
      <c r="B33" s="36">
        <v>45165</v>
      </c>
      <c r="C33" s="30">
        <v>10331.25</v>
      </c>
      <c r="D33" s="30">
        <v>9514.9500000000007</v>
      </c>
      <c r="E33" s="30">
        <v>10397.950000000001</v>
      </c>
      <c r="F33" s="30">
        <v>9506</v>
      </c>
      <c r="G33" t="s">
        <v>586</v>
      </c>
      <c r="H33" s="8">
        <v>8.6800000000000002E-2</v>
      </c>
    </row>
    <row r="34" spans="2:8" x14ac:dyDescent="0.25">
      <c r="B34" s="36">
        <v>45172</v>
      </c>
      <c r="C34" s="30">
        <v>10332</v>
      </c>
      <c r="D34" s="30">
        <v>10401</v>
      </c>
      <c r="E34" s="30">
        <v>10467.950000000001</v>
      </c>
      <c r="F34" s="30">
        <v>10130.15</v>
      </c>
      <c r="G34" t="s">
        <v>297</v>
      </c>
      <c r="H34" s="8">
        <v>1E-4</v>
      </c>
    </row>
    <row r="35" spans="2:8" x14ac:dyDescent="0.25">
      <c r="B35" s="36">
        <v>45179</v>
      </c>
      <c r="C35" s="30">
        <v>10525.25</v>
      </c>
      <c r="D35" s="30">
        <v>10345</v>
      </c>
      <c r="E35" s="30">
        <v>10580</v>
      </c>
      <c r="F35" s="30">
        <v>10344</v>
      </c>
      <c r="G35" t="s">
        <v>585</v>
      </c>
      <c r="H35" s="8">
        <v>1.8700000000000001E-2</v>
      </c>
    </row>
    <row r="36" spans="2:8" x14ac:dyDescent="0.25">
      <c r="B36" s="36">
        <v>45186</v>
      </c>
      <c r="C36" s="30">
        <v>10535.15</v>
      </c>
      <c r="D36" s="30">
        <v>10500.05</v>
      </c>
      <c r="E36" s="30">
        <v>10623.65</v>
      </c>
      <c r="F36" s="30">
        <v>10206.5</v>
      </c>
      <c r="G36" t="s">
        <v>300</v>
      </c>
      <c r="H36" s="8">
        <v>8.9999999999999998E-4</v>
      </c>
    </row>
    <row r="37" spans="2:8" x14ac:dyDescent="0.25">
      <c r="B37" s="36">
        <v>45193</v>
      </c>
      <c r="C37" s="30">
        <v>10610.6</v>
      </c>
      <c r="D37" s="30">
        <v>10535.15</v>
      </c>
      <c r="E37" s="30">
        <v>10720</v>
      </c>
      <c r="F37" s="30">
        <v>10510.55</v>
      </c>
      <c r="G37" t="s">
        <v>584</v>
      </c>
      <c r="H37" s="8">
        <v>7.1999999999999998E-3</v>
      </c>
    </row>
    <row r="38" spans="2:8" x14ac:dyDescent="0.25">
      <c r="B38" s="36">
        <v>45200</v>
      </c>
      <c r="C38" s="30">
        <v>10302.049999999999</v>
      </c>
      <c r="D38" s="30">
        <v>10709.8</v>
      </c>
      <c r="E38" s="30">
        <v>10709.8</v>
      </c>
      <c r="F38" s="30">
        <v>10090</v>
      </c>
      <c r="G38" t="s">
        <v>279</v>
      </c>
      <c r="H38" s="8">
        <v>-2.9100000000000001E-2</v>
      </c>
    </row>
    <row r="39" spans="2:8" x14ac:dyDescent="0.25">
      <c r="B39" s="36">
        <v>45207</v>
      </c>
      <c r="C39" s="30">
        <v>10727.55</v>
      </c>
      <c r="D39" s="30">
        <v>10250</v>
      </c>
      <c r="E39" s="30">
        <v>10745.05</v>
      </c>
      <c r="F39" s="30">
        <v>10183.950000000001</v>
      </c>
      <c r="G39" t="s">
        <v>583</v>
      </c>
      <c r="H39" s="8">
        <v>4.1300000000000003E-2</v>
      </c>
    </row>
    <row r="40" spans="2:8" x14ac:dyDescent="0.25">
      <c r="B40" s="36">
        <v>45214</v>
      </c>
      <c r="C40" s="30">
        <v>10725.65</v>
      </c>
      <c r="D40" s="30">
        <v>10729.95</v>
      </c>
      <c r="E40" s="30">
        <v>10810.85</v>
      </c>
      <c r="F40" s="30">
        <v>10565.3</v>
      </c>
      <c r="G40" t="s">
        <v>582</v>
      </c>
      <c r="H40" s="8">
        <v>-2.0000000000000001E-4</v>
      </c>
    </row>
    <row r="41" spans="2:8" x14ac:dyDescent="0.25">
      <c r="B41" s="36">
        <v>45221</v>
      </c>
      <c r="C41" s="30">
        <v>10560.7</v>
      </c>
      <c r="D41" s="30">
        <v>10681</v>
      </c>
      <c r="E41" s="30">
        <v>10845</v>
      </c>
      <c r="F41" s="30">
        <v>10392.5</v>
      </c>
      <c r="G41" t="s">
        <v>316</v>
      </c>
      <c r="H41" s="8">
        <v>-1.54E-2</v>
      </c>
    </row>
    <row r="42" spans="2:8" x14ac:dyDescent="0.25">
      <c r="B42" s="36">
        <v>45228</v>
      </c>
      <c r="C42" s="30">
        <v>10276.299999999999</v>
      </c>
      <c r="D42" s="30">
        <v>10700</v>
      </c>
      <c r="E42" s="30">
        <v>10700</v>
      </c>
      <c r="F42" s="30">
        <v>10188.65</v>
      </c>
      <c r="G42" t="s">
        <v>581</v>
      </c>
      <c r="H42" s="8">
        <v>-2.69E-2</v>
      </c>
    </row>
    <row r="43" spans="2:8" x14ac:dyDescent="0.25">
      <c r="B43" s="36">
        <v>45235</v>
      </c>
      <c r="C43" s="30">
        <v>10388.799999999999</v>
      </c>
      <c r="D43" s="30">
        <v>10338.950000000001</v>
      </c>
      <c r="E43" s="30">
        <v>10449.6</v>
      </c>
      <c r="F43" s="30">
        <v>10235.85</v>
      </c>
      <c r="G43" t="s">
        <v>580</v>
      </c>
      <c r="H43" s="8">
        <v>1.09E-2</v>
      </c>
    </row>
    <row r="44" spans="2:8" x14ac:dyDescent="0.25">
      <c r="B44" s="36">
        <v>45242</v>
      </c>
      <c r="C44" s="30">
        <v>10523.5</v>
      </c>
      <c r="D44" s="30">
        <v>10450</v>
      </c>
      <c r="E44" s="30">
        <v>10606.8</v>
      </c>
      <c r="F44" s="30">
        <v>10363.65</v>
      </c>
      <c r="G44" t="s">
        <v>579</v>
      </c>
      <c r="H44" s="8">
        <v>1.2999999999999999E-2</v>
      </c>
    </row>
    <row r="45" spans="2:8" x14ac:dyDescent="0.25">
      <c r="B45" s="36">
        <v>45249</v>
      </c>
      <c r="C45" s="30">
        <v>10515.65</v>
      </c>
      <c r="D45" s="30">
        <v>10500</v>
      </c>
      <c r="E45" s="30">
        <v>10619</v>
      </c>
      <c r="F45" s="30">
        <v>10394.049999999999</v>
      </c>
      <c r="G45" t="s">
        <v>261</v>
      </c>
      <c r="H45" s="8">
        <v>-6.9999999999999999E-4</v>
      </c>
    </row>
    <row r="46" spans="2:8" x14ac:dyDescent="0.25">
      <c r="B46" s="36">
        <v>45256</v>
      </c>
      <c r="C46" s="30">
        <v>10585.7</v>
      </c>
      <c r="D46" s="30">
        <v>10539.95</v>
      </c>
      <c r="E46" s="30">
        <v>10759</v>
      </c>
      <c r="F46" s="30">
        <v>10506</v>
      </c>
      <c r="G46" t="s">
        <v>578</v>
      </c>
      <c r="H46" s="8">
        <v>6.7000000000000002E-3</v>
      </c>
    </row>
    <row r="47" spans="2:8" x14ac:dyDescent="0.25">
      <c r="B47" s="36">
        <v>45263</v>
      </c>
      <c r="C47" s="30">
        <v>10618.55</v>
      </c>
      <c r="D47" s="30">
        <v>10695</v>
      </c>
      <c r="E47" s="30">
        <v>10932.85</v>
      </c>
      <c r="F47" s="30">
        <v>10425</v>
      </c>
      <c r="G47" t="s">
        <v>577</v>
      </c>
      <c r="H47" s="8">
        <v>3.0999999999999999E-3</v>
      </c>
    </row>
    <row r="48" spans="2:8" x14ac:dyDescent="0.25">
      <c r="B48" s="36">
        <v>45270</v>
      </c>
      <c r="C48" s="30">
        <v>10286.4</v>
      </c>
      <c r="D48" s="30">
        <v>10630</v>
      </c>
      <c r="E48" s="30">
        <v>10638</v>
      </c>
      <c r="F48" s="30">
        <v>9832.6</v>
      </c>
      <c r="G48" t="s">
        <v>576</v>
      </c>
      <c r="H48" s="8">
        <v>-3.1300000000000001E-2</v>
      </c>
    </row>
    <row r="49" spans="2:8" x14ac:dyDescent="0.25">
      <c r="B49" s="36">
        <v>45277</v>
      </c>
      <c r="C49" s="30">
        <v>10217.15</v>
      </c>
      <c r="D49" s="30">
        <v>10295</v>
      </c>
      <c r="E49" s="30">
        <v>10377</v>
      </c>
      <c r="F49" s="30">
        <v>9900</v>
      </c>
      <c r="G49" t="s">
        <v>288</v>
      </c>
      <c r="H49" s="8">
        <v>-6.7000000000000002E-3</v>
      </c>
    </row>
    <row r="50" spans="2:8" x14ac:dyDescent="0.25">
      <c r="B50" s="36">
        <v>45284</v>
      </c>
      <c r="C50" s="30">
        <v>10302.35</v>
      </c>
      <c r="D50" s="30">
        <v>10270</v>
      </c>
      <c r="E50" s="30">
        <v>10396.65</v>
      </c>
      <c r="F50" s="30">
        <v>10114.700000000001</v>
      </c>
      <c r="G50" t="s">
        <v>553</v>
      </c>
      <c r="H50" s="8">
        <v>8.3000000000000001E-3</v>
      </c>
    </row>
    <row r="51" spans="2:8" x14ac:dyDescent="0.25">
      <c r="B51" s="36">
        <v>45291</v>
      </c>
      <c r="C51" s="30">
        <v>10017</v>
      </c>
      <c r="D51" s="30">
        <v>10345</v>
      </c>
      <c r="E51" s="30">
        <v>10345</v>
      </c>
      <c r="F51" s="30">
        <v>9970</v>
      </c>
      <c r="G51" t="s">
        <v>575</v>
      </c>
      <c r="H51" s="8">
        <v>-2.7699999999999999E-2</v>
      </c>
    </row>
    <row r="52" spans="2:8" x14ac:dyDescent="0.25">
      <c r="B52" s="36">
        <v>45298</v>
      </c>
      <c r="C52" s="30">
        <v>9965.65</v>
      </c>
      <c r="D52" s="30">
        <v>10005</v>
      </c>
      <c r="E52" s="30">
        <v>10128.950000000001</v>
      </c>
      <c r="F52" s="30">
        <v>9890</v>
      </c>
      <c r="G52" t="s">
        <v>574</v>
      </c>
      <c r="H52" s="8">
        <v>-5.1000000000000004E-3</v>
      </c>
    </row>
    <row r="53" spans="2:8" x14ac:dyDescent="0.25">
      <c r="B53" s="36">
        <v>45305</v>
      </c>
      <c r="C53" s="30">
        <v>10037.700000000001</v>
      </c>
      <c r="D53" s="30">
        <v>9985.1</v>
      </c>
      <c r="E53" s="30">
        <v>10240</v>
      </c>
      <c r="F53" s="30">
        <v>9737.65</v>
      </c>
      <c r="G53" t="s">
        <v>295</v>
      </c>
      <c r="H53" s="8">
        <v>7.1999999999999998E-3</v>
      </c>
    </row>
    <row r="54" spans="2:8" x14ac:dyDescent="0.25">
      <c r="B54" s="36">
        <v>45312</v>
      </c>
      <c r="C54" s="30">
        <v>9881</v>
      </c>
      <c r="D54" s="30">
        <v>10037.700000000001</v>
      </c>
      <c r="E54" s="30">
        <v>10067</v>
      </c>
      <c r="F54" s="30">
        <v>9755</v>
      </c>
      <c r="G54" t="s">
        <v>547</v>
      </c>
      <c r="H54" s="8">
        <v>-1.5599999999999999E-2</v>
      </c>
    </row>
    <row r="55" spans="2:8" x14ac:dyDescent="0.25">
      <c r="B55" s="36">
        <v>45319</v>
      </c>
      <c r="C55" s="30">
        <v>10655.45</v>
      </c>
      <c r="D55" s="30">
        <v>9931.15</v>
      </c>
      <c r="E55" s="30">
        <v>10711.6</v>
      </c>
      <c r="F55" s="30">
        <v>9875.0499999999993</v>
      </c>
      <c r="G55" t="s">
        <v>573</v>
      </c>
      <c r="H55" s="8">
        <v>7.8399999999999997E-2</v>
      </c>
    </row>
    <row r="56" spans="2:8" x14ac:dyDescent="0.25">
      <c r="B56" s="36">
        <v>45326</v>
      </c>
      <c r="C56" s="30">
        <v>10732.85</v>
      </c>
      <c r="D56" s="30">
        <v>10602</v>
      </c>
      <c r="E56" s="30">
        <v>10973.5</v>
      </c>
      <c r="F56" s="30">
        <v>10400</v>
      </c>
      <c r="G56" t="s">
        <v>307</v>
      </c>
      <c r="H56" s="8">
        <v>7.3000000000000001E-3</v>
      </c>
    </row>
    <row r="57" spans="2:8" x14ac:dyDescent="0.25">
      <c r="B57" s="36">
        <v>45333</v>
      </c>
      <c r="C57" s="30">
        <v>11380.4</v>
      </c>
      <c r="D57" s="30">
        <v>10700</v>
      </c>
      <c r="E57" s="30">
        <v>11480</v>
      </c>
      <c r="F57" s="30">
        <v>10640.15</v>
      </c>
      <c r="G57" t="s">
        <v>572</v>
      </c>
      <c r="H57" s="8">
        <v>6.0299999999999999E-2</v>
      </c>
    </row>
    <row r="58" spans="2:8" x14ac:dyDescent="0.25">
      <c r="B58" s="36">
        <v>45340</v>
      </c>
      <c r="C58" s="30">
        <v>11535.6</v>
      </c>
      <c r="D58" s="30">
        <v>11380.4</v>
      </c>
      <c r="E58" s="30">
        <v>11720</v>
      </c>
      <c r="F58" s="30">
        <v>11315.85</v>
      </c>
      <c r="G58" t="s">
        <v>259</v>
      </c>
      <c r="H58" s="8">
        <v>1.3599999999999999E-2</v>
      </c>
    </row>
    <row r="59" spans="2:8" x14ac:dyDescent="0.25">
      <c r="B59" s="36">
        <v>45347</v>
      </c>
      <c r="C59" s="30">
        <v>11620.95</v>
      </c>
      <c r="D59" s="30">
        <v>11505</v>
      </c>
      <c r="E59" s="30">
        <v>11675</v>
      </c>
      <c r="F59" s="30">
        <v>11129.5</v>
      </c>
      <c r="G59" t="s">
        <v>568</v>
      </c>
      <c r="H59" s="8">
        <v>7.4000000000000003E-3</v>
      </c>
    </row>
    <row r="60" spans="2:8" x14ac:dyDescent="0.25">
      <c r="B60" s="36">
        <v>45354</v>
      </c>
      <c r="C60" s="30">
        <v>11510.05</v>
      </c>
      <c r="D60" s="30">
        <v>11650</v>
      </c>
      <c r="E60" s="30">
        <v>11730</v>
      </c>
      <c r="F60" s="30">
        <v>11421.15</v>
      </c>
      <c r="G60" t="s">
        <v>265</v>
      </c>
      <c r="H60" s="8">
        <v>-9.4999999999999998E-3</v>
      </c>
    </row>
    <row r="61" spans="2:8" x14ac:dyDescent="0.25">
      <c r="B61" s="36">
        <v>45361</v>
      </c>
      <c r="C61" s="30">
        <v>11476.65</v>
      </c>
      <c r="D61" s="30">
        <v>11515.15</v>
      </c>
      <c r="E61" s="30">
        <v>11575.9</v>
      </c>
      <c r="F61" s="30">
        <v>11267.6</v>
      </c>
      <c r="G61" t="s">
        <v>340</v>
      </c>
      <c r="H61" s="8">
        <v>-2.8999999999999998E-3</v>
      </c>
    </row>
    <row r="62" spans="2:8" x14ac:dyDescent="0.25">
      <c r="B62" s="36">
        <v>45368</v>
      </c>
      <c r="C62" s="30">
        <v>12337.7</v>
      </c>
      <c r="D62" s="30">
        <v>11436.65</v>
      </c>
      <c r="E62" s="30">
        <v>12427.3</v>
      </c>
      <c r="F62" s="30">
        <v>11366.3</v>
      </c>
      <c r="G62" t="s">
        <v>571</v>
      </c>
      <c r="H62" s="8">
        <v>7.4999999999999997E-2</v>
      </c>
    </row>
    <row r="63" spans="2:8" x14ac:dyDescent="0.25">
      <c r="B63" s="36">
        <v>45375</v>
      </c>
      <c r="C63" s="30">
        <v>12600.35</v>
      </c>
      <c r="D63" s="30">
        <v>12285.55</v>
      </c>
      <c r="E63" s="30">
        <v>12726.8</v>
      </c>
      <c r="F63" s="30">
        <v>12141.2</v>
      </c>
      <c r="G63" t="s">
        <v>316</v>
      </c>
      <c r="H63" s="8">
        <v>2.1299999999999999E-2</v>
      </c>
    </row>
    <row r="64" spans="2:8" x14ac:dyDescent="0.25">
      <c r="B64" s="36">
        <v>45382</v>
      </c>
      <c r="C64" s="30">
        <v>12421.6</v>
      </c>
      <c r="D64" s="30">
        <v>12613.35</v>
      </c>
      <c r="E64" s="30">
        <v>12689</v>
      </c>
      <c r="F64" s="30">
        <v>12318.05</v>
      </c>
      <c r="G64" t="s">
        <v>570</v>
      </c>
      <c r="H64" s="8">
        <v>-1.4200000000000001E-2</v>
      </c>
    </row>
    <row r="65" spans="2:8" x14ac:dyDescent="0.25">
      <c r="B65" s="36">
        <v>45389</v>
      </c>
      <c r="C65" s="30">
        <v>12266.55</v>
      </c>
      <c r="D65" s="30">
        <v>12450</v>
      </c>
      <c r="E65" s="30">
        <v>12985.7</v>
      </c>
      <c r="F65" s="30">
        <v>12225</v>
      </c>
      <c r="G65" t="s">
        <v>286</v>
      </c>
      <c r="H65" s="8">
        <v>-1.2500000000000001E-2</v>
      </c>
    </row>
    <row r="66" spans="2:8" x14ac:dyDescent="0.25">
      <c r="B66" s="36">
        <v>45396</v>
      </c>
      <c r="C66" s="30">
        <v>12710.95</v>
      </c>
      <c r="D66" s="30">
        <v>12199.5</v>
      </c>
      <c r="E66" s="30">
        <v>12759.4</v>
      </c>
      <c r="F66" s="30">
        <v>12032.95</v>
      </c>
      <c r="G66" t="s">
        <v>569</v>
      </c>
      <c r="H66" s="8">
        <v>3.6200000000000003E-2</v>
      </c>
    </row>
    <row r="67" spans="2:8" x14ac:dyDescent="0.25">
      <c r="B67" s="36">
        <v>45403</v>
      </c>
      <c r="C67" s="30">
        <v>12703.35</v>
      </c>
      <c r="D67" s="30">
        <v>12783.15</v>
      </c>
      <c r="E67" s="30">
        <v>13073.95</v>
      </c>
      <c r="F67" s="30">
        <v>12659</v>
      </c>
      <c r="G67" t="s">
        <v>568</v>
      </c>
      <c r="H67" s="8">
        <v>-5.9999999999999995E-4</v>
      </c>
    </row>
    <row r="68" spans="2:8" x14ac:dyDescent="0.25">
      <c r="B68" s="36">
        <v>45410</v>
      </c>
      <c r="C68" s="30">
        <v>12492.15</v>
      </c>
      <c r="D68" s="30">
        <v>12800.05</v>
      </c>
      <c r="E68" s="30">
        <v>12996</v>
      </c>
      <c r="F68" s="30">
        <v>12411.4</v>
      </c>
      <c r="G68" t="s">
        <v>342</v>
      </c>
      <c r="H68" s="8">
        <v>-1.66E-2</v>
      </c>
    </row>
    <row r="69" spans="2:8" x14ac:dyDescent="0.25">
      <c r="B69" s="36">
        <v>45417</v>
      </c>
      <c r="C69" s="30">
        <v>12675.5</v>
      </c>
      <c r="D69" s="30">
        <v>12550</v>
      </c>
      <c r="E69" s="30">
        <v>12739.8</v>
      </c>
      <c r="F69" s="30">
        <v>12239</v>
      </c>
      <c r="G69" t="s">
        <v>567</v>
      </c>
      <c r="H69" s="8">
        <v>1.47E-2</v>
      </c>
    </row>
    <row r="70" spans="2:8" x14ac:dyDescent="0.25">
      <c r="B70" s="36">
        <v>45424</v>
      </c>
      <c r="C70" s="30">
        <v>12641.5</v>
      </c>
      <c r="D70" s="30">
        <v>12660</v>
      </c>
      <c r="E70" s="30">
        <v>12872.4</v>
      </c>
      <c r="F70" s="30">
        <v>12300</v>
      </c>
      <c r="G70" t="s">
        <v>566</v>
      </c>
      <c r="H70" s="8">
        <v>-2.7000000000000001E-3</v>
      </c>
    </row>
    <row r="71" spans="2:8" x14ac:dyDescent="0.25">
      <c r="B71" s="36">
        <v>45431</v>
      </c>
      <c r="C71" s="30">
        <v>13000.45</v>
      </c>
      <c r="D71" s="30">
        <v>12647.95</v>
      </c>
      <c r="E71" s="30">
        <v>13034</v>
      </c>
      <c r="F71" s="30">
        <v>12363.1</v>
      </c>
      <c r="G71" t="s">
        <v>278</v>
      </c>
      <c r="H71" s="8">
        <v>2.8400000000000002E-2</v>
      </c>
    </row>
    <row r="72" spans="2:8" x14ac:dyDescent="0.25">
      <c r="B72" s="36">
        <v>45438</v>
      </c>
      <c r="C72" s="30">
        <v>12399.3</v>
      </c>
      <c r="D72" s="30">
        <v>13023.45</v>
      </c>
      <c r="E72" s="30">
        <v>13058.5</v>
      </c>
      <c r="F72" s="30">
        <v>12330</v>
      </c>
      <c r="G72" t="s">
        <v>298</v>
      </c>
      <c r="H72" s="8">
        <v>-4.6199999999999998E-2</v>
      </c>
    </row>
    <row r="73" spans="2:8" x14ac:dyDescent="0.25">
      <c r="B73" s="36">
        <v>45445</v>
      </c>
      <c r="C73" s="30">
        <v>12810.9</v>
      </c>
      <c r="D73" s="30">
        <v>12825</v>
      </c>
      <c r="E73" s="30">
        <v>12828</v>
      </c>
      <c r="F73" s="30">
        <v>11561.45</v>
      </c>
      <c r="G73" t="s">
        <v>565</v>
      </c>
      <c r="H73" s="8">
        <v>3.32E-2</v>
      </c>
    </row>
    <row r="74" spans="2:8" x14ac:dyDescent="0.25">
      <c r="B74" s="36">
        <v>45452</v>
      </c>
      <c r="C74" s="30">
        <v>12845.2</v>
      </c>
      <c r="D74" s="30">
        <v>12765.15</v>
      </c>
      <c r="E74" s="30">
        <v>12951.6</v>
      </c>
      <c r="F74" s="30">
        <v>12627.9</v>
      </c>
      <c r="G74" t="s">
        <v>564</v>
      </c>
      <c r="H74" s="8">
        <v>2.7000000000000001E-3</v>
      </c>
    </row>
    <row r="75" spans="2:8" x14ac:dyDescent="0.25">
      <c r="B75" s="36">
        <v>45459</v>
      </c>
      <c r="C75" s="30">
        <v>12201.5</v>
      </c>
      <c r="D75" s="30">
        <v>12878.4</v>
      </c>
      <c r="E75" s="30">
        <v>12880</v>
      </c>
      <c r="F75" s="30">
        <v>12083.5</v>
      </c>
      <c r="G75" t="s">
        <v>563</v>
      </c>
      <c r="H75" s="8">
        <v>-5.0099999999999999E-2</v>
      </c>
    </row>
    <row r="76" spans="2:8" x14ac:dyDescent="0.25">
      <c r="B76" s="36">
        <v>45466</v>
      </c>
      <c r="C76" s="30">
        <v>12033.85</v>
      </c>
      <c r="D76" s="30">
        <v>12181</v>
      </c>
      <c r="E76" s="30">
        <v>12323.85</v>
      </c>
      <c r="F76" s="30">
        <v>12004.15</v>
      </c>
      <c r="G76" t="s">
        <v>562</v>
      </c>
      <c r="H76" s="8">
        <v>-1.37E-2</v>
      </c>
    </row>
    <row r="77" spans="2:8" x14ac:dyDescent="0.25">
      <c r="B77" s="36">
        <v>45473</v>
      </c>
      <c r="C77" s="30">
        <v>12104.05</v>
      </c>
      <c r="D77" s="30">
        <v>12045</v>
      </c>
      <c r="E77" s="30">
        <v>12260</v>
      </c>
      <c r="F77" s="30">
        <v>11960</v>
      </c>
      <c r="G77" t="s">
        <v>561</v>
      </c>
      <c r="H77" s="8">
        <v>5.7999999999999996E-3</v>
      </c>
    </row>
    <row r="78" spans="2:8" x14ac:dyDescent="0.25">
      <c r="B78" s="36">
        <v>45480</v>
      </c>
      <c r="C78" s="30">
        <v>12562.5</v>
      </c>
      <c r="D78" s="30">
        <v>12104</v>
      </c>
      <c r="E78" s="30">
        <v>13300</v>
      </c>
      <c r="F78" s="30">
        <v>11966</v>
      </c>
      <c r="G78" t="s">
        <v>560</v>
      </c>
      <c r="H78" s="8">
        <v>3.7900000000000003E-2</v>
      </c>
    </row>
    <row r="79" spans="2:8" x14ac:dyDescent="0.25">
      <c r="B79" s="36">
        <v>45487</v>
      </c>
      <c r="C79" s="30">
        <v>12524.3</v>
      </c>
      <c r="D79" s="30">
        <v>12600</v>
      </c>
      <c r="E79" s="30">
        <v>12798</v>
      </c>
      <c r="F79" s="30">
        <v>12463</v>
      </c>
      <c r="G79" t="s">
        <v>260</v>
      </c>
      <c r="H79" s="8">
        <v>-3.0000000000000001E-3</v>
      </c>
    </row>
    <row r="80" spans="2:8" x14ac:dyDescent="0.25">
      <c r="B80" s="36">
        <v>45494</v>
      </c>
      <c r="C80" s="30">
        <v>12663.7</v>
      </c>
      <c r="D80" s="30">
        <v>12500</v>
      </c>
      <c r="E80" s="30">
        <v>12743.1</v>
      </c>
      <c r="F80" s="30">
        <v>12360</v>
      </c>
      <c r="G80" t="s">
        <v>345</v>
      </c>
      <c r="H80" s="8">
        <v>1.11E-2</v>
      </c>
    </row>
    <row r="81" spans="2:8" x14ac:dyDescent="0.25">
      <c r="B81" s="36">
        <v>45501</v>
      </c>
      <c r="C81" s="30">
        <v>12726.4</v>
      </c>
      <c r="D81" s="30">
        <v>12709</v>
      </c>
      <c r="E81" s="30">
        <v>13680</v>
      </c>
      <c r="F81" s="30">
        <v>12603</v>
      </c>
      <c r="G81" t="s">
        <v>559</v>
      </c>
      <c r="H81" s="8">
        <v>5.0000000000000001E-3</v>
      </c>
    </row>
    <row r="82" spans="2:8" x14ac:dyDescent="0.25">
      <c r="B82" s="36">
        <v>45508</v>
      </c>
      <c r="C82" s="30">
        <v>12224.2</v>
      </c>
      <c r="D82" s="30">
        <v>12490</v>
      </c>
      <c r="E82" s="30">
        <v>12554.9</v>
      </c>
      <c r="F82" s="30">
        <v>12027.65</v>
      </c>
      <c r="G82" t="s">
        <v>551</v>
      </c>
      <c r="H82" s="8">
        <v>-3.95E-2</v>
      </c>
    </row>
    <row r="83" spans="2:8" x14ac:dyDescent="0.25">
      <c r="B83" s="36">
        <v>45515</v>
      </c>
      <c r="C83" s="30">
        <v>12213.3</v>
      </c>
      <c r="D83" s="30">
        <v>12200</v>
      </c>
      <c r="E83" s="30">
        <v>12370</v>
      </c>
      <c r="F83" s="30">
        <v>12100</v>
      </c>
      <c r="G83" t="s">
        <v>261</v>
      </c>
      <c r="H83" s="8">
        <v>-8.9999999999999998E-4</v>
      </c>
    </row>
    <row r="84" spans="2:8" x14ac:dyDescent="0.25">
      <c r="B84" s="36">
        <v>45522</v>
      </c>
      <c r="C84" s="30">
        <v>12302.3</v>
      </c>
      <c r="D84" s="30">
        <v>12195</v>
      </c>
      <c r="E84" s="30">
        <v>12375.05</v>
      </c>
      <c r="F84" s="30">
        <v>12126.8</v>
      </c>
      <c r="G84" t="s">
        <v>308</v>
      </c>
      <c r="H84" s="8">
        <v>7.3000000000000001E-3</v>
      </c>
    </row>
    <row r="85" spans="2:8" x14ac:dyDescent="0.25">
      <c r="B85" s="36">
        <v>45529</v>
      </c>
      <c r="C85" s="30">
        <v>12403</v>
      </c>
      <c r="D85" s="30">
        <v>12325</v>
      </c>
      <c r="E85" s="30">
        <v>12570</v>
      </c>
      <c r="F85" s="30">
        <v>12222</v>
      </c>
      <c r="G85" t="s">
        <v>558</v>
      </c>
      <c r="H85" s="8">
        <v>8.2000000000000007E-3</v>
      </c>
    </row>
    <row r="86" spans="2:8" x14ac:dyDescent="0.25">
      <c r="B86" s="36">
        <v>45536</v>
      </c>
      <c r="C86" s="30">
        <v>12186.15</v>
      </c>
      <c r="D86" s="30">
        <v>12373</v>
      </c>
      <c r="E86" s="30">
        <v>12525</v>
      </c>
      <c r="F86" s="30">
        <v>12094.7</v>
      </c>
      <c r="G86" t="s">
        <v>557</v>
      </c>
      <c r="H86" s="8">
        <v>-1.7500000000000002E-2</v>
      </c>
    </row>
    <row r="87" spans="2:8" x14ac:dyDescent="0.25">
      <c r="B87" s="36">
        <v>45543</v>
      </c>
      <c r="C87" s="30">
        <v>12316.05</v>
      </c>
      <c r="D87" s="30">
        <v>12197.5</v>
      </c>
      <c r="E87" s="30">
        <v>12427</v>
      </c>
      <c r="F87" s="30">
        <v>12098</v>
      </c>
      <c r="G87" t="s">
        <v>556</v>
      </c>
      <c r="H87" s="8">
        <v>1.0699999999999999E-2</v>
      </c>
    </row>
    <row r="88" spans="2:8" x14ac:dyDescent="0.25">
      <c r="B88" s="36">
        <v>45550</v>
      </c>
      <c r="C88" s="30">
        <v>12614.5</v>
      </c>
      <c r="D88" s="30">
        <v>12321.95</v>
      </c>
      <c r="E88" s="30">
        <v>12705.15</v>
      </c>
      <c r="F88" s="30">
        <v>12151.65</v>
      </c>
      <c r="G88" t="s">
        <v>338</v>
      </c>
      <c r="H88" s="8">
        <v>2.4199999999999999E-2</v>
      </c>
    </row>
    <row r="89" spans="2:8" x14ac:dyDescent="0.25">
      <c r="B89" s="36">
        <v>45557</v>
      </c>
      <c r="C89" s="30">
        <v>13495.6</v>
      </c>
      <c r="D89" s="30">
        <v>12625</v>
      </c>
      <c r="E89" s="30">
        <v>13541.65</v>
      </c>
      <c r="F89" s="30">
        <v>12583.1</v>
      </c>
      <c r="G89" t="s">
        <v>555</v>
      </c>
      <c r="H89" s="8">
        <v>6.9800000000000001E-2</v>
      </c>
    </row>
    <row r="90" spans="2:8" x14ac:dyDescent="0.25">
      <c r="B90" s="36">
        <v>45564</v>
      </c>
      <c r="C90" s="30">
        <v>12605.75</v>
      </c>
      <c r="D90" s="30">
        <v>13343.55</v>
      </c>
      <c r="E90" s="30">
        <v>13500</v>
      </c>
      <c r="F90" s="30">
        <v>12512.5</v>
      </c>
      <c r="G90" t="s">
        <v>554</v>
      </c>
      <c r="H90" s="8">
        <v>-6.59E-2</v>
      </c>
    </row>
    <row r="91" spans="2:8" x14ac:dyDescent="0.25">
      <c r="B91" s="36">
        <v>45571</v>
      </c>
      <c r="C91" s="30">
        <v>12776.65</v>
      </c>
      <c r="D91" s="30">
        <v>12626.05</v>
      </c>
      <c r="E91" s="30">
        <v>12980</v>
      </c>
      <c r="F91" s="30">
        <v>12378</v>
      </c>
      <c r="G91" t="s">
        <v>553</v>
      </c>
      <c r="H91" s="8">
        <v>1.3599999999999999E-2</v>
      </c>
    </row>
    <row r="92" spans="2:8" x14ac:dyDescent="0.25">
      <c r="B92" s="36">
        <v>45578</v>
      </c>
      <c r="C92" s="30">
        <v>12105.1</v>
      </c>
      <c r="D92" s="30">
        <v>12775</v>
      </c>
      <c r="E92" s="30">
        <v>12799</v>
      </c>
      <c r="F92" s="30">
        <v>11844.45</v>
      </c>
      <c r="G92" t="s">
        <v>552</v>
      </c>
      <c r="H92" s="8">
        <v>-5.2600000000000001E-2</v>
      </c>
    </row>
    <row r="93" spans="2:8" x14ac:dyDescent="0.25">
      <c r="B93" s="36">
        <v>45585</v>
      </c>
      <c r="C93" s="30">
        <v>11502.85</v>
      </c>
      <c r="D93" s="30">
        <v>12145.55</v>
      </c>
      <c r="E93" s="30">
        <v>12289.8</v>
      </c>
      <c r="F93" s="30">
        <v>11440</v>
      </c>
      <c r="G93" t="s">
        <v>551</v>
      </c>
      <c r="H93" s="8">
        <v>-4.9799999999999997E-2</v>
      </c>
    </row>
    <row r="94" spans="2:8" x14ac:dyDescent="0.25">
      <c r="B94" s="36">
        <v>45592</v>
      </c>
      <c r="C94" s="30">
        <v>11110</v>
      </c>
      <c r="D94" s="30">
        <v>11504.8</v>
      </c>
      <c r="E94" s="30">
        <v>11632.65</v>
      </c>
      <c r="F94" s="30">
        <v>10742.45</v>
      </c>
      <c r="G94" t="s">
        <v>550</v>
      </c>
      <c r="H94" s="8">
        <v>-3.4200000000000001E-2</v>
      </c>
    </row>
    <row r="95" spans="2:8" x14ac:dyDescent="0.25">
      <c r="B95" s="36">
        <v>45599</v>
      </c>
      <c r="C95" s="30">
        <v>11303</v>
      </c>
      <c r="D95" s="30">
        <v>11295</v>
      </c>
      <c r="E95" s="30">
        <v>11430</v>
      </c>
      <c r="F95" s="30">
        <v>10860</v>
      </c>
      <c r="G95" t="s">
        <v>549</v>
      </c>
      <c r="H95" s="8">
        <v>1.7399999999999999E-2</v>
      </c>
    </row>
    <row r="96" spans="2:8" x14ac:dyDescent="0.25">
      <c r="B96" s="36">
        <v>45606</v>
      </c>
      <c r="C96" s="30">
        <v>11006.05</v>
      </c>
      <c r="D96" s="30">
        <v>11331.5</v>
      </c>
      <c r="E96" s="30">
        <v>11518.15</v>
      </c>
      <c r="F96" s="30">
        <v>10864.3</v>
      </c>
      <c r="G96" t="s">
        <v>548</v>
      </c>
      <c r="H96" s="8">
        <v>-2.63E-2</v>
      </c>
    </row>
    <row r="97" spans="2:8" x14ac:dyDescent="0.25">
      <c r="B97" s="36">
        <v>45613</v>
      </c>
      <c r="C97" s="30">
        <v>11063.6</v>
      </c>
      <c r="D97" s="30">
        <v>10950</v>
      </c>
      <c r="E97" s="30">
        <v>11195.25</v>
      </c>
      <c r="F97" s="30">
        <v>10770</v>
      </c>
      <c r="G97" t="s">
        <v>547</v>
      </c>
      <c r="H97" s="8">
        <v>5.1999999999999998E-3</v>
      </c>
    </row>
    <row r="98" spans="2:8" x14ac:dyDescent="0.25">
      <c r="B98" s="36">
        <v>45620</v>
      </c>
      <c r="C98" s="30">
        <v>11074.2</v>
      </c>
      <c r="D98" s="30">
        <v>11202</v>
      </c>
      <c r="E98" s="30">
        <v>11247.95</v>
      </c>
      <c r="F98" s="30">
        <v>10870</v>
      </c>
      <c r="G98" t="s">
        <v>546</v>
      </c>
      <c r="H98" s="8">
        <v>1E-3</v>
      </c>
    </row>
    <row r="99" spans="2:8" x14ac:dyDescent="0.25">
      <c r="B99" s="36">
        <v>45627</v>
      </c>
      <c r="C99" s="30">
        <v>11317.95</v>
      </c>
      <c r="D99" s="30">
        <v>11151</v>
      </c>
      <c r="E99" s="30">
        <v>11375.95</v>
      </c>
      <c r="F99" s="30">
        <v>11031</v>
      </c>
      <c r="G99" t="s">
        <v>545</v>
      </c>
      <c r="H99" s="8">
        <v>2.1999999999999999E-2</v>
      </c>
    </row>
    <row r="100" spans="2:8" x14ac:dyDescent="0.25">
      <c r="B100" s="36">
        <v>45634</v>
      </c>
      <c r="C100" s="30">
        <v>11272.55</v>
      </c>
      <c r="D100" s="30">
        <v>11322</v>
      </c>
      <c r="E100" s="30">
        <v>11368.9</v>
      </c>
      <c r="F100" s="30">
        <v>11033.6</v>
      </c>
      <c r="G100" t="s">
        <v>544</v>
      </c>
      <c r="H100" s="8">
        <v>-4.0000000000000001E-3</v>
      </c>
    </row>
    <row r="101" spans="2:8" x14ac:dyDescent="0.25">
      <c r="B101" s="36">
        <v>45641</v>
      </c>
      <c r="C101" s="30">
        <v>10901.05</v>
      </c>
      <c r="D101" s="30">
        <v>11255.55</v>
      </c>
      <c r="E101" s="30">
        <v>11329.45</v>
      </c>
      <c r="F101" s="30">
        <v>10852.45</v>
      </c>
      <c r="G101" t="s">
        <v>543</v>
      </c>
      <c r="H101" s="8">
        <v>-3.3000000000000002E-2</v>
      </c>
    </row>
    <row r="102" spans="2:8" x14ac:dyDescent="0.25">
      <c r="B102" s="36">
        <v>45648</v>
      </c>
      <c r="C102" s="30">
        <v>10941.05</v>
      </c>
      <c r="D102" s="30">
        <v>10928</v>
      </c>
      <c r="E102" s="30">
        <v>11133</v>
      </c>
      <c r="F102" s="30">
        <v>10725</v>
      </c>
      <c r="G102" t="s">
        <v>542</v>
      </c>
      <c r="H102" s="8">
        <v>3.7000000000000002E-3</v>
      </c>
    </row>
    <row r="103" spans="2:8" x14ac:dyDescent="0.25">
      <c r="B103" s="36">
        <v>45655</v>
      </c>
      <c r="C103" s="30">
        <v>11934.25</v>
      </c>
      <c r="D103" s="30">
        <v>10941.05</v>
      </c>
      <c r="E103" s="30">
        <v>12049.8</v>
      </c>
      <c r="F103" s="30">
        <v>10750.1</v>
      </c>
      <c r="G103" t="s">
        <v>541</v>
      </c>
      <c r="H103" s="8">
        <v>9.0800000000000006E-2</v>
      </c>
    </row>
    <row r="104" spans="2:8" x14ac:dyDescent="0.25">
      <c r="B104" s="36">
        <v>45662</v>
      </c>
      <c r="C104" s="30">
        <v>11631.1</v>
      </c>
      <c r="D104" s="30">
        <v>11929</v>
      </c>
      <c r="E104" s="30">
        <v>11979.9</v>
      </c>
      <c r="F104" s="30">
        <v>11570</v>
      </c>
      <c r="G104" t="s">
        <v>540</v>
      </c>
      <c r="H104" s="8">
        <v>-2.5399999999999999E-2</v>
      </c>
    </row>
    <row r="105" spans="2:8" x14ac:dyDescent="0.25">
      <c r="B105" s="36">
        <v>45669</v>
      </c>
      <c r="C105" s="30">
        <v>12136.35</v>
      </c>
      <c r="D105" s="30">
        <v>11468.5</v>
      </c>
      <c r="E105" s="30">
        <v>12192.4</v>
      </c>
      <c r="F105" s="30">
        <v>11468</v>
      </c>
      <c r="G105" t="s">
        <v>289</v>
      </c>
      <c r="H105" s="8">
        <v>4.3400000000000001E-2</v>
      </c>
    </row>
    <row r="106" spans="2:8" x14ac:dyDescent="0.25">
      <c r="B106" s="36">
        <v>45676</v>
      </c>
      <c r="C106" s="30">
        <v>11949.65</v>
      </c>
      <c r="D106" s="30">
        <v>12147.05</v>
      </c>
      <c r="E106" s="30">
        <v>12147.05</v>
      </c>
      <c r="F106" s="30">
        <v>11862.05</v>
      </c>
      <c r="G106" t="s">
        <v>279</v>
      </c>
      <c r="H106" s="8">
        <v>-1.54E-2</v>
      </c>
    </row>
  </sheetData>
  <autoFilter ref="B2:H2" xr:uid="{EA38C70C-D0ED-4680-9FBB-759FFB263F60}">
    <sortState xmlns:xlrd2="http://schemas.microsoft.com/office/spreadsheetml/2017/richdata2" ref="B3:H106">
      <sortCondition ref="B2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E2EC-1787-437D-AE4B-CA8281CD6D94}">
  <dimension ref="B2:H106"/>
  <sheetViews>
    <sheetView workbookViewId="0">
      <selection activeCell="B3" sqref="B3:C106"/>
    </sheetView>
  </sheetViews>
  <sheetFormatPr defaultRowHeight="15" x14ac:dyDescent="0.25"/>
  <cols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44955</v>
      </c>
      <c r="C3" s="30">
        <v>3316.7</v>
      </c>
      <c r="D3" s="30">
        <v>3160.1</v>
      </c>
      <c r="E3" s="30">
        <v>3354.95</v>
      </c>
      <c r="F3" s="30">
        <v>3099.05</v>
      </c>
      <c r="G3" t="s">
        <v>347</v>
      </c>
      <c r="H3" s="8">
        <v>4.6399999999999997E-2</v>
      </c>
    </row>
    <row r="4" spans="2:8" x14ac:dyDescent="0.25">
      <c r="B4" s="36">
        <v>44962</v>
      </c>
      <c r="C4" s="30">
        <v>3212.35</v>
      </c>
      <c r="D4" s="30">
        <v>3295</v>
      </c>
      <c r="E4" s="30">
        <v>3300.05</v>
      </c>
      <c r="F4" s="30">
        <v>3195</v>
      </c>
      <c r="G4" t="s">
        <v>281</v>
      </c>
      <c r="H4" s="8">
        <v>-3.15E-2</v>
      </c>
    </row>
    <row r="5" spans="2:8" x14ac:dyDescent="0.25">
      <c r="B5" s="36">
        <v>44969</v>
      </c>
      <c r="C5" s="30">
        <v>3285</v>
      </c>
      <c r="D5" s="30">
        <v>3225</v>
      </c>
      <c r="E5" s="30">
        <v>3344</v>
      </c>
      <c r="F5" s="30">
        <v>3145</v>
      </c>
      <c r="G5" t="s">
        <v>346</v>
      </c>
      <c r="H5" s="8">
        <v>2.2599999999999999E-2</v>
      </c>
    </row>
    <row r="6" spans="2:8" x14ac:dyDescent="0.25">
      <c r="B6" s="36">
        <v>44976</v>
      </c>
      <c r="C6" s="30">
        <v>3205.6</v>
      </c>
      <c r="D6" s="30">
        <v>3300</v>
      </c>
      <c r="E6" s="30">
        <v>3335</v>
      </c>
      <c r="F6" s="30">
        <v>3165</v>
      </c>
      <c r="G6" t="s">
        <v>342</v>
      </c>
      <c r="H6" s="8">
        <v>-2.4199999999999999E-2</v>
      </c>
    </row>
    <row r="7" spans="2:8" x14ac:dyDescent="0.25">
      <c r="B7" s="36">
        <v>44983</v>
      </c>
      <c r="C7" s="30">
        <v>3127.3</v>
      </c>
      <c r="D7" s="30">
        <v>3200</v>
      </c>
      <c r="E7" s="30">
        <v>3205.4</v>
      </c>
      <c r="F7" s="30">
        <v>3086.7</v>
      </c>
      <c r="G7" t="s">
        <v>294</v>
      </c>
      <c r="H7" s="8">
        <v>-2.4400000000000002E-2</v>
      </c>
    </row>
    <row r="8" spans="2:8" x14ac:dyDescent="0.25">
      <c r="B8" s="36">
        <v>44990</v>
      </c>
      <c r="C8" s="30">
        <v>3116.1</v>
      </c>
      <c r="D8" s="30">
        <v>3138</v>
      </c>
      <c r="E8" s="30">
        <v>3219.95</v>
      </c>
      <c r="F8" s="30">
        <v>3095.15</v>
      </c>
      <c r="G8" t="s">
        <v>345</v>
      </c>
      <c r="H8" s="8">
        <v>-3.5999999999999999E-3</v>
      </c>
    </row>
    <row r="9" spans="2:8" x14ac:dyDescent="0.25">
      <c r="B9" s="36">
        <v>44997</v>
      </c>
      <c r="C9" s="30">
        <v>2974.6</v>
      </c>
      <c r="D9" s="30">
        <v>3117</v>
      </c>
      <c r="E9" s="30">
        <v>3122.95</v>
      </c>
      <c r="F9" s="30">
        <v>2942.25</v>
      </c>
      <c r="G9" t="s">
        <v>344</v>
      </c>
      <c r="H9" s="8">
        <v>-4.5400000000000003E-2</v>
      </c>
    </row>
    <row r="10" spans="2:8" x14ac:dyDescent="0.25">
      <c r="B10" s="36">
        <v>45004</v>
      </c>
      <c r="C10" s="30">
        <v>2909.6</v>
      </c>
      <c r="D10" s="30">
        <v>2974.6</v>
      </c>
      <c r="E10" s="30">
        <v>2989.9</v>
      </c>
      <c r="F10" s="30">
        <v>2886.65</v>
      </c>
      <c r="G10" t="s">
        <v>343</v>
      </c>
      <c r="H10" s="8">
        <v>-2.1899999999999999E-2</v>
      </c>
    </row>
    <row r="11" spans="2:8" x14ac:dyDescent="0.25">
      <c r="B11" s="36">
        <v>45011</v>
      </c>
      <c r="C11" s="30">
        <v>2948.85</v>
      </c>
      <c r="D11" s="30">
        <v>2913.6</v>
      </c>
      <c r="E11" s="30">
        <v>2963.35</v>
      </c>
      <c r="F11" s="30">
        <v>2836</v>
      </c>
      <c r="G11" t="s">
        <v>275</v>
      </c>
      <c r="H11" s="8">
        <v>1.35E-2</v>
      </c>
    </row>
    <row r="12" spans="2:8" x14ac:dyDescent="0.25">
      <c r="B12" s="36">
        <v>45018</v>
      </c>
      <c r="C12" s="30">
        <v>2961.7</v>
      </c>
      <c r="D12" s="30">
        <v>3050</v>
      </c>
      <c r="E12" s="30">
        <v>3050</v>
      </c>
      <c r="F12" s="30">
        <v>2922.2</v>
      </c>
      <c r="G12" t="s">
        <v>342</v>
      </c>
      <c r="H12" s="8">
        <v>4.4000000000000003E-3</v>
      </c>
    </row>
    <row r="13" spans="2:8" x14ac:dyDescent="0.25">
      <c r="B13" s="36">
        <v>45025</v>
      </c>
      <c r="C13" s="30">
        <v>3213.05</v>
      </c>
      <c r="D13" s="30">
        <v>2980</v>
      </c>
      <c r="E13" s="30">
        <v>3231.45</v>
      </c>
      <c r="F13" s="30">
        <v>2951.15</v>
      </c>
      <c r="G13" t="s">
        <v>341</v>
      </c>
      <c r="H13" s="8">
        <v>8.4900000000000003E-2</v>
      </c>
    </row>
    <row r="14" spans="2:8" x14ac:dyDescent="0.25">
      <c r="B14" s="36">
        <v>45032</v>
      </c>
      <c r="C14" s="30">
        <v>3200.7</v>
      </c>
      <c r="D14" s="30">
        <v>3235</v>
      </c>
      <c r="E14" s="30">
        <v>3308.7</v>
      </c>
      <c r="F14" s="30">
        <v>3194.1</v>
      </c>
      <c r="G14" t="s">
        <v>340</v>
      </c>
      <c r="H14" s="8">
        <v>-3.8E-3</v>
      </c>
    </row>
    <row r="15" spans="2:8" x14ac:dyDescent="0.25">
      <c r="B15" s="36">
        <v>45039</v>
      </c>
      <c r="C15" s="30">
        <v>3301.1</v>
      </c>
      <c r="D15" s="30">
        <v>3204</v>
      </c>
      <c r="E15" s="30">
        <v>3305</v>
      </c>
      <c r="F15" s="30">
        <v>3156.15</v>
      </c>
      <c r="G15" t="s">
        <v>339</v>
      </c>
      <c r="H15" s="8">
        <v>3.1399999999999997E-2</v>
      </c>
    </row>
    <row r="16" spans="2:8" x14ac:dyDescent="0.25">
      <c r="B16" s="36">
        <v>45046</v>
      </c>
      <c r="C16" s="30">
        <v>3355.1</v>
      </c>
      <c r="D16" s="30">
        <v>3326.95</v>
      </c>
      <c r="E16" s="30">
        <v>3392.05</v>
      </c>
      <c r="F16" s="30">
        <v>3321</v>
      </c>
      <c r="G16" t="s">
        <v>338</v>
      </c>
      <c r="H16" s="8">
        <v>1.6400000000000001E-2</v>
      </c>
    </row>
    <row r="17" spans="2:8" x14ac:dyDescent="0.25">
      <c r="B17" s="36">
        <v>45053</v>
      </c>
      <c r="C17" s="30">
        <v>3626.35</v>
      </c>
      <c r="D17" s="30">
        <v>3371</v>
      </c>
      <c r="E17" s="30">
        <v>3647.5</v>
      </c>
      <c r="F17" s="30">
        <v>3354.8</v>
      </c>
      <c r="G17" t="s">
        <v>337</v>
      </c>
      <c r="H17" s="8">
        <v>8.0799999999999997E-2</v>
      </c>
    </row>
    <row r="18" spans="2:8" x14ac:dyDescent="0.25">
      <c r="B18" s="36">
        <v>45060</v>
      </c>
      <c r="C18" s="30">
        <v>3570.9</v>
      </c>
      <c r="D18" s="30">
        <v>3630</v>
      </c>
      <c r="E18" s="30">
        <v>3705</v>
      </c>
      <c r="F18" s="30">
        <v>3511.5</v>
      </c>
      <c r="G18" t="s">
        <v>336</v>
      </c>
      <c r="H18" s="8">
        <v>-1.5299999999999999E-2</v>
      </c>
    </row>
    <row r="19" spans="2:8" x14ac:dyDescent="0.25">
      <c r="B19" s="36">
        <v>45067</v>
      </c>
      <c r="C19" s="30">
        <v>3690.35</v>
      </c>
      <c r="D19" s="30">
        <v>3569.95</v>
      </c>
      <c r="E19" s="30">
        <v>3697.5</v>
      </c>
      <c r="F19" s="30">
        <v>3527</v>
      </c>
      <c r="G19" t="s">
        <v>335</v>
      </c>
      <c r="H19" s="8">
        <v>3.3500000000000002E-2</v>
      </c>
    </row>
    <row r="20" spans="2:8" x14ac:dyDescent="0.25">
      <c r="B20" s="36">
        <v>45074</v>
      </c>
      <c r="C20" s="30">
        <v>3699.4</v>
      </c>
      <c r="D20" s="30">
        <v>3700</v>
      </c>
      <c r="E20" s="30">
        <v>3748</v>
      </c>
      <c r="F20" s="30">
        <v>3656.25</v>
      </c>
      <c r="G20" t="s">
        <v>334</v>
      </c>
      <c r="H20" s="8">
        <v>2.5000000000000001E-3</v>
      </c>
    </row>
    <row r="21" spans="2:8" x14ac:dyDescent="0.25">
      <c r="B21" s="36">
        <v>45081</v>
      </c>
      <c r="C21" s="30">
        <v>3581.3</v>
      </c>
      <c r="D21" s="30">
        <v>3713.15</v>
      </c>
      <c r="E21" s="30">
        <v>3740</v>
      </c>
      <c r="F21" s="30">
        <v>3576.1</v>
      </c>
      <c r="G21" t="s">
        <v>333</v>
      </c>
      <c r="H21" s="8">
        <v>-3.1899999999999998E-2</v>
      </c>
    </row>
    <row r="22" spans="2:8" x14ac:dyDescent="0.25">
      <c r="B22" s="36">
        <v>45088</v>
      </c>
      <c r="C22" s="30">
        <v>3538.9</v>
      </c>
      <c r="D22" s="30">
        <v>3595</v>
      </c>
      <c r="E22" s="30">
        <v>3642.3</v>
      </c>
      <c r="F22" s="30">
        <v>3490</v>
      </c>
      <c r="G22" t="s">
        <v>332</v>
      </c>
      <c r="H22" s="8">
        <v>-1.18E-2</v>
      </c>
    </row>
    <row r="23" spans="2:8" x14ac:dyDescent="0.25">
      <c r="B23" s="36">
        <v>45095</v>
      </c>
      <c r="C23" s="30">
        <v>3539.2</v>
      </c>
      <c r="D23" s="30">
        <v>3567.8</v>
      </c>
      <c r="E23" s="30">
        <v>3630</v>
      </c>
      <c r="F23" s="30">
        <v>3465.05</v>
      </c>
      <c r="G23" t="s">
        <v>331</v>
      </c>
      <c r="H23" s="8">
        <v>1E-4</v>
      </c>
    </row>
    <row r="24" spans="2:8" x14ac:dyDescent="0.25">
      <c r="B24" s="36">
        <v>45102</v>
      </c>
      <c r="C24" s="30">
        <v>3580.1</v>
      </c>
      <c r="D24" s="30">
        <v>3549.95</v>
      </c>
      <c r="E24" s="30">
        <v>3600</v>
      </c>
      <c r="F24" s="30">
        <v>3505.3</v>
      </c>
      <c r="G24" t="s">
        <v>317</v>
      </c>
      <c r="H24" s="8">
        <v>1.1599999999999999E-2</v>
      </c>
    </row>
    <row r="25" spans="2:8" x14ac:dyDescent="0.25">
      <c r="B25" s="36">
        <v>45109</v>
      </c>
      <c r="C25" s="30">
        <v>3184.8</v>
      </c>
      <c r="D25" s="30">
        <v>3590.95</v>
      </c>
      <c r="E25" s="30">
        <v>3666</v>
      </c>
      <c r="F25" s="30">
        <v>3176</v>
      </c>
      <c r="G25" t="s">
        <v>330</v>
      </c>
      <c r="H25" s="8">
        <v>-0.1104</v>
      </c>
    </row>
    <row r="26" spans="2:8" x14ac:dyDescent="0.25">
      <c r="B26" s="36">
        <v>45116</v>
      </c>
      <c r="C26" s="30">
        <v>3347.1</v>
      </c>
      <c r="D26" s="30">
        <v>3210</v>
      </c>
      <c r="E26" s="30">
        <v>3365</v>
      </c>
      <c r="F26" s="30">
        <v>3160</v>
      </c>
      <c r="G26" t="s">
        <v>329</v>
      </c>
      <c r="H26" s="8">
        <v>5.0999999999999997E-2</v>
      </c>
    </row>
    <row r="27" spans="2:8" x14ac:dyDescent="0.25">
      <c r="B27" s="36">
        <v>45123</v>
      </c>
      <c r="C27" s="30">
        <v>3315.5</v>
      </c>
      <c r="D27" s="30">
        <v>3350</v>
      </c>
      <c r="E27" s="30">
        <v>3374</v>
      </c>
      <c r="F27" s="30">
        <v>3293.05</v>
      </c>
      <c r="G27" t="s">
        <v>328</v>
      </c>
      <c r="H27" s="8">
        <v>-9.4000000000000004E-3</v>
      </c>
    </row>
    <row r="28" spans="2:8" x14ac:dyDescent="0.25">
      <c r="B28" s="36">
        <v>45130</v>
      </c>
      <c r="C28" s="30">
        <v>3355.2</v>
      </c>
      <c r="D28" s="30">
        <v>3318</v>
      </c>
      <c r="E28" s="30">
        <v>3367.25</v>
      </c>
      <c r="F28" s="30">
        <v>3282</v>
      </c>
      <c r="G28" t="s">
        <v>327</v>
      </c>
      <c r="H28" s="8">
        <v>1.2E-2</v>
      </c>
    </row>
    <row r="29" spans="2:8" x14ac:dyDescent="0.25">
      <c r="B29" s="36">
        <v>45137</v>
      </c>
      <c r="C29" s="30">
        <v>3359.55</v>
      </c>
      <c r="D29" s="30">
        <v>3350</v>
      </c>
      <c r="E29" s="30">
        <v>3478.85</v>
      </c>
      <c r="F29" s="30">
        <v>3280</v>
      </c>
      <c r="G29" t="s">
        <v>326</v>
      </c>
      <c r="H29" s="8">
        <v>1.2999999999999999E-3</v>
      </c>
    </row>
    <row r="30" spans="2:8" x14ac:dyDescent="0.25">
      <c r="B30" s="36">
        <v>45144</v>
      </c>
      <c r="C30" s="30">
        <v>3389.2</v>
      </c>
      <c r="D30" s="30">
        <v>3359.95</v>
      </c>
      <c r="E30" s="30">
        <v>3434.8</v>
      </c>
      <c r="F30" s="30">
        <v>3291</v>
      </c>
      <c r="G30" t="s">
        <v>323</v>
      </c>
      <c r="H30" s="8">
        <v>8.8000000000000005E-3</v>
      </c>
    </row>
    <row r="31" spans="2:8" x14ac:dyDescent="0.25">
      <c r="B31" s="36">
        <v>45151</v>
      </c>
      <c r="C31" s="30">
        <v>3349.6</v>
      </c>
      <c r="D31" s="30">
        <v>3372</v>
      </c>
      <c r="E31" s="30">
        <v>3372</v>
      </c>
      <c r="F31" s="30">
        <v>3274.9</v>
      </c>
      <c r="G31" t="s">
        <v>286</v>
      </c>
      <c r="H31" s="8">
        <v>-1.17E-2</v>
      </c>
    </row>
    <row r="32" spans="2:8" x14ac:dyDescent="0.25">
      <c r="B32" s="36">
        <v>45158</v>
      </c>
      <c r="C32" s="30">
        <v>3341.15</v>
      </c>
      <c r="D32" s="30">
        <v>3344.95</v>
      </c>
      <c r="E32" s="30">
        <v>3380</v>
      </c>
      <c r="F32" s="30">
        <v>3315.5</v>
      </c>
      <c r="G32" t="s">
        <v>325</v>
      </c>
      <c r="H32" s="8">
        <v>-2.5000000000000001E-3</v>
      </c>
    </row>
    <row r="33" spans="2:8" x14ac:dyDescent="0.25">
      <c r="B33" s="36">
        <v>45165</v>
      </c>
      <c r="C33" s="30">
        <v>3400.4</v>
      </c>
      <c r="D33" s="30">
        <v>3349.95</v>
      </c>
      <c r="E33" s="30">
        <v>3412</v>
      </c>
      <c r="F33" s="30">
        <v>3322</v>
      </c>
      <c r="G33" t="s">
        <v>324</v>
      </c>
      <c r="H33" s="8">
        <v>1.77E-2</v>
      </c>
    </row>
    <row r="34" spans="2:8" x14ac:dyDescent="0.25">
      <c r="B34" s="36">
        <v>45172</v>
      </c>
      <c r="C34" s="30">
        <v>3370.9</v>
      </c>
      <c r="D34" s="30">
        <v>3430</v>
      </c>
      <c r="E34" s="30">
        <v>3461</v>
      </c>
      <c r="F34" s="30">
        <v>3366.1</v>
      </c>
      <c r="G34" t="s">
        <v>316</v>
      </c>
      <c r="H34" s="8">
        <v>-8.6999999999999994E-3</v>
      </c>
    </row>
    <row r="35" spans="2:8" x14ac:dyDescent="0.25">
      <c r="B35" s="36">
        <v>45179</v>
      </c>
      <c r="C35" s="30">
        <v>3427.2</v>
      </c>
      <c r="D35" s="30">
        <v>3377</v>
      </c>
      <c r="E35" s="30">
        <v>3447.9</v>
      </c>
      <c r="F35" s="30">
        <v>3308</v>
      </c>
      <c r="G35" t="s">
        <v>323</v>
      </c>
      <c r="H35" s="8">
        <v>1.67E-2</v>
      </c>
    </row>
    <row r="36" spans="2:8" x14ac:dyDescent="0.25">
      <c r="B36" s="36">
        <v>45186</v>
      </c>
      <c r="C36" s="30">
        <v>3409.45</v>
      </c>
      <c r="D36" s="30">
        <v>3432.05</v>
      </c>
      <c r="E36" s="30">
        <v>3452.85</v>
      </c>
      <c r="F36" s="30">
        <v>3376.8</v>
      </c>
      <c r="G36" t="s">
        <v>264</v>
      </c>
      <c r="H36" s="8">
        <v>-5.1999999999999998E-3</v>
      </c>
    </row>
    <row r="37" spans="2:8" x14ac:dyDescent="0.25">
      <c r="B37" s="36">
        <v>45193</v>
      </c>
      <c r="C37" s="30">
        <v>3446.95</v>
      </c>
      <c r="D37" s="30">
        <v>3417.85</v>
      </c>
      <c r="E37" s="30">
        <v>3539.2</v>
      </c>
      <c r="F37" s="30">
        <v>3381.05</v>
      </c>
      <c r="G37" t="s">
        <v>322</v>
      </c>
      <c r="H37" s="8">
        <v>1.0999999999999999E-2</v>
      </c>
    </row>
    <row r="38" spans="2:8" x14ac:dyDescent="0.25">
      <c r="B38" s="36">
        <v>45200</v>
      </c>
      <c r="C38" s="30">
        <v>3450.4</v>
      </c>
      <c r="D38" s="30">
        <v>3426.9</v>
      </c>
      <c r="E38" s="30">
        <v>3464.45</v>
      </c>
      <c r="F38" s="30">
        <v>3302.9</v>
      </c>
      <c r="G38" t="s">
        <v>321</v>
      </c>
      <c r="H38" s="8">
        <v>1E-3</v>
      </c>
    </row>
    <row r="39" spans="2:8" x14ac:dyDescent="0.25">
      <c r="B39" s="36">
        <v>45207</v>
      </c>
      <c r="C39" s="30">
        <v>3476.4</v>
      </c>
      <c r="D39" s="30">
        <v>3420.2</v>
      </c>
      <c r="E39" s="30">
        <v>3534.95</v>
      </c>
      <c r="F39" s="30">
        <v>3401</v>
      </c>
      <c r="G39" t="s">
        <v>320</v>
      </c>
      <c r="H39" s="8">
        <v>7.4999999999999997E-3</v>
      </c>
    </row>
    <row r="40" spans="2:8" x14ac:dyDescent="0.25">
      <c r="B40" s="36">
        <v>45214</v>
      </c>
      <c r="C40" s="30">
        <v>3480.9</v>
      </c>
      <c r="D40" s="30">
        <v>3462.1</v>
      </c>
      <c r="E40" s="30">
        <v>3546.85</v>
      </c>
      <c r="F40" s="30">
        <v>3460.35</v>
      </c>
      <c r="G40" t="s">
        <v>319</v>
      </c>
      <c r="H40" s="8">
        <v>1.2999999999999999E-3</v>
      </c>
    </row>
    <row r="41" spans="2:8" x14ac:dyDescent="0.25">
      <c r="B41" s="36">
        <v>45221</v>
      </c>
      <c r="C41" s="30">
        <v>3394.85</v>
      </c>
      <c r="D41" s="30">
        <v>3467.1</v>
      </c>
      <c r="E41" s="30">
        <v>3492.9</v>
      </c>
      <c r="F41" s="30">
        <v>3310</v>
      </c>
      <c r="G41" t="s">
        <v>318</v>
      </c>
      <c r="H41" s="8">
        <v>-2.47E-2</v>
      </c>
    </row>
    <row r="42" spans="2:8" x14ac:dyDescent="0.25">
      <c r="B42" s="36">
        <v>45228</v>
      </c>
      <c r="C42" s="30">
        <v>3428</v>
      </c>
      <c r="D42" s="30">
        <v>3403</v>
      </c>
      <c r="E42" s="30">
        <v>3458.15</v>
      </c>
      <c r="F42" s="30">
        <v>3275</v>
      </c>
      <c r="G42" t="s">
        <v>317</v>
      </c>
      <c r="H42" s="8">
        <v>9.7999999999999997E-3</v>
      </c>
    </row>
    <row r="43" spans="2:8" x14ac:dyDescent="0.25">
      <c r="B43" s="36">
        <v>45235</v>
      </c>
      <c r="C43" s="30">
        <v>3540.75</v>
      </c>
      <c r="D43" s="30">
        <v>3454.9</v>
      </c>
      <c r="E43" s="30">
        <v>3596.4</v>
      </c>
      <c r="F43" s="30">
        <v>3437.45</v>
      </c>
      <c r="G43" t="s">
        <v>316</v>
      </c>
      <c r="H43" s="8">
        <v>3.2899999999999999E-2</v>
      </c>
    </row>
    <row r="44" spans="2:8" x14ac:dyDescent="0.25">
      <c r="B44" s="36">
        <v>45242</v>
      </c>
      <c r="C44" s="30">
        <v>3865.3</v>
      </c>
      <c r="D44" s="30">
        <v>3590</v>
      </c>
      <c r="E44" s="30">
        <v>3898</v>
      </c>
      <c r="F44" s="30">
        <v>3570</v>
      </c>
      <c r="G44" t="s">
        <v>315</v>
      </c>
      <c r="H44" s="8">
        <v>9.1700000000000004E-2</v>
      </c>
    </row>
    <row r="45" spans="2:8" x14ac:dyDescent="0.25">
      <c r="B45" s="36">
        <v>45249</v>
      </c>
      <c r="C45" s="30">
        <v>3849.05</v>
      </c>
      <c r="D45" s="30">
        <v>3850.55</v>
      </c>
      <c r="E45" s="30">
        <v>3920</v>
      </c>
      <c r="F45" s="30">
        <v>3805</v>
      </c>
      <c r="G45" t="s">
        <v>314</v>
      </c>
      <c r="H45" s="8">
        <v>-4.1999999999999997E-3</v>
      </c>
    </row>
    <row r="46" spans="2:8" x14ac:dyDescent="0.25">
      <c r="B46" s="36">
        <v>45256</v>
      </c>
      <c r="C46" s="30">
        <v>3891.2</v>
      </c>
      <c r="D46" s="30">
        <v>3855.95</v>
      </c>
      <c r="E46" s="30">
        <v>3950</v>
      </c>
      <c r="F46" s="30">
        <v>3777.75</v>
      </c>
      <c r="G46" t="s">
        <v>313</v>
      </c>
      <c r="H46" s="8">
        <v>1.0999999999999999E-2</v>
      </c>
    </row>
    <row r="47" spans="2:8" x14ac:dyDescent="0.25">
      <c r="B47" s="36">
        <v>45263</v>
      </c>
      <c r="C47" s="30">
        <v>4055</v>
      </c>
      <c r="D47" s="30">
        <v>3950</v>
      </c>
      <c r="E47" s="30">
        <v>4200</v>
      </c>
      <c r="F47" s="30">
        <v>3916</v>
      </c>
      <c r="G47" t="s">
        <v>312</v>
      </c>
      <c r="H47" s="8">
        <v>4.2099999999999999E-2</v>
      </c>
    </row>
    <row r="48" spans="2:8" x14ac:dyDescent="0.25">
      <c r="B48" s="36">
        <v>45270</v>
      </c>
      <c r="C48" s="30">
        <v>4059.9</v>
      </c>
      <c r="D48" s="30">
        <v>4055</v>
      </c>
      <c r="E48" s="30">
        <v>4135.3</v>
      </c>
      <c r="F48" s="30">
        <v>3936.15</v>
      </c>
      <c r="G48" t="s">
        <v>311</v>
      </c>
      <c r="H48" s="8">
        <v>1.1999999999999999E-3</v>
      </c>
    </row>
    <row r="49" spans="2:8" x14ac:dyDescent="0.25">
      <c r="B49" s="36">
        <v>45277</v>
      </c>
      <c r="C49" s="30">
        <v>4006.05</v>
      </c>
      <c r="D49" s="30">
        <v>4076</v>
      </c>
      <c r="E49" s="30">
        <v>4165</v>
      </c>
      <c r="F49" s="30">
        <v>3847.55</v>
      </c>
      <c r="G49" t="s">
        <v>310</v>
      </c>
      <c r="H49" s="8">
        <v>-1.3299999999999999E-2</v>
      </c>
    </row>
    <row r="50" spans="2:8" x14ac:dyDescent="0.25">
      <c r="B50" s="36">
        <v>45284</v>
      </c>
      <c r="C50" s="30">
        <v>4143.5</v>
      </c>
      <c r="D50" s="30">
        <v>4024.8</v>
      </c>
      <c r="E50" s="30">
        <v>4178</v>
      </c>
      <c r="F50" s="30">
        <v>4012</v>
      </c>
      <c r="G50" t="s">
        <v>308</v>
      </c>
      <c r="H50" s="8">
        <v>3.4299999999999997E-2</v>
      </c>
    </row>
    <row r="51" spans="2:8" x14ac:dyDescent="0.25">
      <c r="B51" s="36">
        <v>45291</v>
      </c>
      <c r="C51" s="30">
        <v>3877.05</v>
      </c>
      <c r="D51" s="30">
        <v>4145</v>
      </c>
      <c r="E51" s="30">
        <v>4145</v>
      </c>
      <c r="F51" s="30">
        <v>3848.5</v>
      </c>
      <c r="G51" t="s">
        <v>309</v>
      </c>
      <c r="H51" s="8">
        <v>-6.4299999999999996E-2</v>
      </c>
    </row>
    <row r="52" spans="2:8" x14ac:dyDescent="0.25">
      <c r="B52" s="36">
        <v>45298</v>
      </c>
      <c r="C52" s="30">
        <v>3870.85</v>
      </c>
      <c r="D52" s="30">
        <v>3890</v>
      </c>
      <c r="E52" s="30">
        <v>3960.4</v>
      </c>
      <c r="F52" s="30">
        <v>3790.65</v>
      </c>
      <c r="G52" t="s">
        <v>308</v>
      </c>
      <c r="H52" s="8">
        <v>-1.6000000000000001E-3</v>
      </c>
    </row>
    <row r="53" spans="2:8" x14ac:dyDescent="0.25">
      <c r="B53" s="36">
        <v>45305</v>
      </c>
      <c r="C53" s="30">
        <v>3699.45</v>
      </c>
      <c r="D53" s="30">
        <v>3875</v>
      </c>
      <c r="E53" s="30">
        <v>3884.65</v>
      </c>
      <c r="F53" s="30">
        <v>3658</v>
      </c>
      <c r="G53" t="s">
        <v>285</v>
      </c>
      <c r="H53" s="8">
        <v>-4.4299999999999999E-2</v>
      </c>
    </row>
    <row r="54" spans="2:8" x14ac:dyDescent="0.25">
      <c r="B54" s="36">
        <v>45312</v>
      </c>
      <c r="C54" s="30">
        <v>3616.45</v>
      </c>
      <c r="D54" s="30">
        <v>3709.9</v>
      </c>
      <c r="E54" s="30">
        <v>3744</v>
      </c>
      <c r="F54" s="30">
        <v>3562.45</v>
      </c>
      <c r="G54" t="s">
        <v>307</v>
      </c>
      <c r="H54" s="8">
        <v>-2.24E-2</v>
      </c>
    </row>
    <row r="55" spans="2:8" x14ac:dyDescent="0.25">
      <c r="B55" s="36">
        <v>45319</v>
      </c>
      <c r="C55" s="30">
        <v>3825.55</v>
      </c>
      <c r="D55" s="30">
        <v>3621.1</v>
      </c>
      <c r="E55" s="30">
        <v>3965.85</v>
      </c>
      <c r="F55" s="30">
        <v>3590.05</v>
      </c>
      <c r="G55" t="s">
        <v>306</v>
      </c>
      <c r="H55" s="8">
        <v>5.7799999999999997E-2</v>
      </c>
    </row>
    <row r="56" spans="2:8" x14ac:dyDescent="0.25">
      <c r="B56" s="36">
        <v>45326</v>
      </c>
      <c r="C56" s="30">
        <v>3840.95</v>
      </c>
      <c r="D56" s="30">
        <v>3850</v>
      </c>
      <c r="E56" s="30">
        <v>3990</v>
      </c>
      <c r="F56" s="30">
        <v>3761.6</v>
      </c>
      <c r="G56" t="s">
        <v>305</v>
      </c>
      <c r="H56" s="8">
        <v>4.0000000000000001E-3</v>
      </c>
    </row>
    <row r="57" spans="2:8" x14ac:dyDescent="0.25">
      <c r="B57" s="36">
        <v>45333</v>
      </c>
      <c r="C57" s="30">
        <v>3928.65</v>
      </c>
      <c r="D57" s="30">
        <v>3869.9</v>
      </c>
      <c r="E57" s="30">
        <v>4003</v>
      </c>
      <c r="F57" s="30">
        <v>3726.6</v>
      </c>
      <c r="G57" t="s">
        <v>304</v>
      </c>
      <c r="H57" s="8">
        <v>2.2800000000000001E-2</v>
      </c>
    </row>
    <row r="58" spans="2:8" x14ac:dyDescent="0.25">
      <c r="B58" s="36">
        <v>45340</v>
      </c>
      <c r="C58" s="30">
        <v>3927.05</v>
      </c>
      <c r="D58" s="30">
        <v>3934.95</v>
      </c>
      <c r="E58" s="30">
        <v>3972</v>
      </c>
      <c r="F58" s="30">
        <v>3784.2</v>
      </c>
      <c r="G58" t="s">
        <v>303</v>
      </c>
      <c r="H58" s="8">
        <v>-4.0000000000000002E-4</v>
      </c>
    </row>
    <row r="59" spans="2:8" x14ac:dyDescent="0.25">
      <c r="B59" s="36">
        <v>45347</v>
      </c>
      <c r="C59" s="30">
        <v>3843.55</v>
      </c>
      <c r="D59" s="30">
        <v>3927.05</v>
      </c>
      <c r="E59" s="30">
        <v>4018.95</v>
      </c>
      <c r="F59" s="30">
        <v>3760.05</v>
      </c>
      <c r="G59" t="s">
        <v>302</v>
      </c>
      <c r="H59" s="8">
        <v>-2.1299999999999999E-2</v>
      </c>
    </row>
    <row r="60" spans="2:8" x14ac:dyDescent="0.25">
      <c r="B60" s="36">
        <v>45354</v>
      </c>
      <c r="C60" s="30">
        <v>3785.25</v>
      </c>
      <c r="D60" s="30">
        <v>3855</v>
      </c>
      <c r="E60" s="30">
        <v>3883.3</v>
      </c>
      <c r="F60" s="30">
        <v>3734.05</v>
      </c>
      <c r="G60" t="s">
        <v>301</v>
      </c>
      <c r="H60" s="8">
        <v>-1.52E-2</v>
      </c>
    </row>
    <row r="61" spans="2:8" x14ac:dyDescent="0.25">
      <c r="B61" s="36">
        <v>45361</v>
      </c>
      <c r="C61" s="30">
        <v>3745.65</v>
      </c>
      <c r="D61" s="30">
        <v>3795.45</v>
      </c>
      <c r="E61" s="30">
        <v>3855.8</v>
      </c>
      <c r="F61" s="30">
        <v>3686.25</v>
      </c>
      <c r="G61" t="s">
        <v>300</v>
      </c>
      <c r="H61" s="8">
        <v>-1.0500000000000001E-2</v>
      </c>
    </row>
    <row r="62" spans="2:8" x14ac:dyDescent="0.25">
      <c r="B62" s="36">
        <v>45368</v>
      </c>
      <c r="C62" s="30">
        <v>3988.4</v>
      </c>
      <c r="D62" s="30">
        <v>3745</v>
      </c>
      <c r="E62" s="30">
        <v>4013.95</v>
      </c>
      <c r="F62" s="30">
        <v>3672</v>
      </c>
      <c r="G62" t="s">
        <v>299</v>
      </c>
      <c r="H62" s="8">
        <v>6.4799999999999996E-2</v>
      </c>
    </row>
    <row r="63" spans="2:8" x14ac:dyDescent="0.25">
      <c r="B63" s="36">
        <v>45375</v>
      </c>
      <c r="C63" s="30">
        <v>4019.3</v>
      </c>
      <c r="D63" s="30">
        <v>4001.45</v>
      </c>
      <c r="E63" s="30">
        <v>4075</v>
      </c>
      <c r="F63" s="30">
        <v>3891.75</v>
      </c>
      <c r="G63" t="s">
        <v>298</v>
      </c>
      <c r="H63" s="8">
        <v>7.7000000000000002E-3</v>
      </c>
    </row>
    <row r="64" spans="2:8" x14ac:dyDescent="0.25">
      <c r="B64" s="36">
        <v>45382</v>
      </c>
      <c r="C64" s="30">
        <v>4031.25</v>
      </c>
      <c r="D64" s="30">
        <v>4060.8</v>
      </c>
      <c r="E64" s="30">
        <v>4070</v>
      </c>
      <c r="F64" s="30">
        <v>3886.1</v>
      </c>
      <c r="G64" t="s">
        <v>297</v>
      </c>
      <c r="H64" s="8">
        <v>3.0000000000000001E-3</v>
      </c>
    </row>
    <row r="65" spans="2:8" x14ac:dyDescent="0.25">
      <c r="B65" s="36">
        <v>45389</v>
      </c>
      <c r="C65" s="30">
        <v>4302.25</v>
      </c>
      <c r="D65" s="30">
        <v>4024.95</v>
      </c>
      <c r="E65" s="30">
        <v>4382.8</v>
      </c>
      <c r="F65" s="30">
        <v>4011.6</v>
      </c>
      <c r="G65" t="s">
        <v>296</v>
      </c>
      <c r="H65" s="8">
        <v>6.7199999999999996E-2</v>
      </c>
    </row>
    <row r="66" spans="2:8" x14ac:dyDescent="0.25">
      <c r="B66" s="36">
        <v>45396</v>
      </c>
      <c r="C66" s="30">
        <v>4344.1499999999996</v>
      </c>
      <c r="D66" s="30">
        <v>4250</v>
      </c>
      <c r="E66" s="30">
        <v>4444</v>
      </c>
      <c r="F66" s="30">
        <v>4193.75</v>
      </c>
      <c r="G66" t="s">
        <v>284</v>
      </c>
      <c r="H66" s="8">
        <v>9.7000000000000003E-3</v>
      </c>
    </row>
    <row r="67" spans="2:8" x14ac:dyDescent="0.25">
      <c r="B67" s="36">
        <v>45403</v>
      </c>
      <c r="C67" s="30">
        <v>4601</v>
      </c>
      <c r="D67" s="30">
        <v>4394</v>
      </c>
      <c r="E67" s="30">
        <v>4632.8500000000004</v>
      </c>
      <c r="F67" s="30">
        <v>4370.3999999999996</v>
      </c>
      <c r="G67" t="s">
        <v>269</v>
      </c>
      <c r="H67" s="8">
        <v>5.91E-2</v>
      </c>
    </row>
    <row r="68" spans="2:8" x14ac:dyDescent="0.25">
      <c r="B68" s="36">
        <v>45410</v>
      </c>
      <c r="C68" s="30">
        <v>4599.25</v>
      </c>
      <c r="D68" s="30">
        <v>4589</v>
      </c>
      <c r="E68" s="30">
        <v>4689.95</v>
      </c>
      <c r="F68" s="30">
        <v>4532.6000000000004</v>
      </c>
      <c r="G68" t="s">
        <v>295</v>
      </c>
      <c r="H68" s="8">
        <v>-4.0000000000000002E-4</v>
      </c>
    </row>
    <row r="69" spans="2:8" x14ac:dyDescent="0.25">
      <c r="B69" s="36">
        <v>45417</v>
      </c>
      <c r="C69" s="30">
        <v>4657.8500000000004</v>
      </c>
      <c r="D69" s="30">
        <v>4613</v>
      </c>
      <c r="E69" s="30">
        <v>4708</v>
      </c>
      <c r="F69" s="30">
        <v>4541.5</v>
      </c>
      <c r="G69" t="s">
        <v>294</v>
      </c>
      <c r="H69" s="8">
        <v>1.2699999999999999E-2</v>
      </c>
    </row>
    <row r="70" spans="2:8" x14ac:dyDescent="0.25">
      <c r="B70" s="36">
        <v>45424</v>
      </c>
      <c r="C70" s="30">
        <v>4693.8999999999996</v>
      </c>
      <c r="D70" s="30">
        <v>4679</v>
      </c>
      <c r="E70" s="30">
        <v>4742.95</v>
      </c>
      <c r="F70" s="30">
        <v>4528.3</v>
      </c>
      <c r="G70" t="s">
        <v>293</v>
      </c>
      <c r="H70" s="8">
        <v>7.7000000000000002E-3</v>
      </c>
    </row>
    <row r="71" spans="2:8" x14ac:dyDescent="0.25">
      <c r="B71" s="36">
        <v>45431</v>
      </c>
      <c r="C71" s="30">
        <v>4880.95</v>
      </c>
      <c r="D71" s="30">
        <v>4717.8999999999996</v>
      </c>
      <c r="E71" s="30">
        <v>4908</v>
      </c>
      <c r="F71" s="30">
        <v>4650</v>
      </c>
      <c r="G71" t="s">
        <v>292</v>
      </c>
      <c r="H71" s="8">
        <v>3.9800000000000002E-2</v>
      </c>
    </row>
    <row r="72" spans="2:8" x14ac:dyDescent="0.25">
      <c r="B72" s="36">
        <v>45438</v>
      </c>
      <c r="C72" s="30">
        <v>4733.45</v>
      </c>
      <c r="D72" s="30">
        <v>4861.05</v>
      </c>
      <c r="E72" s="30">
        <v>4907</v>
      </c>
      <c r="F72" s="30">
        <v>4668.25</v>
      </c>
      <c r="G72" t="s">
        <v>291</v>
      </c>
      <c r="H72" s="8">
        <v>-3.0200000000000001E-2</v>
      </c>
    </row>
    <row r="73" spans="2:8" x14ac:dyDescent="0.25">
      <c r="B73" s="36">
        <v>45445</v>
      </c>
      <c r="C73" s="30">
        <v>4762</v>
      </c>
      <c r="D73" s="30">
        <v>4800</v>
      </c>
      <c r="E73" s="30">
        <v>4800</v>
      </c>
      <c r="F73" s="30">
        <v>4253.8500000000004</v>
      </c>
      <c r="G73" t="s">
        <v>290</v>
      </c>
      <c r="H73" s="8">
        <v>6.0000000000000001E-3</v>
      </c>
    </row>
    <row r="74" spans="2:8" x14ac:dyDescent="0.25">
      <c r="B74" s="36">
        <v>45452</v>
      </c>
      <c r="C74" s="30">
        <v>4935.1000000000004</v>
      </c>
      <c r="D74" s="30">
        <v>4769.6000000000004</v>
      </c>
      <c r="E74" s="30">
        <v>4945</v>
      </c>
      <c r="F74" s="30">
        <v>4744.05</v>
      </c>
      <c r="G74" t="s">
        <v>285</v>
      </c>
      <c r="H74" s="8">
        <v>3.6400000000000002E-2</v>
      </c>
    </row>
    <row r="75" spans="2:8" x14ac:dyDescent="0.25">
      <c r="B75" s="36">
        <v>45459</v>
      </c>
      <c r="C75" s="30">
        <v>4845.5</v>
      </c>
      <c r="D75" s="30">
        <v>4940</v>
      </c>
      <c r="E75" s="30">
        <v>4976</v>
      </c>
      <c r="F75" s="30">
        <v>4820</v>
      </c>
      <c r="G75" t="s">
        <v>289</v>
      </c>
      <c r="H75" s="8">
        <v>-1.8200000000000001E-2</v>
      </c>
    </row>
    <row r="76" spans="2:8" x14ac:dyDescent="0.25">
      <c r="B76" s="36">
        <v>45466</v>
      </c>
      <c r="C76" s="30">
        <v>4672.95</v>
      </c>
      <c r="D76" s="30">
        <v>4838</v>
      </c>
      <c r="E76" s="30">
        <v>4896</v>
      </c>
      <c r="F76" s="30">
        <v>4655.3</v>
      </c>
      <c r="G76" t="s">
        <v>288</v>
      </c>
      <c r="H76" s="8">
        <v>-3.56E-2</v>
      </c>
    </row>
    <row r="77" spans="2:8" x14ac:dyDescent="0.25">
      <c r="B77" s="36">
        <v>45473</v>
      </c>
      <c r="C77" s="30">
        <v>4737.3</v>
      </c>
      <c r="D77" s="30">
        <v>4640</v>
      </c>
      <c r="E77" s="30">
        <v>4748.8</v>
      </c>
      <c r="F77" s="30">
        <v>4592.8999999999996</v>
      </c>
      <c r="G77" t="s">
        <v>267</v>
      </c>
      <c r="H77" s="8">
        <v>1.38E-2</v>
      </c>
    </row>
    <row r="78" spans="2:8" x14ac:dyDescent="0.25">
      <c r="B78" s="36">
        <v>45480</v>
      </c>
      <c r="C78" s="30">
        <v>4860.7</v>
      </c>
      <c r="D78" s="30">
        <v>4758.95</v>
      </c>
      <c r="E78" s="30">
        <v>4955</v>
      </c>
      <c r="F78" s="30">
        <v>4716</v>
      </c>
      <c r="G78" t="s">
        <v>287</v>
      </c>
      <c r="H78" s="8">
        <v>2.5999999999999999E-2</v>
      </c>
    </row>
    <row r="79" spans="2:8" x14ac:dyDescent="0.25">
      <c r="B79" s="36">
        <v>45487</v>
      </c>
      <c r="C79" s="30">
        <v>4850.7</v>
      </c>
      <c r="D79" s="30">
        <v>4851.05</v>
      </c>
      <c r="E79" s="30">
        <v>4965</v>
      </c>
      <c r="F79" s="30">
        <v>4784.95</v>
      </c>
      <c r="G79" t="s">
        <v>286</v>
      </c>
      <c r="H79" s="8">
        <v>-2.0999999999999999E-3</v>
      </c>
    </row>
    <row r="80" spans="2:8" x14ac:dyDescent="0.25">
      <c r="B80" s="36">
        <v>45494</v>
      </c>
      <c r="C80" s="30">
        <v>5012.5</v>
      </c>
      <c r="D80" s="30">
        <v>4767</v>
      </c>
      <c r="E80" s="30">
        <v>5058.8999999999996</v>
      </c>
      <c r="F80" s="30">
        <v>4759.6000000000004</v>
      </c>
      <c r="G80" t="s">
        <v>285</v>
      </c>
      <c r="H80" s="8">
        <v>3.3399999999999999E-2</v>
      </c>
    </row>
    <row r="81" spans="2:8" x14ac:dyDescent="0.25">
      <c r="B81" s="36">
        <v>45501</v>
      </c>
      <c r="C81" s="30">
        <v>4726.7</v>
      </c>
      <c r="D81" s="30">
        <v>5034</v>
      </c>
      <c r="E81" s="30">
        <v>5047.95</v>
      </c>
      <c r="F81" s="30">
        <v>4691.55</v>
      </c>
      <c r="G81" t="s">
        <v>284</v>
      </c>
      <c r="H81" s="8">
        <v>-5.7000000000000002E-2</v>
      </c>
    </row>
    <row r="82" spans="2:8" x14ac:dyDescent="0.25">
      <c r="B82" s="36">
        <v>45508</v>
      </c>
      <c r="C82" s="30">
        <v>4830.6000000000004</v>
      </c>
      <c r="D82" s="30">
        <v>4612.1499999999996</v>
      </c>
      <c r="E82" s="30">
        <v>4853</v>
      </c>
      <c r="F82" s="30">
        <v>4548</v>
      </c>
      <c r="G82" t="s">
        <v>283</v>
      </c>
      <c r="H82" s="8">
        <v>2.1999999999999999E-2</v>
      </c>
    </row>
    <row r="83" spans="2:8" x14ac:dyDescent="0.25">
      <c r="B83" s="36">
        <v>45515</v>
      </c>
      <c r="C83" s="30">
        <v>4818</v>
      </c>
      <c r="D83" s="30">
        <v>4799</v>
      </c>
      <c r="E83" s="30">
        <v>4852.05</v>
      </c>
      <c r="F83" s="30">
        <v>4716</v>
      </c>
      <c r="G83" t="s">
        <v>282</v>
      </c>
      <c r="H83" s="8">
        <v>-2.5999999999999999E-3</v>
      </c>
    </row>
    <row r="84" spans="2:8" x14ac:dyDescent="0.25">
      <c r="B84" s="36">
        <v>45522</v>
      </c>
      <c r="C84" s="30">
        <v>4898.1000000000004</v>
      </c>
      <c r="D84" s="30">
        <v>4848</v>
      </c>
      <c r="E84" s="30">
        <v>4967.8500000000004</v>
      </c>
      <c r="F84" s="30">
        <v>4780</v>
      </c>
      <c r="G84" t="s">
        <v>281</v>
      </c>
      <c r="H84" s="8">
        <v>1.66E-2</v>
      </c>
    </row>
    <row r="85" spans="2:8" x14ac:dyDescent="0.25">
      <c r="B85" s="36">
        <v>45529</v>
      </c>
      <c r="C85" s="30">
        <v>4960.5</v>
      </c>
      <c r="D85" s="30">
        <v>4902</v>
      </c>
      <c r="E85" s="30">
        <v>4994.3999999999996</v>
      </c>
      <c r="F85" s="30">
        <v>4836.7</v>
      </c>
      <c r="G85" t="s">
        <v>280</v>
      </c>
      <c r="H85" s="8">
        <v>1.2699999999999999E-2</v>
      </c>
    </row>
    <row r="86" spans="2:8" x14ac:dyDescent="0.25">
      <c r="B86" s="36">
        <v>45536</v>
      </c>
      <c r="C86" s="30">
        <v>4752.5</v>
      </c>
      <c r="D86" s="30">
        <v>4949.75</v>
      </c>
      <c r="E86" s="30">
        <v>5011</v>
      </c>
      <c r="F86" s="30">
        <v>4740.2</v>
      </c>
      <c r="G86" t="s">
        <v>279</v>
      </c>
      <c r="H86" s="8">
        <v>-4.19E-2</v>
      </c>
    </row>
    <row r="87" spans="2:8" x14ac:dyDescent="0.25">
      <c r="B87" s="36">
        <v>45543</v>
      </c>
      <c r="C87" s="30">
        <v>4858.3</v>
      </c>
      <c r="D87" s="30">
        <v>4752.5</v>
      </c>
      <c r="E87" s="30">
        <v>4895</v>
      </c>
      <c r="F87" s="30">
        <v>4689.3500000000004</v>
      </c>
      <c r="G87" t="s">
        <v>278</v>
      </c>
      <c r="H87" s="8">
        <v>2.23E-2</v>
      </c>
    </row>
    <row r="88" spans="2:8" x14ac:dyDescent="0.25">
      <c r="B88" s="36">
        <v>45550</v>
      </c>
      <c r="C88" s="30">
        <v>4963.1499999999996</v>
      </c>
      <c r="D88" s="30">
        <v>4884.95</v>
      </c>
      <c r="E88" s="30">
        <v>5062.2</v>
      </c>
      <c r="F88" s="30">
        <v>4812.25</v>
      </c>
      <c r="G88" t="s">
        <v>277</v>
      </c>
      <c r="H88" s="8">
        <v>2.1600000000000001E-2</v>
      </c>
    </row>
    <row r="89" spans="2:8" x14ac:dyDescent="0.25">
      <c r="B89" s="36">
        <v>45557</v>
      </c>
      <c r="C89" s="30">
        <v>5062.6000000000004</v>
      </c>
      <c r="D89" s="30">
        <v>4990</v>
      </c>
      <c r="E89" s="30">
        <v>5105</v>
      </c>
      <c r="F89" s="30">
        <v>4851</v>
      </c>
      <c r="G89" t="s">
        <v>276</v>
      </c>
      <c r="H89" s="8">
        <v>0.02</v>
      </c>
    </row>
    <row r="90" spans="2:8" x14ac:dyDescent="0.25">
      <c r="B90" s="36">
        <v>45564</v>
      </c>
      <c r="C90" s="30">
        <v>4706.8</v>
      </c>
      <c r="D90" s="30">
        <v>5062</v>
      </c>
      <c r="E90" s="30">
        <v>5085</v>
      </c>
      <c r="F90" s="30">
        <v>4690.8500000000004</v>
      </c>
      <c r="G90" t="s">
        <v>275</v>
      </c>
      <c r="H90" s="8">
        <v>-7.0300000000000001E-2</v>
      </c>
    </row>
    <row r="91" spans="2:8" x14ac:dyDescent="0.25">
      <c r="B91" s="36">
        <v>45571</v>
      </c>
      <c r="C91" s="30">
        <v>4728.05</v>
      </c>
      <c r="D91" s="30">
        <v>4748.8</v>
      </c>
      <c r="E91" s="30">
        <v>4808.1499999999996</v>
      </c>
      <c r="F91" s="30">
        <v>4586.2</v>
      </c>
      <c r="G91" t="s">
        <v>274</v>
      </c>
      <c r="H91" s="8">
        <v>4.4999999999999997E-3</v>
      </c>
    </row>
    <row r="92" spans="2:8" x14ac:dyDescent="0.25">
      <c r="B92" s="36">
        <v>45578</v>
      </c>
      <c r="C92" s="30">
        <v>4765.6499999999996</v>
      </c>
      <c r="D92" s="30">
        <v>4749</v>
      </c>
      <c r="E92" s="30">
        <v>4810</v>
      </c>
      <c r="F92" s="30">
        <v>4521</v>
      </c>
      <c r="G92" t="s">
        <v>273</v>
      </c>
      <c r="H92" s="8">
        <v>8.0000000000000002E-3</v>
      </c>
    </row>
    <row r="93" spans="2:8" x14ac:dyDescent="0.25">
      <c r="B93" s="36">
        <v>45585</v>
      </c>
      <c r="C93" s="30">
        <v>4591.6000000000004</v>
      </c>
      <c r="D93" s="30">
        <v>4765</v>
      </c>
      <c r="E93" s="30">
        <v>4852.8500000000004</v>
      </c>
      <c r="F93" s="30">
        <v>4508.75</v>
      </c>
      <c r="G93" t="s">
        <v>272</v>
      </c>
      <c r="H93" s="8">
        <v>-3.6499999999999998E-2</v>
      </c>
    </row>
    <row r="94" spans="2:8" x14ac:dyDescent="0.25">
      <c r="B94" s="36">
        <v>45592</v>
      </c>
      <c r="C94" s="30">
        <v>4953.6000000000004</v>
      </c>
      <c r="D94" s="30">
        <v>4591.6000000000004</v>
      </c>
      <c r="E94" s="30">
        <v>4990</v>
      </c>
      <c r="F94" s="30">
        <v>4533.6499999999996</v>
      </c>
      <c r="G94" t="s">
        <v>271</v>
      </c>
      <c r="H94" s="8">
        <v>7.8799999999999995E-2</v>
      </c>
    </row>
    <row r="95" spans="2:8" x14ac:dyDescent="0.25">
      <c r="B95" s="36">
        <v>45599</v>
      </c>
      <c r="C95" s="30">
        <v>4785.25</v>
      </c>
      <c r="D95" s="30">
        <v>5002.45</v>
      </c>
      <c r="E95" s="30">
        <v>5015</v>
      </c>
      <c r="F95" s="30">
        <v>4755.3500000000004</v>
      </c>
      <c r="G95" t="s">
        <v>270</v>
      </c>
      <c r="H95" s="8">
        <v>-3.4000000000000002E-2</v>
      </c>
    </row>
    <row r="96" spans="2:8" x14ac:dyDescent="0.25">
      <c r="B96" s="36">
        <v>45606</v>
      </c>
      <c r="C96" s="30">
        <v>4883.7</v>
      </c>
      <c r="D96" s="30">
        <v>4762</v>
      </c>
      <c r="E96" s="30">
        <v>4973</v>
      </c>
      <c r="F96" s="30">
        <v>4536.05</v>
      </c>
      <c r="G96" t="s">
        <v>269</v>
      </c>
      <c r="H96" s="8">
        <v>2.06E-2</v>
      </c>
    </row>
    <row r="97" spans="2:8" x14ac:dyDescent="0.25">
      <c r="B97" s="36">
        <v>45613</v>
      </c>
      <c r="C97" s="30">
        <v>4986.2</v>
      </c>
      <c r="D97" s="30">
        <v>4879.95</v>
      </c>
      <c r="E97" s="30">
        <v>5014.05</v>
      </c>
      <c r="F97" s="30">
        <v>4863</v>
      </c>
      <c r="G97" t="s">
        <v>268</v>
      </c>
      <c r="H97" s="8">
        <v>2.1000000000000001E-2</v>
      </c>
    </row>
    <row r="98" spans="2:8" x14ac:dyDescent="0.25">
      <c r="B98" s="36">
        <v>45620</v>
      </c>
      <c r="C98" s="30">
        <v>4831.8500000000004</v>
      </c>
      <c r="D98" s="30">
        <v>4999</v>
      </c>
      <c r="E98" s="30">
        <v>5067</v>
      </c>
      <c r="F98" s="30">
        <v>4793.8</v>
      </c>
      <c r="G98" t="s">
        <v>267</v>
      </c>
      <c r="H98" s="8">
        <v>-3.1E-2</v>
      </c>
    </row>
    <row r="99" spans="2:8" x14ac:dyDescent="0.25">
      <c r="B99" s="36">
        <v>45627</v>
      </c>
      <c r="C99" s="30">
        <v>4877.05</v>
      </c>
      <c r="D99" s="30">
        <v>4838.05</v>
      </c>
      <c r="E99" s="30">
        <v>4928.7</v>
      </c>
      <c r="F99" s="30">
        <v>4693.55</v>
      </c>
      <c r="G99" t="s">
        <v>266</v>
      </c>
      <c r="H99" s="8">
        <v>9.4000000000000004E-3</v>
      </c>
    </row>
    <row r="100" spans="2:8" x14ac:dyDescent="0.25">
      <c r="B100" s="36">
        <v>45634</v>
      </c>
      <c r="C100" s="30">
        <v>4825.8999999999996</v>
      </c>
      <c r="D100" s="30">
        <v>4886.6000000000004</v>
      </c>
      <c r="E100" s="30">
        <v>4888</v>
      </c>
      <c r="F100" s="30">
        <v>4754.2</v>
      </c>
      <c r="G100" t="s">
        <v>265</v>
      </c>
      <c r="H100" s="8">
        <v>-1.0500000000000001E-2</v>
      </c>
    </row>
    <row r="101" spans="2:8" x14ac:dyDescent="0.25">
      <c r="B101" s="36">
        <v>45641</v>
      </c>
      <c r="C101" s="30">
        <v>4734.5</v>
      </c>
      <c r="D101" s="30">
        <v>4820</v>
      </c>
      <c r="E101" s="30">
        <v>4865</v>
      </c>
      <c r="F101" s="30">
        <v>4673.6000000000004</v>
      </c>
      <c r="G101" t="s">
        <v>264</v>
      </c>
      <c r="H101" s="8">
        <v>-1.89E-2</v>
      </c>
    </row>
    <row r="102" spans="2:8" x14ac:dyDescent="0.25">
      <c r="B102" s="36">
        <v>45648</v>
      </c>
      <c r="C102" s="30">
        <v>4876.8999999999996</v>
      </c>
      <c r="D102" s="30">
        <v>4750</v>
      </c>
      <c r="E102" s="30">
        <v>4954.95</v>
      </c>
      <c r="F102" s="30">
        <v>4698</v>
      </c>
      <c r="G102" t="s">
        <v>263</v>
      </c>
      <c r="H102" s="8">
        <v>3.0099999999999998E-2</v>
      </c>
    </row>
    <row r="103" spans="2:8" x14ac:dyDescent="0.25">
      <c r="B103" s="36">
        <v>45655</v>
      </c>
      <c r="C103" s="30">
        <v>5310.75</v>
      </c>
      <c r="D103" s="30">
        <v>4890</v>
      </c>
      <c r="E103" s="30">
        <v>5385.7</v>
      </c>
      <c r="F103" s="30">
        <v>4742.45</v>
      </c>
      <c r="G103" t="s">
        <v>262</v>
      </c>
      <c r="H103" s="8">
        <v>8.8999999999999996E-2</v>
      </c>
    </row>
    <row r="104" spans="2:8" x14ac:dyDescent="0.25">
      <c r="B104" s="36">
        <v>45662</v>
      </c>
      <c r="C104" s="30">
        <v>5058.45</v>
      </c>
      <c r="D104" s="30">
        <v>5310.75</v>
      </c>
      <c r="E104" s="30">
        <v>5350</v>
      </c>
      <c r="F104" s="30">
        <v>5040</v>
      </c>
      <c r="G104" t="s">
        <v>261</v>
      </c>
      <c r="H104" s="8">
        <v>-4.7500000000000001E-2</v>
      </c>
    </row>
    <row r="105" spans="2:8" x14ac:dyDescent="0.25">
      <c r="B105" s="36">
        <v>45669</v>
      </c>
      <c r="C105" s="30">
        <v>5012.3</v>
      </c>
      <c r="D105" s="30">
        <v>5010</v>
      </c>
      <c r="E105" s="30">
        <v>5134.1000000000004</v>
      </c>
      <c r="F105" s="30">
        <v>4925.6000000000004</v>
      </c>
      <c r="G105" t="s">
        <v>260</v>
      </c>
      <c r="H105" s="8">
        <v>-9.1000000000000004E-3</v>
      </c>
    </row>
    <row r="106" spans="2:8" x14ac:dyDescent="0.25">
      <c r="B106" s="36">
        <v>45676</v>
      </c>
      <c r="C106" s="30">
        <v>5190.25</v>
      </c>
      <c r="D106" s="30">
        <v>5012.3500000000004</v>
      </c>
      <c r="E106" s="30">
        <v>5224.5</v>
      </c>
      <c r="F106" s="30">
        <v>4930</v>
      </c>
      <c r="G106" t="s">
        <v>259</v>
      </c>
      <c r="H106" s="8">
        <v>3.5499999999999997E-2</v>
      </c>
    </row>
  </sheetData>
  <autoFilter ref="B2:H2" xr:uid="{107FE2EC-1787-437D-AE4B-CA8281CD6D94}">
    <sortState xmlns:xlrd2="http://schemas.microsoft.com/office/spreadsheetml/2017/richdata2" ref="B3:H106">
      <sortCondition ref="B2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4AA9-EB47-47B2-A62B-C7AE12E10E3A}">
  <dimension ref="B2:H106"/>
  <sheetViews>
    <sheetView workbookViewId="0">
      <selection activeCell="B2" sqref="B2:C106"/>
    </sheetView>
  </sheetViews>
  <sheetFormatPr defaultRowHeight="15" x14ac:dyDescent="0.25"/>
  <cols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45676</v>
      </c>
      <c r="C3">
        <v>733.45</v>
      </c>
      <c r="D3">
        <v>780</v>
      </c>
      <c r="E3">
        <v>786.65</v>
      </c>
      <c r="F3">
        <v>731</v>
      </c>
      <c r="G3" t="s">
        <v>119</v>
      </c>
      <c r="H3" s="8">
        <v>-5.9400000000000001E-2</v>
      </c>
    </row>
    <row r="4" spans="2:8" x14ac:dyDescent="0.25">
      <c r="B4" s="36">
        <v>45669</v>
      </c>
      <c r="C4">
        <v>779.75</v>
      </c>
      <c r="D4">
        <v>769</v>
      </c>
      <c r="E4">
        <v>785.5</v>
      </c>
      <c r="F4">
        <v>748.8</v>
      </c>
      <c r="G4" t="s">
        <v>120</v>
      </c>
      <c r="H4" s="8">
        <v>6.6E-3</v>
      </c>
    </row>
    <row r="5" spans="2:8" x14ac:dyDescent="0.25">
      <c r="B5" s="36">
        <v>45662</v>
      </c>
      <c r="C5">
        <v>774.65</v>
      </c>
      <c r="D5">
        <v>797.7</v>
      </c>
      <c r="E5">
        <v>810</v>
      </c>
      <c r="F5">
        <v>765.3</v>
      </c>
      <c r="G5" t="s">
        <v>121</v>
      </c>
      <c r="H5" s="8">
        <v>-1.9900000000000001E-2</v>
      </c>
    </row>
    <row r="6" spans="2:8" x14ac:dyDescent="0.25">
      <c r="B6" s="36">
        <v>45655</v>
      </c>
      <c r="C6">
        <v>790.4</v>
      </c>
      <c r="D6">
        <v>753.9</v>
      </c>
      <c r="E6">
        <v>800.6</v>
      </c>
      <c r="F6">
        <v>730.7</v>
      </c>
      <c r="G6" t="s">
        <v>122</v>
      </c>
      <c r="H6" s="8">
        <v>5.3199999999999997E-2</v>
      </c>
    </row>
    <row r="7" spans="2:8" x14ac:dyDescent="0.25">
      <c r="B7" s="36">
        <v>45648</v>
      </c>
      <c r="C7">
        <v>750.5</v>
      </c>
      <c r="D7">
        <v>733.7</v>
      </c>
      <c r="E7">
        <v>766.85</v>
      </c>
      <c r="F7">
        <v>717.7</v>
      </c>
      <c r="G7" t="s">
        <v>123</v>
      </c>
      <c r="H7" s="8">
        <v>3.6499999999999998E-2</v>
      </c>
    </row>
    <row r="8" spans="2:8" x14ac:dyDescent="0.25">
      <c r="B8" s="36">
        <v>45641</v>
      </c>
      <c r="C8">
        <v>724.05</v>
      </c>
      <c r="D8">
        <v>791.4</v>
      </c>
      <c r="E8">
        <v>796.35</v>
      </c>
      <c r="F8">
        <v>721.5</v>
      </c>
      <c r="G8" t="s">
        <v>124</v>
      </c>
      <c r="H8" s="8">
        <v>-8.3799999999999999E-2</v>
      </c>
    </row>
    <row r="9" spans="2:8" x14ac:dyDescent="0.25">
      <c r="B9" s="36">
        <v>45634</v>
      </c>
      <c r="C9">
        <v>790.3</v>
      </c>
      <c r="D9">
        <v>816.8</v>
      </c>
      <c r="E9">
        <v>820.35</v>
      </c>
      <c r="F9">
        <v>775</v>
      </c>
      <c r="G9" t="s">
        <v>125</v>
      </c>
      <c r="H9" s="8">
        <v>-3.2399999999999998E-2</v>
      </c>
    </row>
    <row r="10" spans="2:8" x14ac:dyDescent="0.25">
      <c r="B10" s="36">
        <v>45627</v>
      </c>
      <c r="C10">
        <v>816.8</v>
      </c>
      <c r="D10">
        <v>787.3</v>
      </c>
      <c r="E10">
        <v>818.85</v>
      </c>
      <c r="F10">
        <v>781</v>
      </c>
      <c r="G10" t="s">
        <v>126</v>
      </c>
      <c r="H10" s="8">
        <v>3.8600000000000002E-2</v>
      </c>
    </row>
    <row r="11" spans="2:8" x14ac:dyDescent="0.25">
      <c r="B11" s="36">
        <v>45620</v>
      </c>
      <c r="C11">
        <v>786.45</v>
      </c>
      <c r="D11">
        <v>808.05</v>
      </c>
      <c r="E11">
        <v>810.2</v>
      </c>
      <c r="F11">
        <v>777.05</v>
      </c>
      <c r="G11" t="s">
        <v>127</v>
      </c>
      <c r="H11" s="8">
        <v>-5.7999999999999996E-3</v>
      </c>
    </row>
    <row r="12" spans="2:8" x14ac:dyDescent="0.25">
      <c r="B12" s="36">
        <v>45613</v>
      </c>
      <c r="C12">
        <v>791</v>
      </c>
      <c r="D12">
        <v>778</v>
      </c>
      <c r="E12">
        <v>799.9</v>
      </c>
      <c r="F12">
        <v>759.2</v>
      </c>
      <c r="G12" t="s">
        <v>128</v>
      </c>
      <c r="H12" s="8">
        <v>2.1600000000000001E-2</v>
      </c>
    </row>
    <row r="13" spans="2:8" x14ac:dyDescent="0.25">
      <c r="B13" s="36">
        <v>45606</v>
      </c>
      <c r="C13">
        <v>774.3</v>
      </c>
      <c r="D13">
        <v>801</v>
      </c>
      <c r="E13">
        <v>831.45</v>
      </c>
      <c r="F13">
        <v>772</v>
      </c>
      <c r="G13" t="s">
        <v>129</v>
      </c>
      <c r="H13" s="8">
        <v>-3.8699999999999998E-2</v>
      </c>
    </row>
    <row r="14" spans="2:8" x14ac:dyDescent="0.25">
      <c r="B14" s="36">
        <v>45599</v>
      </c>
      <c r="C14">
        <v>805.45</v>
      </c>
      <c r="D14">
        <v>840</v>
      </c>
      <c r="E14">
        <v>844.45</v>
      </c>
      <c r="F14">
        <v>801.1</v>
      </c>
      <c r="G14" t="s">
        <v>130</v>
      </c>
      <c r="H14" s="8">
        <v>-4.5100000000000001E-2</v>
      </c>
    </row>
    <row r="15" spans="2:8" x14ac:dyDescent="0.25">
      <c r="B15" s="36">
        <v>45592</v>
      </c>
      <c r="C15">
        <v>843.45</v>
      </c>
      <c r="D15">
        <v>867.85</v>
      </c>
      <c r="E15">
        <v>886.75</v>
      </c>
      <c r="F15">
        <v>825.7</v>
      </c>
      <c r="G15" t="s">
        <v>131</v>
      </c>
      <c r="H15" s="8">
        <v>-2.41E-2</v>
      </c>
    </row>
    <row r="16" spans="2:8" x14ac:dyDescent="0.25">
      <c r="B16" s="36">
        <v>45585</v>
      </c>
      <c r="C16">
        <v>864.3</v>
      </c>
      <c r="D16">
        <v>912.05</v>
      </c>
      <c r="E16">
        <v>917.65</v>
      </c>
      <c r="F16">
        <v>857.3</v>
      </c>
      <c r="G16" t="s">
        <v>132</v>
      </c>
      <c r="H16" s="8">
        <v>-5.04E-2</v>
      </c>
    </row>
    <row r="17" spans="2:8" x14ac:dyDescent="0.25">
      <c r="B17" s="36">
        <v>45578</v>
      </c>
      <c r="C17">
        <v>910.15</v>
      </c>
      <c r="D17">
        <v>930</v>
      </c>
      <c r="E17">
        <v>940</v>
      </c>
      <c r="F17">
        <v>886.8</v>
      </c>
      <c r="G17" t="s">
        <v>133</v>
      </c>
      <c r="H17" s="8">
        <v>-2.2100000000000002E-2</v>
      </c>
    </row>
    <row r="18" spans="2:8" x14ac:dyDescent="0.25">
      <c r="B18" s="36">
        <v>45571</v>
      </c>
      <c r="C18">
        <v>930.7</v>
      </c>
      <c r="D18">
        <v>942</v>
      </c>
      <c r="E18">
        <v>948.45</v>
      </c>
      <c r="F18">
        <v>893.85</v>
      </c>
      <c r="G18" t="s">
        <v>134</v>
      </c>
      <c r="H18" s="8">
        <v>-1E-4</v>
      </c>
    </row>
    <row r="19" spans="2:8" x14ac:dyDescent="0.25">
      <c r="B19" s="36">
        <v>45564</v>
      </c>
      <c r="C19">
        <v>930.75</v>
      </c>
      <c r="D19">
        <v>993</v>
      </c>
      <c r="E19">
        <v>996.95</v>
      </c>
      <c r="F19">
        <v>920</v>
      </c>
      <c r="G19" t="s">
        <v>135</v>
      </c>
      <c r="H19" s="8">
        <v>-6.2700000000000006E-2</v>
      </c>
    </row>
    <row r="20" spans="2:8" x14ac:dyDescent="0.25">
      <c r="B20" s="36">
        <v>45557</v>
      </c>
      <c r="C20">
        <v>993</v>
      </c>
      <c r="D20">
        <v>973.5</v>
      </c>
      <c r="E20" s="30">
        <v>1000.4</v>
      </c>
      <c r="F20">
        <v>959.25</v>
      </c>
      <c r="G20" t="s">
        <v>136</v>
      </c>
      <c r="H20" s="8">
        <v>2.2800000000000001E-2</v>
      </c>
    </row>
    <row r="21" spans="2:8" x14ac:dyDescent="0.25">
      <c r="B21" s="36">
        <v>45550</v>
      </c>
      <c r="C21">
        <v>970.85</v>
      </c>
      <c r="D21">
        <v>997</v>
      </c>
      <c r="E21">
        <v>999.9</v>
      </c>
      <c r="F21">
        <v>949.2</v>
      </c>
      <c r="G21" t="s">
        <v>137</v>
      </c>
      <c r="H21" s="8">
        <v>-2.1399999999999999E-2</v>
      </c>
    </row>
    <row r="22" spans="2:8" x14ac:dyDescent="0.25">
      <c r="B22" s="36">
        <v>45543</v>
      </c>
      <c r="C22">
        <v>992.1</v>
      </c>
      <c r="D22" s="30">
        <v>1049.3499999999999</v>
      </c>
      <c r="E22" s="30">
        <v>1049.95</v>
      </c>
      <c r="F22">
        <v>958</v>
      </c>
      <c r="G22" t="s">
        <v>138</v>
      </c>
      <c r="H22" s="8">
        <v>-5.4600000000000003E-2</v>
      </c>
    </row>
    <row r="23" spans="2:8" x14ac:dyDescent="0.25">
      <c r="B23" s="36">
        <v>45536</v>
      </c>
      <c r="C23" s="30">
        <v>1049.3499999999999</v>
      </c>
      <c r="D23" s="30">
        <v>1105</v>
      </c>
      <c r="E23" s="30">
        <v>1105</v>
      </c>
      <c r="F23" s="30">
        <v>1040.5</v>
      </c>
      <c r="G23" t="s">
        <v>139</v>
      </c>
      <c r="H23" s="8">
        <v>-5.5800000000000002E-2</v>
      </c>
    </row>
    <row r="24" spans="2:8" x14ac:dyDescent="0.25">
      <c r="B24" s="36">
        <v>45529</v>
      </c>
      <c r="C24" s="30">
        <v>1111.3499999999999</v>
      </c>
      <c r="D24" s="30">
        <v>1089</v>
      </c>
      <c r="E24" s="30">
        <v>1142</v>
      </c>
      <c r="F24" s="30">
        <v>1066</v>
      </c>
      <c r="G24" t="s">
        <v>140</v>
      </c>
      <c r="H24" s="8">
        <v>2.41E-2</v>
      </c>
    </row>
    <row r="25" spans="2:8" x14ac:dyDescent="0.25">
      <c r="B25" s="36">
        <v>45522</v>
      </c>
      <c r="C25" s="30">
        <v>1085.1500000000001</v>
      </c>
      <c r="D25" s="30">
        <v>1105.9000000000001</v>
      </c>
      <c r="E25" s="30">
        <v>1107</v>
      </c>
      <c r="F25" s="30">
        <v>1064.95</v>
      </c>
      <c r="G25" t="s">
        <v>141</v>
      </c>
      <c r="H25" s="8">
        <v>-1.2E-2</v>
      </c>
    </row>
    <row r="26" spans="2:8" x14ac:dyDescent="0.25">
      <c r="B26" s="36">
        <v>45515</v>
      </c>
      <c r="C26" s="30">
        <v>1098.3499999999999</v>
      </c>
      <c r="D26" s="30">
        <v>1065</v>
      </c>
      <c r="E26" s="30">
        <v>1099.95</v>
      </c>
      <c r="F26" s="30">
        <v>1047</v>
      </c>
      <c r="G26" t="s">
        <v>142</v>
      </c>
      <c r="H26" s="8">
        <v>2.8299999999999999E-2</v>
      </c>
    </row>
    <row r="27" spans="2:8" x14ac:dyDescent="0.25">
      <c r="B27" s="36">
        <v>45508</v>
      </c>
      <c r="C27" s="30">
        <v>1068.0999999999999</v>
      </c>
      <c r="D27" s="30">
        <v>1059.95</v>
      </c>
      <c r="E27" s="30">
        <v>1082.95</v>
      </c>
      <c r="F27" s="30">
        <v>1008.4</v>
      </c>
      <c r="G27" t="s">
        <v>143</v>
      </c>
      <c r="H27" s="8">
        <v>-2.5999999999999999E-2</v>
      </c>
    </row>
    <row r="28" spans="2:8" x14ac:dyDescent="0.25">
      <c r="B28" s="36">
        <v>45501</v>
      </c>
      <c r="C28" s="30">
        <v>1096.6500000000001</v>
      </c>
      <c r="D28" s="30">
        <v>1124</v>
      </c>
      <c r="E28" s="30">
        <v>1179</v>
      </c>
      <c r="F28" s="30">
        <v>1090.05</v>
      </c>
      <c r="G28" t="s">
        <v>144</v>
      </c>
      <c r="H28" s="8">
        <v>-1.9400000000000001E-2</v>
      </c>
    </row>
    <row r="29" spans="2:8" x14ac:dyDescent="0.25">
      <c r="B29" s="36">
        <v>45494</v>
      </c>
      <c r="C29" s="30">
        <v>1118.3</v>
      </c>
      <c r="D29">
        <v>990</v>
      </c>
      <c r="E29" s="30">
        <v>1120.5</v>
      </c>
      <c r="F29">
        <v>967.2</v>
      </c>
      <c r="G29" t="s">
        <v>145</v>
      </c>
      <c r="H29" s="8">
        <v>0.12959999999999999</v>
      </c>
    </row>
    <row r="30" spans="2:8" x14ac:dyDescent="0.25">
      <c r="B30" s="36">
        <v>45487</v>
      </c>
      <c r="C30">
        <v>990</v>
      </c>
      <c r="D30" s="30">
        <v>1021.35</v>
      </c>
      <c r="E30" s="30">
        <v>1029.8</v>
      </c>
      <c r="F30">
        <v>986.65</v>
      </c>
      <c r="G30" t="s">
        <v>146</v>
      </c>
      <c r="H30" s="8">
        <v>-2.63E-2</v>
      </c>
    </row>
    <row r="31" spans="2:8" x14ac:dyDescent="0.25">
      <c r="B31" s="36">
        <v>45480</v>
      </c>
      <c r="C31" s="30">
        <v>1016.75</v>
      </c>
      <c r="D31" s="30">
        <v>1005</v>
      </c>
      <c r="E31" s="30">
        <v>1025.9000000000001</v>
      </c>
      <c r="F31">
        <v>986.05</v>
      </c>
      <c r="G31" t="s">
        <v>147</v>
      </c>
      <c r="H31" s="8">
        <v>2.3199999999999998E-2</v>
      </c>
    </row>
    <row r="32" spans="2:8" x14ac:dyDescent="0.25">
      <c r="B32" s="36">
        <v>45473</v>
      </c>
      <c r="C32">
        <v>993.65</v>
      </c>
      <c r="D32">
        <v>989.75</v>
      </c>
      <c r="E32" s="30">
        <v>1006.6</v>
      </c>
      <c r="F32">
        <v>973.5</v>
      </c>
      <c r="G32" t="s">
        <v>148</v>
      </c>
      <c r="H32" s="8">
        <v>3.8999999999999998E-3</v>
      </c>
    </row>
    <row r="33" spans="2:8" x14ac:dyDescent="0.25">
      <c r="B33" s="36">
        <v>45466</v>
      </c>
      <c r="C33">
        <v>989.75</v>
      </c>
      <c r="D33">
        <v>960.9</v>
      </c>
      <c r="E33">
        <v>998.5</v>
      </c>
      <c r="F33">
        <v>948.05</v>
      </c>
      <c r="G33" t="s">
        <v>149</v>
      </c>
      <c r="H33" s="8">
        <v>2.9100000000000001E-2</v>
      </c>
    </row>
    <row r="34" spans="2:8" x14ac:dyDescent="0.25">
      <c r="B34" s="36">
        <v>45459</v>
      </c>
      <c r="C34">
        <v>961.8</v>
      </c>
      <c r="D34" s="30">
        <v>1000</v>
      </c>
      <c r="E34" s="30">
        <v>1003.55</v>
      </c>
      <c r="F34">
        <v>958.1</v>
      </c>
      <c r="G34" t="s">
        <v>150</v>
      </c>
      <c r="H34" s="8">
        <v>-3.1800000000000002E-2</v>
      </c>
    </row>
    <row r="35" spans="2:8" x14ac:dyDescent="0.25">
      <c r="B35" s="36">
        <v>45452</v>
      </c>
      <c r="C35">
        <v>993.4</v>
      </c>
      <c r="D35">
        <v>973.99</v>
      </c>
      <c r="E35" s="30">
        <v>1010.25</v>
      </c>
      <c r="F35">
        <v>966.12</v>
      </c>
      <c r="G35" t="s">
        <v>151</v>
      </c>
      <c r="H35" s="8">
        <v>2.6800000000000001E-2</v>
      </c>
    </row>
    <row r="36" spans="2:8" x14ac:dyDescent="0.25">
      <c r="B36" s="36">
        <v>45445</v>
      </c>
      <c r="C36">
        <v>967.52</v>
      </c>
      <c r="D36">
        <v>960.04</v>
      </c>
      <c r="E36">
        <v>970.01</v>
      </c>
      <c r="F36">
        <v>852.77</v>
      </c>
      <c r="G36" t="s">
        <v>152</v>
      </c>
      <c r="H36" s="8">
        <v>5.1499999999999997E-2</v>
      </c>
    </row>
    <row r="37" spans="2:8" x14ac:dyDescent="0.25">
      <c r="B37" s="36">
        <v>45438</v>
      </c>
      <c r="C37">
        <v>920.16</v>
      </c>
      <c r="D37">
        <v>961.93</v>
      </c>
      <c r="E37">
        <v>963.48</v>
      </c>
      <c r="F37">
        <v>917.27</v>
      </c>
      <c r="G37" t="s">
        <v>153</v>
      </c>
      <c r="H37" s="8">
        <v>-3.9100000000000003E-2</v>
      </c>
    </row>
    <row r="38" spans="2:8" x14ac:dyDescent="0.25">
      <c r="B38" s="36">
        <v>45431</v>
      </c>
      <c r="C38">
        <v>957.59</v>
      </c>
      <c r="D38">
        <v>947.08</v>
      </c>
      <c r="E38">
        <v>967.96</v>
      </c>
      <c r="F38">
        <v>939.65</v>
      </c>
      <c r="G38" t="s">
        <v>154</v>
      </c>
      <c r="H38" s="8">
        <v>1.5699999999999999E-2</v>
      </c>
    </row>
    <row r="39" spans="2:8" x14ac:dyDescent="0.25">
      <c r="B39" s="36">
        <v>45424</v>
      </c>
      <c r="C39">
        <v>942.79</v>
      </c>
      <c r="D39" s="30">
        <v>1001.91</v>
      </c>
      <c r="E39" s="30">
        <v>1005.6</v>
      </c>
      <c r="F39">
        <v>916.17</v>
      </c>
      <c r="G39" t="s">
        <v>155</v>
      </c>
      <c r="H39" s="8">
        <v>-9.6500000000000002E-2</v>
      </c>
    </row>
    <row r="40" spans="2:8" x14ac:dyDescent="0.25">
      <c r="B40" s="36">
        <v>45417</v>
      </c>
      <c r="C40" s="30">
        <v>1043.43</v>
      </c>
      <c r="D40" s="30">
        <v>1011.88</v>
      </c>
      <c r="E40" s="30">
        <v>1047.1199999999999</v>
      </c>
      <c r="F40">
        <v>973.99</v>
      </c>
      <c r="G40" t="s">
        <v>156</v>
      </c>
      <c r="H40" s="8">
        <v>3.2800000000000003E-2</v>
      </c>
    </row>
    <row r="41" spans="2:8" x14ac:dyDescent="0.25">
      <c r="B41" s="36">
        <v>45410</v>
      </c>
      <c r="C41" s="30">
        <v>1010.28</v>
      </c>
      <c r="D41">
        <v>999.97</v>
      </c>
      <c r="E41" s="30">
        <v>1037</v>
      </c>
      <c r="F41">
        <v>992.94</v>
      </c>
      <c r="G41" t="s">
        <v>157</v>
      </c>
      <c r="H41" s="8">
        <v>1.3899999999999999E-2</v>
      </c>
    </row>
    <row r="42" spans="2:8" x14ac:dyDescent="0.25">
      <c r="B42" s="36">
        <v>45403</v>
      </c>
      <c r="C42">
        <v>996.43</v>
      </c>
      <c r="D42">
        <v>975.74</v>
      </c>
      <c r="E42" s="30">
        <v>1005.85</v>
      </c>
      <c r="F42">
        <v>963.03</v>
      </c>
      <c r="G42" t="s">
        <v>158</v>
      </c>
      <c r="H42" s="8">
        <v>3.7699999999999997E-2</v>
      </c>
    </row>
    <row r="43" spans="2:8" x14ac:dyDescent="0.25">
      <c r="B43" s="36">
        <v>45396</v>
      </c>
      <c r="C43">
        <v>960.24</v>
      </c>
      <c r="D43">
        <v>995.03</v>
      </c>
      <c r="E43" s="30">
        <v>1003.85</v>
      </c>
      <c r="F43">
        <v>941.1</v>
      </c>
      <c r="G43" t="s">
        <v>159</v>
      </c>
      <c r="H43" s="8">
        <v>-5.4300000000000001E-2</v>
      </c>
    </row>
    <row r="44" spans="2:8" x14ac:dyDescent="0.25">
      <c r="B44" s="36">
        <v>45389</v>
      </c>
      <c r="C44" s="30">
        <v>1015.37</v>
      </c>
      <c r="D44" s="30">
        <v>1006.94</v>
      </c>
      <c r="E44" s="30">
        <v>1026.33</v>
      </c>
      <c r="F44" s="30">
        <v>1000.91</v>
      </c>
      <c r="G44" t="s">
        <v>160</v>
      </c>
      <c r="H44" s="8">
        <v>1.1299999999999999E-2</v>
      </c>
    </row>
    <row r="45" spans="2:8" x14ac:dyDescent="0.25">
      <c r="B45" s="36">
        <v>45382</v>
      </c>
      <c r="C45" s="30">
        <v>1004</v>
      </c>
      <c r="D45">
        <v>996.92</v>
      </c>
      <c r="E45" s="30">
        <v>1013.87</v>
      </c>
      <c r="F45">
        <v>984.41</v>
      </c>
      <c r="G45" t="s">
        <v>161</v>
      </c>
      <c r="H45" s="8">
        <v>1.44E-2</v>
      </c>
    </row>
    <row r="46" spans="2:8" x14ac:dyDescent="0.25">
      <c r="B46" s="36">
        <v>45375</v>
      </c>
      <c r="C46">
        <v>989.75</v>
      </c>
      <c r="D46">
        <v>973.99</v>
      </c>
      <c r="E46">
        <v>996.82</v>
      </c>
      <c r="F46">
        <v>973</v>
      </c>
      <c r="G46" t="s">
        <v>162</v>
      </c>
      <c r="H46" s="8">
        <v>1.3299999999999999E-2</v>
      </c>
    </row>
    <row r="47" spans="2:8" x14ac:dyDescent="0.25">
      <c r="B47" s="36">
        <v>45368</v>
      </c>
      <c r="C47">
        <v>976.79</v>
      </c>
      <c r="D47">
        <v>942.94</v>
      </c>
      <c r="E47">
        <v>983.17</v>
      </c>
      <c r="F47">
        <v>918.37</v>
      </c>
      <c r="G47" t="s">
        <v>163</v>
      </c>
      <c r="H47" s="8">
        <v>3.5900000000000001E-2</v>
      </c>
    </row>
    <row r="48" spans="2:8" x14ac:dyDescent="0.25">
      <c r="B48" s="36">
        <v>45361</v>
      </c>
      <c r="C48">
        <v>942.94</v>
      </c>
      <c r="D48" s="30">
        <v>1031.57</v>
      </c>
      <c r="E48" s="30">
        <v>1033.81</v>
      </c>
      <c r="F48">
        <v>937.11</v>
      </c>
      <c r="G48" t="s">
        <v>164</v>
      </c>
      <c r="H48" s="8">
        <v>-8.9899999999999994E-2</v>
      </c>
    </row>
    <row r="49" spans="2:8" x14ac:dyDescent="0.25">
      <c r="B49" s="36">
        <v>45354</v>
      </c>
      <c r="C49" s="30">
        <v>1036.0999999999999</v>
      </c>
      <c r="D49">
        <v>983.96</v>
      </c>
      <c r="E49" s="30">
        <v>1062.32</v>
      </c>
      <c r="F49">
        <v>977.09</v>
      </c>
      <c r="G49" t="s">
        <v>165</v>
      </c>
      <c r="H49" s="8">
        <v>6.3299999999999995E-2</v>
      </c>
    </row>
    <row r="50" spans="2:8" x14ac:dyDescent="0.25">
      <c r="B50" s="36">
        <v>45347</v>
      </c>
      <c r="C50">
        <v>974.39</v>
      </c>
      <c r="D50">
        <v>934.22</v>
      </c>
      <c r="E50">
        <v>977.38</v>
      </c>
      <c r="F50">
        <v>927.84</v>
      </c>
      <c r="G50" t="s">
        <v>166</v>
      </c>
      <c r="H50" s="8">
        <v>4.2700000000000002E-2</v>
      </c>
    </row>
    <row r="51" spans="2:8" x14ac:dyDescent="0.25">
      <c r="B51" s="36">
        <v>45340</v>
      </c>
      <c r="C51">
        <v>934.52</v>
      </c>
      <c r="D51">
        <v>940.05</v>
      </c>
      <c r="E51">
        <v>940.05</v>
      </c>
      <c r="F51">
        <v>911.79</v>
      </c>
      <c r="G51" t="s">
        <v>167</v>
      </c>
      <c r="H51" s="8">
        <v>-1.2999999999999999E-3</v>
      </c>
    </row>
    <row r="52" spans="2:8" x14ac:dyDescent="0.25">
      <c r="B52" s="36">
        <v>45333</v>
      </c>
      <c r="C52">
        <v>935.71</v>
      </c>
      <c r="D52">
        <v>913.28</v>
      </c>
      <c r="E52">
        <v>945.88</v>
      </c>
      <c r="F52">
        <v>891.25</v>
      </c>
      <c r="G52" t="s">
        <v>168</v>
      </c>
      <c r="H52" s="8">
        <v>2.58E-2</v>
      </c>
    </row>
    <row r="53" spans="2:8" x14ac:dyDescent="0.25">
      <c r="B53" s="36">
        <v>45326</v>
      </c>
      <c r="C53">
        <v>912.18</v>
      </c>
      <c r="D53">
        <v>931.13</v>
      </c>
      <c r="E53">
        <v>947.08</v>
      </c>
      <c r="F53">
        <v>903.26</v>
      </c>
      <c r="G53" t="s">
        <v>169</v>
      </c>
      <c r="H53" s="8">
        <v>4.1300000000000003E-2</v>
      </c>
    </row>
    <row r="54" spans="2:8" x14ac:dyDescent="0.25">
      <c r="B54" s="36">
        <v>45319</v>
      </c>
      <c r="C54">
        <v>876.05</v>
      </c>
      <c r="D54">
        <v>809.35</v>
      </c>
      <c r="E54">
        <v>897.38</v>
      </c>
      <c r="F54">
        <v>808.55</v>
      </c>
      <c r="G54" t="s">
        <v>170</v>
      </c>
      <c r="H54" s="8">
        <v>8.2400000000000001E-2</v>
      </c>
    </row>
    <row r="55" spans="2:8" x14ac:dyDescent="0.25">
      <c r="B55" s="36">
        <v>45312</v>
      </c>
      <c r="C55">
        <v>809.35</v>
      </c>
      <c r="D55">
        <v>823.46</v>
      </c>
      <c r="E55">
        <v>825.05</v>
      </c>
      <c r="F55">
        <v>786.08</v>
      </c>
      <c r="G55" t="s">
        <v>171</v>
      </c>
      <c r="H55" s="8">
        <v>-1.4200000000000001E-2</v>
      </c>
    </row>
    <row r="56" spans="2:8" x14ac:dyDescent="0.25">
      <c r="B56" s="36">
        <v>45305</v>
      </c>
      <c r="C56">
        <v>821.02</v>
      </c>
      <c r="D56">
        <v>817.48</v>
      </c>
      <c r="E56">
        <v>824.46</v>
      </c>
      <c r="F56">
        <v>794.55</v>
      </c>
      <c r="G56" t="s">
        <v>172</v>
      </c>
      <c r="H56" s="8">
        <v>8.6999999999999994E-3</v>
      </c>
    </row>
    <row r="57" spans="2:8" x14ac:dyDescent="0.25">
      <c r="B57" s="36">
        <v>45298</v>
      </c>
      <c r="C57">
        <v>813.94</v>
      </c>
      <c r="D57">
        <v>795.94</v>
      </c>
      <c r="E57">
        <v>816.03</v>
      </c>
      <c r="F57">
        <v>785.08</v>
      </c>
      <c r="G57" t="s">
        <v>173</v>
      </c>
      <c r="H57" s="8">
        <v>3.2199999999999999E-2</v>
      </c>
    </row>
    <row r="58" spans="2:8" x14ac:dyDescent="0.25">
      <c r="B58" s="36">
        <v>45291</v>
      </c>
      <c r="C58">
        <v>788.52</v>
      </c>
      <c r="D58">
        <v>782.59</v>
      </c>
      <c r="E58">
        <v>803.42</v>
      </c>
      <c r="F58">
        <v>773.86</v>
      </c>
      <c r="G58" t="s">
        <v>174</v>
      </c>
      <c r="H58" s="8">
        <v>1.41E-2</v>
      </c>
    </row>
    <row r="59" spans="2:8" x14ac:dyDescent="0.25">
      <c r="B59" s="36">
        <v>45284</v>
      </c>
      <c r="C59">
        <v>777.55</v>
      </c>
      <c r="D59">
        <v>725.16</v>
      </c>
      <c r="E59">
        <v>800.43</v>
      </c>
      <c r="F59">
        <v>714.4</v>
      </c>
      <c r="G59" t="s">
        <v>175</v>
      </c>
      <c r="H59" s="8">
        <v>7.6200000000000004E-2</v>
      </c>
    </row>
    <row r="60" spans="2:8" x14ac:dyDescent="0.25">
      <c r="B60" s="36">
        <v>45277</v>
      </c>
      <c r="C60">
        <v>722.47</v>
      </c>
      <c r="D60">
        <v>730.65</v>
      </c>
      <c r="E60">
        <v>732.49</v>
      </c>
      <c r="F60">
        <v>694.11</v>
      </c>
      <c r="G60" t="s">
        <v>176</v>
      </c>
      <c r="H60" s="8">
        <v>-1.0500000000000001E-2</v>
      </c>
    </row>
    <row r="61" spans="2:8" x14ac:dyDescent="0.25">
      <c r="B61" s="36">
        <v>45270</v>
      </c>
      <c r="C61">
        <v>730.15</v>
      </c>
      <c r="D61">
        <v>715.59</v>
      </c>
      <c r="E61">
        <v>731.74</v>
      </c>
      <c r="F61">
        <v>710.81</v>
      </c>
      <c r="G61" t="s">
        <v>177</v>
      </c>
      <c r="H61" s="8">
        <v>2.5000000000000001E-2</v>
      </c>
    </row>
    <row r="62" spans="2:8" x14ac:dyDescent="0.25">
      <c r="B62" s="36">
        <v>45263</v>
      </c>
      <c r="C62">
        <v>712.35</v>
      </c>
      <c r="D62">
        <v>713.8</v>
      </c>
      <c r="E62">
        <v>725.36</v>
      </c>
      <c r="F62">
        <v>702.63</v>
      </c>
      <c r="G62" t="s">
        <v>178</v>
      </c>
      <c r="H62" s="8">
        <v>1.29E-2</v>
      </c>
    </row>
    <row r="63" spans="2:8" x14ac:dyDescent="0.25">
      <c r="B63" s="36">
        <v>45256</v>
      </c>
      <c r="C63">
        <v>703.28</v>
      </c>
      <c r="D63">
        <v>675.37</v>
      </c>
      <c r="E63">
        <v>715.04</v>
      </c>
      <c r="F63">
        <v>672.18</v>
      </c>
      <c r="G63" t="s">
        <v>179</v>
      </c>
      <c r="H63" s="8">
        <v>4.7100000000000003E-2</v>
      </c>
    </row>
    <row r="64" spans="2:8" x14ac:dyDescent="0.25">
      <c r="B64" s="36">
        <v>45249</v>
      </c>
      <c r="C64">
        <v>671.63</v>
      </c>
      <c r="D64">
        <v>679.9</v>
      </c>
      <c r="E64">
        <v>685.24</v>
      </c>
      <c r="F64">
        <v>668.64</v>
      </c>
      <c r="G64" t="s">
        <v>180</v>
      </c>
      <c r="H64" s="8">
        <v>-1.15E-2</v>
      </c>
    </row>
    <row r="65" spans="2:8" x14ac:dyDescent="0.25">
      <c r="B65" s="36">
        <v>45242</v>
      </c>
      <c r="C65">
        <v>679.45</v>
      </c>
      <c r="D65">
        <v>655.93</v>
      </c>
      <c r="E65">
        <v>685.53</v>
      </c>
      <c r="F65">
        <v>647.29999999999995</v>
      </c>
      <c r="G65" t="s">
        <v>181</v>
      </c>
      <c r="H65" s="8">
        <v>4.6800000000000001E-2</v>
      </c>
    </row>
    <row r="66" spans="2:8" x14ac:dyDescent="0.25">
      <c r="B66" s="36">
        <v>45235</v>
      </c>
      <c r="C66">
        <v>649.04999999999995</v>
      </c>
      <c r="D66">
        <v>650.84</v>
      </c>
      <c r="E66">
        <v>651.64</v>
      </c>
      <c r="F66">
        <v>639.92999999999995</v>
      </c>
      <c r="G66" t="s">
        <v>182</v>
      </c>
      <c r="H66" s="8">
        <v>5.4999999999999997E-3</v>
      </c>
    </row>
    <row r="67" spans="2:8" x14ac:dyDescent="0.25">
      <c r="B67" s="36">
        <v>45228</v>
      </c>
      <c r="C67">
        <v>645.51</v>
      </c>
      <c r="D67">
        <v>641.82000000000005</v>
      </c>
      <c r="E67">
        <v>663.95</v>
      </c>
      <c r="F67">
        <v>619.94000000000005</v>
      </c>
      <c r="G67" t="s">
        <v>183</v>
      </c>
      <c r="H67" s="8">
        <v>1.01E-2</v>
      </c>
    </row>
    <row r="68" spans="2:8" x14ac:dyDescent="0.25">
      <c r="B68" s="36">
        <v>45221</v>
      </c>
      <c r="C68">
        <v>639.08000000000004</v>
      </c>
      <c r="D68">
        <v>661.61</v>
      </c>
      <c r="E68">
        <v>665.2</v>
      </c>
      <c r="F68">
        <v>622.23</v>
      </c>
      <c r="G68" t="s">
        <v>184</v>
      </c>
      <c r="H68" s="8">
        <v>-3.3399999999999999E-2</v>
      </c>
    </row>
    <row r="69" spans="2:8" x14ac:dyDescent="0.25">
      <c r="B69" s="36">
        <v>45214</v>
      </c>
      <c r="C69">
        <v>661.16</v>
      </c>
      <c r="D69">
        <v>666.49</v>
      </c>
      <c r="E69">
        <v>675.72</v>
      </c>
      <c r="F69">
        <v>651.79</v>
      </c>
      <c r="G69" t="s">
        <v>185</v>
      </c>
      <c r="H69" s="8">
        <v>-5.7999999999999996E-3</v>
      </c>
    </row>
    <row r="70" spans="2:8" x14ac:dyDescent="0.25">
      <c r="B70" s="36">
        <v>45207</v>
      </c>
      <c r="C70">
        <v>665.05</v>
      </c>
      <c r="D70">
        <v>618.89</v>
      </c>
      <c r="E70">
        <v>666.94</v>
      </c>
      <c r="F70">
        <v>611.80999999999995</v>
      </c>
      <c r="G70" t="s">
        <v>186</v>
      </c>
      <c r="H70" s="8">
        <v>7.17E-2</v>
      </c>
    </row>
    <row r="71" spans="2:8" x14ac:dyDescent="0.25">
      <c r="B71" s="36">
        <v>45200</v>
      </c>
      <c r="C71">
        <v>620.53</v>
      </c>
      <c r="D71">
        <v>630.65</v>
      </c>
      <c r="E71">
        <v>630.70000000000005</v>
      </c>
      <c r="F71">
        <v>606.42999999999995</v>
      </c>
      <c r="G71" t="s">
        <v>187</v>
      </c>
      <c r="H71" s="8">
        <v>-1.23E-2</v>
      </c>
    </row>
    <row r="72" spans="2:8" x14ac:dyDescent="0.25">
      <c r="B72" s="36">
        <v>45193</v>
      </c>
      <c r="C72">
        <v>628.26</v>
      </c>
      <c r="D72">
        <v>621.92999999999995</v>
      </c>
      <c r="E72">
        <v>631.04999999999995</v>
      </c>
      <c r="F72">
        <v>610.37</v>
      </c>
      <c r="G72" t="s">
        <v>188</v>
      </c>
      <c r="H72" s="8">
        <v>1.5699999999999999E-2</v>
      </c>
    </row>
    <row r="73" spans="2:8" x14ac:dyDescent="0.25">
      <c r="B73" s="36">
        <v>45186</v>
      </c>
      <c r="C73">
        <v>618.54</v>
      </c>
      <c r="D73">
        <v>633.94000000000005</v>
      </c>
      <c r="E73">
        <v>645.01</v>
      </c>
      <c r="F73">
        <v>617.1</v>
      </c>
      <c r="G73" t="s">
        <v>189</v>
      </c>
      <c r="H73" s="8">
        <v>-2.18E-2</v>
      </c>
    </row>
    <row r="74" spans="2:8" x14ac:dyDescent="0.25">
      <c r="B74" s="36">
        <v>45179</v>
      </c>
      <c r="C74">
        <v>632.29999999999995</v>
      </c>
      <c r="D74">
        <v>632.70000000000005</v>
      </c>
      <c r="E74">
        <v>637.03</v>
      </c>
      <c r="F74">
        <v>613.36</v>
      </c>
      <c r="G74" t="s">
        <v>190</v>
      </c>
      <c r="H74" s="8">
        <v>1.12E-2</v>
      </c>
    </row>
    <row r="75" spans="2:8" x14ac:dyDescent="0.25">
      <c r="B75" s="36">
        <v>45172</v>
      </c>
      <c r="C75">
        <v>625.32000000000005</v>
      </c>
      <c r="D75">
        <v>613.71</v>
      </c>
      <c r="E75">
        <v>626.97</v>
      </c>
      <c r="F75">
        <v>603.74</v>
      </c>
      <c r="G75" t="s">
        <v>153</v>
      </c>
      <c r="H75" s="8">
        <v>2.63E-2</v>
      </c>
    </row>
    <row r="76" spans="2:8" x14ac:dyDescent="0.25">
      <c r="B76" s="36">
        <v>45165</v>
      </c>
      <c r="C76">
        <v>609.32000000000005</v>
      </c>
      <c r="D76">
        <v>603.54</v>
      </c>
      <c r="E76">
        <v>613.01</v>
      </c>
      <c r="F76">
        <v>597.21</v>
      </c>
      <c r="G76" t="s">
        <v>191</v>
      </c>
      <c r="H76" s="8">
        <v>1.01E-2</v>
      </c>
    </row>
    <row r="77" spans="2:8" x14ac:dyDescent="0.25">
      <c r="B77" s="36">
        <v>45158</v>
      </c>
      <c r="C77">
        <v>603.24</v>
      </c>
      <c r="D77">
        <v>615.1</v>
      </c>
      <c r="E77">
        <v>624.57000000000005</v>
      </c>
      <c r="F77">
        <v>591.47</v>
      </c>
      <c r="G77" t="s">
        <v>192</v>
      </c>
      <c r="H77" s="8">
        <v>-1.7399999999999999E-2</v>
      </c>
    </row>
    <row r="78" spans="2:8" x14ac:dyDescent="0.25">
      <c r="B78" s="36">
        <v>45151</v>
      </c>
      <c r="C78">
        <v>613.91</v>
      </c>
      <c r="D78">
        <v>610.12</v>
      </c>
      <c r="E78">
        <v>620.09</v>
      </c>
      <c r="F78">
        <v>592.66999999999996</v>
      </c>
      <c r="G78" t="s">
        <v>193</v>
      </c>
      <c r="H78" s="8">
        <v>6.4999999999999997E-3</v>
      </c>
    </row>
    <row r="79" spans="2:8" x14ac:dyDescent="0.25">
      <c r="B79" s="36">
        <v>45144</v>
      </c>
      <c r="C79">
        <v>609.91999999999996</v>
      </c>
      <c r="D79">
        <v>617.1</v>
      </c>
      <c r="E79">
        <v>626.37</v>
      </c>
      <c r="F79">
        <v>596.16</v>
      </c>
      <c r="G79" t="s">
        <v>194</v>
      </c>
      <c r="H79" s="8">
        <v>-5.1999999999999998E-3</v>
      </c>
    </row>
    <row r="80" spans="2:8" x14ac:dyDescent="0.25">
      <c r="B80" s="36">
        <v>45137</v>
      </c>
      <c r="C80">
        <v>613.11</v>
      </c>
      <c r="D80">
        <v>638.23</v>
      </c>
      <c r="E80">
        <v>650.89</v>
      </c>
      <c r="F80">
        <v>611.41</v>
      </c>
      <c r="G80" t="s">
        <v>195</v>
      </c>
      <c r="H80" s="8">
        <v>-3.2000000000000001E-2</v>
      </c>
    </row>
    <row r="81" spans="2:8" x14ac:dyDescent="0.25">
      <c r="B81" s="36">
        <v>45130</v>
      </c>
      <c r="C81">
        <v>633.35</v>
      </c>
      <c r="D81">
        <v>626.02</v>
      </c>
      <c r="E81">
        <v>663.35</v>
      </c>
      <c r="F81">
        <v>624.32000000000005</v>
      </c>
      <c r="G81" t="s">
        <v>196</v>
      </c>
      <c r="H81" s="8">
        <v>1.5299999999999999E-2</v>
      </c>
    </row>
    <row r="82" spans="2:8" x14ac:dyDescent="0.25">
      <c r="B82" s="36">
        <v>45123</v>
      </c>
      <c r="C82">
        <v>623.83000000000004</v>
      </c>
      <c r="D82">
        <v>624.97</v>
      </c>
      <c r="E82">
        <v>629.05999999999995</v>
      </c>
      <c r="F82">
        <v>605.13</v>
      </c>
      <c r="G82" t="s">
        <v>197</v>
      </c>
      <c r="H82" s="8">
        <v>1.4E-3</v>
      </c>
    </row>
    <row r="83" spans="2:8" x14ac:dyDescent="0.25">
      <c r="B83" s="36">
        <v>45116</v>
      </c>
      <c r="C83">
        <v>622.98</v>
      </c>
      <c r="D83">
        <v>622.08000000000004</v>
      </c>
      <c r="E83">
        <v>632.85</v>
      </c>
      <c r="F83">
        <v>613.61</v>
      </c>
      <c r="G83" t="s">
        <v>198</v>
      </c>
      <c r="H83" s="8">
        <v>1.0800000000000001E-2</v>
      </c>
    </row>
    <row r="84" spans="2:8" x14ac:dyDescent="0.25">
      <c r="B84" s="36">
        <v>45109</v>
      </c>
      <c r="C84">
        <v>616.29999999999995</v>
      </c>
      <c r="D84">
        <v>598.15</v>
      </c>
      <c r="E84">
        <v>622.88</v>
      </c>
      <c r="F84">
        <v>583.15</v>
      </c>
      <c r="G84" t="s">
        <v>199</v>
      </c>
      <c r="H84" s="8">
        <v>3.7999999999999999E-2</v>
      </c>
    </row>
    <row r="85" spans="2:8" x14ac:dyDescent="0.25">
      <c r="B85" s="36">
        <v>45102</v>
      </c>
      <c r="C85">
        <v>593.72</v>
      </c>
      <c r="D85">
        <v>558.28</v>
      </c>
      <c r="E85">
        <v>597.16</v>
      </c>
      <c r="F85">
        <v>556.08000000000004</v>
      </c>
      <c r="G85" t="s">
        <v>200</v>
      </c>
      <c r="H85" s="8">
        <v>6.4100000000000004E-2</v>
      </c>
    </row>
    <row r="86" spans="2:8" x14ac:dyDescent="0.25">
      <c r="B86" s="36">
        <v>45095</v>
      </c>
      <c r="C86">
        <v>557.92999999999995</v>
      </c>
      <c r="D86">
        <v>568.9</v>
      </c>
      <c r="E86">
        <v>584.1</v>
      </c>
      <c r="F86">
        <v>555.98</v>
      </c>
      <c r="G86" t="s">
        <v>201</v>
      </c>
      <c r="H86" s="8">
        <v>-1.78E-2</v>
      </c>
    </row>
    <row r="87" spans="2:8" x14ac:dyDescent="0.25">
      <c r="B87" s="36">
        <v>45088</v>
      </c>
      <c r="C87">
        <v>568.04999999999995</v>
      </c>
      <c r="D87">
        <v>565.26</v>
      </c>
      <c r="E87">
        <v>573.23</v>
      </c>
      <c r="F87">
        <v>558.91999999999996</v>
      </c>
      <c r="G87" t="s">
        <v>202</v>
      </c>
      <c r="H87" s="8">
        <v>1.3299999999999999E-2</v>
      </c>
    </row>
    <row r="88" spans="2:8" x14ac:dyDescent="0.25">
      <c r="B88" s="36">
        <v>45081</v>
      </c>
      <c r="C88">
        <v>560.57000000000005</v>
      </c>
      <c r="D88">
        <v>537.34</v>
      </c>
      <c r="E88">
        <v>574.78</v>
      </c>
      <c r="F88">
        <v>536.24</v>
      </c>
      <c r="G88" t="s">
        <v>203</v>
      </c>
      <c r="H88" s="8">
        <v>4.9299999999999997E-2</v>
      </c>
    </row>
    <row r="89" spans="2:8" x14ac:dyDescent="0.25">
      <c r="B89" s="36">
        <v>45074</v>
      </c>
      <c r="C89">
        <v>534.25</v>
      </c>
      <c r="D89">
        <v>523.39</v>
      </c>
      <c r="E89">
        <v>539.59</v>
      </c>
      <c r="F89">
        <v>514.80999999999995</v>
      </c>
      <c r="G89" t="s">
        <v>204</v>
      </c>
      <c r="H89" s="8">
        <v>3.3700000000000001E-2</v>
      </c>
    </row>
    <row r="90" spans="2:8" x14ac:dyDescent="0.25">
      <c r="B90" s="36">
        <v>45067</v>
      </c>
      <c r="C90">
        <v>516.85</v>
      </c>
      <c r="D90">
        <v>523.34</v>
      </c>
      <c r="E90">
        <v>529.37</v>
      </c>
      <c r="F90">
        <v>507.53</v>
      </c>
      <c r="G90" t="s">
        <v>205</v>
      </c>
      <c r="H90" s="8">
        <v>-1.24E-2</v>
      </c>
    </row>
    <row r="91" spans="2:8" x14ac:dyDescent="0.25">
      <c r="B91" s="36">
        <v>45060</v>
      </c>
      <c r="C91">
        <v>523.34</v>
      </c>
      <c r="D91">
        <v>522.24</v>
      </c>
      <c r="E91">
        <v>535.5</v>
      </c>
      <c r="F91">
        <v>503.2</v>
      </c>
      <c r="G91" t="s">
        <v>206</v>
      </c>
      <c r="H91" s="8">
        <v>1.7399999999999999E-2</v>
      </c>
    </row>
    <row r="92" spans="2:8" x14ac:dyDescent="0.25">
      <c r="B92" s="36">
        <v>45053</v>
      </c>
      <c r="C92">
        <v>514.36</v>
      </c>
      <c r="D92">
        <v>478.52</v>
      </c>
      <c r="E92">
        <v>518.9</v>
      </c>
      <c r="F92">
        <v>476.63</v>
      </c>
      <c r="G92" t="s">
        <v>207</v>
      </c>
      <c r="H92" s="8">
        <v>8.14E-2</v>
      </c>
    </row>
    <row r="93" spans="2:8" x14ac:dyDescent="0.25">
      <c r="B93" s="36">
        <v>45046</v>
      </c>
      <c r="C93">
        <v>475.63</v>
      </c>
      <c r="D93">
        <v>481.02</v>
      </c>
      <c r="E93">
        <v>484.9</v>
      </c>
      <c r="F93">
        <v>473.09</v>
      </c>
      <c r="G93" t="s">
        <v>208</v>
      </c>
      <c r="H93" s="8">
        <v>-1.6199999999999999E-2</v>
      </c>
    </row>
    <row r="94" spans="2:8" x14ac:dyDescent="0.25">
      <c r="B94" s="36">
        <v>45039</v>
      </c>
      <c r="C94">
        <v>483.46</v>
      </c>
      <c r="D94">
        <v>469.75</v>
      </c>
      <c r="E94">
        <v>486.5</v>
      </c>
      <c r="F94">
        <v>466.86</v>
      </c>
      <c r="G94" t="s">
        <v>209</v>
      </c>
      <c r="H94" s="8">
        <v>2.92E-2</v>
      </c>
    </row>
    <row r="95" spans="2:8" x14ac:dyDescent="0.25">
      <c r="B95" s="36">
        <v>45032</v>
      </c>
      <c r="C95">
        <v>469.75</v>
      </c>
      <c r="D95">
        <v>469.55</v>
      </c>
      <c r="E95">
        <v>481.86</v>
      </c>
      <c r="F95">
        <v>464.37</v>
      </c>
      <c r="G95" t="s">
        <v>210</v>
      </c>
      <c r="H95" s="8">
        <v>3.5999999999999999E-3</v>
      </c>
    </row>
    <row r="96" spans="2:8" x14ac:dyDescent="0.25">
      <c r="B96" s="36">
        <v>45025</v>
      </c>
      <c r="C96">
        <v>468.06</v>
      </c>
      <c r="D96">
        <v>450.66</v>
      </c>
      <c r="E96">
        <v>471.84</v>
      </c>
      <c r="F96">
        <v>450.61</v>
      </c>
      <c r="G96" t="s">
        <v>211</v>
      </c>
      <c r="H96" s="8">
        <v>7.2800000000000004E-2</v>
      </c>
    </row>
    <row r="97" spans="2:8" x14ac:dyDescent="0.25">
      <c r="B97" s="36">
        <v>45018</v>
      </c>
      <c r="C97">
        <v>436.3</v>
      </c>
      <c r="D97">
        <v>421.7</v>
      </c>
      <c r="E97">
        <v>437.95</v>
      </c>
      <c r="F97">
        <v>418.21</v>
      </c>
      <c r="G97" t="s">
        <v>212</v>
      </c>
      <c r="H97" s="8">
        <v>0.04</v>
      </c>
    </row>
    <row r="98" spans="2:8" x14ac:dyDescent="0.25">
      <c r="B98" s="36">
        <v>45011</v>
      </c>
      <c r="C98">
        <v>419.51</v>
      </c>
      <c r="D98">
        <v>414.72</v>
      </c>
      <c r="E98">
        <v>420.45</v>
      </c>
      <c r="F98">
        <v>399.22</v>
      </c>
      <c r="G98" t="s">
        <v>213</v>
      </c>
      <c r="H98" s="8">
        <v>1.03E-2</v>
      </c>
    </row>
    <row r="99" spans="2:8" x14ac:dyDescent="0.25">
      <c r="B99" s="36">
        <v>45004</v>
      </c>
      <c r="C99">
        <v>415.22</v>
      </c>
      <c r="D99">
        <v>414.32</v>
      </c>
      <c r="E99">
        <v>421.2</v>
      </c>
      <c r="F99">
        <v>404.25</v>
      </c>
      <c r="G99" t="s">
        <v>214</v>
      </c>
      <c r="H99" s="8">
        <v>-6.0000000000000001E-3</v>
      </c>
    </row>
    <row r="100" spans="2:8" x14ac:dyDescent="0.25">
      <c r="B100" s="36">
        <v>44997</v>
      </c>
      <c r="C100">
        <v>417.71</v>
      </c>
      <c r="D100">
        <v>434.76</v>
      </c>
      <c r="E100">
        <v>435.66</v>
      </c>
      <c r="F100">
        <v>403.75</v>
      </c>
      <c r="G100" t="s">
        <v>215</v>
      </c>
      <c r="H100" s="8">
        <v>-3.8699999999999998E-2</v>
      </c>
    </row>
    <row r="101" spans="2:8" x14ac:dyDescent="0.25">
      <c r="B101" s="36">
        <v>44990</v>
      </c>
      <c r="C101">
        <v>434.51</v>
      </c>
      <c r="D101">
        <v>429.62</v>
      </c>
      <c r="E101">
        <v>440.69</v>
      </c>
      <c r="F101">
        <v>428.68</v>
      </c>
      <c r="G101" t="s">
        <v>216</v>
      </c>
      <c r="H101" s="8">
        <v>1.83E-2</v>
      </c>
    </row>
    <row r="102" spans="2:8" x14ac:dyDescent="0.25">
      <c r="B102" s="36">
        <v>44983</v>
      </c>
      <c r="C102">
        <v>426.68</v>
      </c>
      <c r="D102">
        <v>426.43</v>
      </c>
      <c r="E102">
        <v>429.18</v>
      </c>
      <c r="F102">
        <v>411.78</v>
      </c>
      <c r="G102" t="s">
        <v>217</v>
      </c>
      <c r="H102" s="8">
        <v>5.9999999999999995E-4</v>
      </c>
    </row>
    <row r="103" spans="2:8" x14ac:dyDescent="0.25">
      <c r="B103" s="36">
        <v>44976</v>
      </c>
      <c r="C103">
        <v>426.43</v>
      </c>
      <c r="D103">
        <v>440.44</v>
      </c>
      <c r="E103">
        <v>443.93</v>
      </c>
      <c r="F103">
        <v>425.69</v>
      </c>
      <c r="G103" t="s">
        <v>218</v>
      </c>
      <c r="H103" s="8">
        <v>-2.76E-2</v>
      </c>
    </row>
    <row r="104" spans="2:8" x14ac:dyDescent="0.25">
      <c r="B104" s="36">
        <v>44969</v>
      </c>
      <c r="C104">
        <v>438.55</v>
      </c>
      <c r="D104">
        <v>444.13</v>
      </c>
      <c r="E104">
        <v>446.87</v>
      </c>
      <c r="F104">
        <v>433.06</v>
      </c>
      <c r="G104" t="s">
        <v>217</v>
      </c>
      <c r="H104" s="8">
        <v>-1.3299999999999999E-2</v>
      </c>
    </row>
    <row r="105" spans="2:8" x14ac:dyDescent="0.25">
      <c r="B105" s="36">
        <v>44962</v>
      </c>
      <c r="C105">
        <v>444.48</v>
      </c>
      <c r="D105">
        <v>443.08</v>
      </c>
      <c r="E105">
        <v>446.42</v>
      </c>
      <c r="F105">
        <v>429.87</v>
      </c>
      <c r="G105" t="s">
        <v>219</v>
      </c>
      <c r="H105" s="8">
        <v>8.9999999999999998E-4</v>
      </c>
    </row>
    <row r="106" spans="2:8" x14ac:dyDescent="0.25">
      <c r="B106" s="36">
        <v>44955</v>
      </c>
      <c r="C106">
        <v>444.08</v>
      </c>
      <c r="D106">
        <v>444.23</v>
      </c>
      <c r="E106">
        <v>460.08</v>
      </c>
      <c r="F106">
        <v>436.3</v>
      </c>
      <c r="G106" t="s">
        <v>220</v>
      </c>
      <c r="H106" s="8">
        <v>-2.9999999999999997E-4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AA3B-1F2B-450A-902B-7BEB26702F1B}">
  <dimension ref="B2:H15"/>
  <sheetViews>
    <sheetView workbookViewId="0">
      <selection activeCell="B3" sqref="B3:C15"/>
    </sheetView>
  </sheetViews>
  <sheetFormatPr defaultRowHeight="15" x14ac:dyDescent="0.25"/>
  <cols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45676</v>
      </c>
      <c r="C3" s="30">
        <v>1705.3</v>
      </c>
      <c r="D3" s="30">
        <v>1789.2</v>
      </c>
      <c r="E3" s="30">
        <v>1801.15</v>
      </c>
      <c r="F3" s="30">
        <v>1684.85</v>
      </c>
      <c r="G3" t="s">
        <v>618</v>
      </c>
      <c r="H3" s="8">
        <v>-4.6800000000000001E-2</v>
      </c>
    </row>
    <row r="4" spans="2:8" x14ac:dyDescent="0.25">
      <c r="B4" s="36">
        <v>45669</v>
      </c>
      <c r="C4" s="30">
        <v>1789.1</v>
      </c>
      <c r="D4" s="30">
        <v>1768.4</v>
      </c>
      <c r="E4" s="30">
        <v>1824.9</v>
      </c>
      <c r="F4" s="30">
        <v>1738</v>
      </c>
      <c r="G4" t="s">
        <v>619</v>
      </c>
      <c r="H4" s="8">
        <v>8.0000000000000004E-4</v>
      </c>
    </row>
    <row r="5" spans="2:8" x14ac:dyDescent="0.25">
      <c r="B5" s="36">
        <v>45662</v>
      </c>
      <c r="C5" s="30">
        <v>1787.6</v>
      </c>
      <c r="D5" s="30">
        <v>1811</v>
      </c>
      <c r="E5" s="30">
        <v>1849</v>
      </c>
      <c r="F5" s="30">
        <v>1766</v>
      </c>
      <c r="G5" t="s">
        <v>295</v>
      </c>
      <c r="H5" s="8">
        <v>-2.24E-2</v>
      </c>
    </row>
    <row r="6" spans="2:8" x14ac:dyDescent="0.25">
      <c r="B6" s="36">
        <v>45655</v>
      </c>
      <c r="C6" s="30">
        <v>1828.65</v>
      </c>
      <c r="D6" s="30">
        <v>1781.4</v>
      </c>
      <c r="E6" s="30">
        <v>1854</v>
      </c>
      <c r="F6" s="30">
        <v>1776</v>
      </c>
      <c r="G6" t="s">
        <v>620</v>
      </c>
      <c r="H6" s="8">
        <v>2.0400000000000001E-2</v>
      </c>
    </row>
    <row r="7" spans="2:8" x14ac:dyDescent="0.25">
      <c r="B7" s="36">
        <v>45648</v>
      </c>
      <c r="C7" s="30">
        <v>1792.1</v>
      </c>
      <c r="D7" s="30">
        <v>1779.55</v>
      </c>
      <c r="E7" s="30">
        <v>1805.3</v>
      </c>
      <c r="F7" s="30">
        <v>1738</v>
      </c>
      <c r="G7" t="s">
        <v>621</v>
      </c>
      <c r="H7" s="8">
        <v>1.47E-2</v>
      </c>
    </row>
    <row r="8" spans="2:8" x14ac:dyDescent="0.25">
      <c r="B8" s="36">
        <v>45641</v>
      </c>
      <c r="C8" s="30">
        <v>1766.2</v>
      </c>
      <c r="D8" s="30">
        <v>1772</v>
      </c>
      <c r="E8" s="30">
        <v>1831</v>
      </c>
      <c r="F8" s="30">
        <v>1758</v>
      </c>
      <c r="G8" t="s">
        <v>622</v>
      </c>
      <c r="H8" s="8">
        <v>-3.3E-3</v>
      </c>
    </row>
    <row r="9" spans="2:8" x14ac:dyDescent="0.25">
      <c r="B9" s="36">
        <v>45634</v>
      </c>
      <c r="C9" s="30">
        <v>1772</v>
      </c>
      <c r="D9" s="30">
        <v>1858.5</v>
      </c>
      <c r="E9" s="30">
        <v>1871</v>
      </c>
      <c r="F9" s="30">
        <v>1760</v>
      </c>
      <c r="G9" t="s">
        <v>569</v>
      </c>
      <c r="H9" s="8">
        <v>-4.65E-2</v>
      </c>
    </row>
    <row r="10" spans="2:8" x14ac:dyDescent="0.25">
      <c r="B10" s="36">
        <v>45627</v>
      </c>
      <c r="C10" s="30">
        <v>1858.5</v>
      </c>
      <c r="D10" s="30">
        <v>1875</v>
      </c>
      <c r="E10" s="30">
        <v>1915.45</v>
      </c>
      <c r="F10" s="30">
        <v>1825.5</v>
      </c>
      <c r="G10" t="s">
        <v>602</v>
      </c>
      <c r="H10" s="8">
        <v>-3.0300000000000001E-2</v>
      </c>
    </row>
    <row r="11" spans="2:8" x14ac:dyDescent="0.25">
      <c r="B11" s="36">
        <v>45620</v>
      </c>
      <c r="C11" s="30">
        <v>1916.55</v>
      </c>
      <c r="D11" s="30">
        <v>1835.05</v>
      </c>
      <c r="E11" s="30">
        <v>1939</v>
      </c>
      <c r="F11" s="30">
        <v>1832.05</v>
      </c>
      <c r="G11" t="s">
        <v>623</v>
      </c>
      <c r="H11" s="8">
        <v>4.7199999999999999E-2</v>
      </c>
    </row>
    <row r="12" spans="2:8" x14ac:dyDescent="0.25">
      <c r="B12" s="36">
        <v>45613</v>
      </c>
      <c r="C12" s="30">
        <v>1830.2</v>
      </c>
      <c r="D12" s="30">
        <v>1751.9</v>
      </c>
      <c r="E12" s="30">
        <v>1859</v>
      </c>
      <c r="F12" s="30">
        <v>1688.5</v>
      </c>
      <c r="G12" t="s">
        <v>624</v>
      </c>
      <c r="H12" s="8">
        <v>3.6499999999999998E-2</v>
      </c>
    </row>
    <row r="13" spans="2:8" x14ac:dyDescent="0.25">
      <c r="B13" s="36">
        <v>45606</v>
      </c>
      <c r="C13" s="30">
        <v>1765.75</v>
      </c>
      <c r="D13" s="30">
        <v>1830</v>
      </c>
      <c r="E13" s="30">
        <v>1865</v>
      </c>
      <c r="F13" s="30">
        <v>1714</v>
      </c>
      <c r="G13" t="s">
        <v>625</v>
      </c>
      <c r="H13" s="8">
        <v>-4.0399999999999998E-2</v>
      </c>
    </row>
    <row r="14" spans="2:8" x14ac:dyDescent="0.25">
      <c r="B14" s="36">
        <v>45599</v>
      </c>
      <c r="C14" s="30">
        <v>1840.15</v>
      </c>
      <c r="D14" s="30">
        <v>1832.25</v>
      </c>
      <c r="E14" s="30">
        <v>1868.4</v>
      </c>
      <c r="F14" s="30">
        <v>1796.1</v>
      </c>
      <c r="G14" t="s">
        <v>626</v>
      </c>
      <c r="H14" s="8">
        <v>4.3E-3</v>
      </c>
    </row>
    <row r="15" spans="2:8" x14ac:dyDescent="0.25">
      <c r="B15" s="36">
        <v>45592</v>
      </c>
      <c r="C15" s="30">
        <v>1832.3</v>
      </c>
      <c r="D15" s="30">
        <v>1843.75</v>
      </c>
      <c r="E15" s="30">
        <v>1848.65</v>
      </c>
      <c r="F15" s="30">
        <v>1752</v>
      </c>
      <c r="G15" t="s">
        <v>627</v>
      </c>
      <c r="H15" s="8">
        <v>-6.1999999999999998E-3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A21C-8743-413F-9C91-4C55E15E5D69}">
  <dimension ref="B2:H106"/>
  <sheetViews>
    <sheetView workbookViewId="0">
      <selection activeCell="C3" sqref="C3:C106"/>
    </sheetView>
  </sheetViews>
  <sheetFormatPr defaultRowHeight="15" x14ac:dyDescent="0.25"/>
  <cols>
    <col min="1" max="1" width="10.7109375" customWidth="1"/>
    <col min="2" max="2" width="10.42578125" bestFit="1" customWidth="1"/>
  </cols>
  <sheetData>
    <row r="2" spans="2:8" x14ac:dyDescent="0.25">
      <c r="B2" t="s">
        <v>43</v>
      </c>
      <c r="C2" t="s">
        <v>48</v>
      </c>
      <c r="D2" t="s">
        <v>44</v>
      </c>
      <c r="E2" t="s">
        <v>45</v>
      </c>
      <c r="F2" t="s">
        <v>46</v>
      </c>
      <c r="G2" t="s">
        <v>49</v>
      </c>
      <c r="H2" t="s">
        <v>50</v>
      </c>
    </row>
    <row r="3" spans="2:8" x14ac:dyDescent="0.25">
      <c r="B3" s="36">
        <v>44955</v>
      </c>
      <c r="C3">
        <v>17854.05</v>
      </c>
      <c r="D3">
        <v>23290.400000000001</v>
      </c>
      <c r="E3">
        <v>23426.3</v>
      </c>
      <c r="F3">
        <v>22976.85</v>
      </c>
      <c r="G3" t="s">
        <v>51</v>
      </c>
      <c r="H3">
        <v>-4.7999999999999996E-3</v>
      </c>
    </row>
    <row r="4" spans="2:8" x14ac:dyDescent="0.25">
      <c r="B4" s="36">
        <v>44962</v>
      </c>
      <c r="C4">
        <v>17856.5</v>
      </c>
      <c r="D4">
        <v>23195.4</v>
      </c>
      <c r="E4">
        <v>23391.65</v>
      </c>
      <c r="F4">
        <v>23047.25</v>
      </c>
      <c r="G4" t="s">
        <v>51</v>
      </c>
      <c r="H4">
        <v>-9.7000000000000003E-3</v>
      </c>
    </row>
    <row r="5" spans="2:8" x14ac:dyDescent="0.25">
      <c r="B5" s="36">
        <v>44969</v>
      </c>
      <c r="C5">
        <v>17944.2</v>
      </c>
      <c r="D5">
        <v>24045.8</v>
      </c>
      <c r="E5">
        <v>24089.95</v>
      </c>
      <c r="F5">
        <v>23344.35</v>
      </c>
      <c r="G5" t="s">
        <v>52</v>
      </c>
      <c r="H5">
        <v>-2.3900000000000001E-2</v>
      </c>
    </row>
    <row r="6" spans="2:8" x14ac:dyDescent="0.25">
      <c r="B6" s="36">
        <v>44976</v>
      </c>
      <c r="C6">
        <v>17465.8</v>
      </c>
      <c r="D6">
        <v>23637.65</v>
      </c>
      <c r="E6">
        <v>24226.7</v>
      </c>
      <c r="F6">
        <v>23562.799999999999</v>
      </c>
      <c r="G6" t="s">
        <v>53</v>
      </c>
      <c r="H6">
        <v>8.0000000000000002E-3</v>
      </c>
    </row>
    <row r="7" spans="2:8" x14ac:dyDescent="0.25">
      <c r="B7" s="36">
        <v>44983</v>
      </c>
      <c r="C7">
        <v>17594.349999999999</v>
      </c>
      <c r="D7">
        <v>23738.2</v>
      </c>
      <c r="E7">
        <v>23938.85</v>
      </c>
      <c r="F7">
        <v>23647.200000000001</v>
      </c>
      <c r="G7" t="s">
        <v>54</v>
      </c>
      <c r="H7">
        <v>9.5999999999999992E-3</v>
      </c>
    </row>
    <row r="8" spans="2:8" x14ac:dyDescent="0.25">
      <c r="B8" s="36">
        <v>44990</v>
      </c>
      <c r="C8">
        <v>17412.900000000001</v>
      </c>
      <c r="D8">
        <v>24753.4</v>
      </c>
      <c r="E8">
        <v>24781.25</v>
      </c>
      <c r="F8">
        <v>23537.35</v>
      </c>
      <c r="G8" t="s">
        <v>55</v>
      </c>
      <c r="H8">
        <v>-4.7699999999999999E-2</v>
      </c>
    </row>
    <row r="9" spans="2:8" x14ac:dyDescent="0.25">
      <c r="B9" s="36">
        <v>44997</v>
      </c>
      <c r="C9">
        <v>17100.05</v>
      </c>
      <c r="D9">
        <v>24633.9</v>
      </c>
      <c r="E9">
        <v>24792.3</v>
      </c>
      <c r="F9">
        <v>24180.799999999999</v>
      </c>
      <c r="G9" t="s">
        <v>56</v>
      </c>
      <c r="H9">
        <v>3.7000000000000002E-3</v>
      </c>
    </row>
    <row r="10" spans="2:8" x14ac:dyDescent="0.25">
      <c r="B10" s="36">
        <v>45004</v>
      </c>
      <c r="C10">
        <v>16945.05</v>
      </c>
      <c r="D10">
        <v>24140.85</v>
      </c>
      <c r="E10">
        <v>24857.75</v>
      </c>
      <c r="F10">
        <v>24008.65</v>
      </c>
      <c r="G10" t="s">
        <v>57</v>
      </c>
      <c r="H10">
        <v>2.2700000000000001E-2</v>
      </c>
    </row>
    <row r="11" spans="2:8" x14ac:dyDescent="0.25">
      <c r="B11" s="36">
        <v>45011</v>
      </c>
      <c r="C11">
        <v>17359.75</v>
      </c>
      <c r="D11">
        <v>24253.55</v>
      </c>
      <c r="E11">
        <v>24354.55</v>
      </c>
      <c r="F11">
        <v>23873.35</v>
      </c>
      <c r="G11" t="s">
        <v>58</v>
      </c>
      <c r="H11">
        <v>9.4000000000000004E-3</v>
      </c>
    </row>
    <row r="12" spans="2:8" x14ac:dyDescent="0.25">
      <c r="B12" s="36">
        <v>45018</v>
      </c>
      <c r="C12">
        <v>17599.150000000001</v>
      </c>
      <c r="D12">
        <v>23605.3</v>
      </c>
      <c r="E12">
        <v>23956.1</v>
      </c>
      <c r="F12">
        <v>23263.15</v>
      </c>
      <c r="G12" t="s">
        <v>59</v>
      </c>
      <c r="H12">
        <v>1.5900000000000001E-2</v>
      </c>
    </row>
    <row r="13" spans="2:8" x14ac:dyDescent="0.25">
      <c r="B13" s="36">
        <v>45025</v>
      </c>
      <c r="C13">
        <v>17828</v>
      </c>
      <c r="D13">
        <v>24087.25</v>
      </c>
      <c r="E13">
        <v>24336.799999999999</v>
      </c>
      <c r="F13">
        <v>23484.15</v>
      </c>
      <c r="G13" t="s">
        <v>60</v>
      </c>
      <c r="H13">
        <v>-2.5499999999999998E-2</v>
      </c>
    </row>
    <row r="14" spans="2:8" x14ac:dyDescent="0.25">
      <c r="B14" s="36">
        <v>45032</v>
      </c>
      <c r="C14">
        <v>17624.05</v>
      </c>
      <c r="D14">
        <v>24315.75</v>
      </c>
      <c r="E14">
        <v>24537.599999999999</v>
      </c>
      <c r="F14">
        <v>23816.15</v>
      </c>
      <c r="G14" t="s">
        <v>61</v>
      </c>
      <c r="H14">
        <v>-6.4000000000000003E-3</v>
      </c>
    </row>
    <row r="15" spans="2:8" x14ac:dyDescent="0.25">
      <c r="B15" s="36">
        <v>45039</v>
      </c>
      <c r="C15">
        <v>18065</v>
      </c>
      <c r="D15">
        <v>24251.1</v>
      </c>
      <c r="E15">
        <v>24498.2</v>
      </c>
      <c r="F15">
        <v>24134.9</v>
      </c>
      <c r="G15" t="s">
        <v>62</v>
      </c>
      <c r="H15">
        <v>5.1000000000000004E-3</v>
      </c>
    </row>
    <row r="16" spans="2:8" x14ac:dyDescent="0.25">
      <c r="B16" s="36">
        <v>45046</v>
      </c>
      <c r="C16">
        <v>18069</v>
      </c>
      <c r="D16">
        <v>24956.15</v>
      </c>
      <c r="E16">
        <v>24978.3</v>
      </c>
      <c r="F16">
        <v>24073.9</v>
      </c>
      <c r="G16" t="s">
        <v>55</v>
      </c>
      <c r="H16">
        <v>-2.7099999999999999E-2</v>
      </c>
    </row>
    <row r="17" spans="2:8" x14ac:dyDescent="0.25">
      <c r="B17" s="36">
        <v>45053</v>
      </c>
      <c r="C17">
        <v>18314.8</v>
      </c>
      <c r="D17">
        <v>25023.45</v>
      </c>
      <c r="E17">
        <v>25212.05</v>
      </c>
      <c r="F17">
        <v>24567.65</v>
      </c>
      <c r="G17" t="s">
        <v>63</v>
      </c>
      <c r="H17">
        <v>-4.4000000000000003E-3</v>
      </c>
    </row>
    <row r="18" spans="2:8" x14ac:dyDescent="0.25">
      <c r="B18" s="36">
        <v>45060</v>
      </c>
      <c r="C18">
        <v>18203.400000000001</v>
      </c>
      <c r="D18">
        <v>25084.1</v>
      </c>
      <c r="E18">
        <v>25234.05</v>
      </c>
      <c r="F18">
        <v>24694.35</v>
      </c>
      <c r="G18" t="s">
        <v>64</v>
      </c>
      <c r="H18">
        <v>-2E-3</v>
      </c>
    </row>
    <row r="19" spans="2:8" x14ac:dyDescent="0.25">
      <c r="B19" s="36">
        <v>45067</v>
      </c>
      <c r="C19">
        <v>18499.349999999999</v>
      </c>
      <c r="D19">
        <v>26061.3</v>
      </c>
      <c r="E19">
        <v>26134.7</v>
      </c>
      <c r="F19">
        <v>24966.799999999999</v>
      </c>
      <c r="G19" t="s">
        <v>65</v>
      </c>
      <c r="H19">
        <v>-4.4499999999999998E-2</v>
      </c>
    </row>
    <row r="20" spans="2:8" x14ac:dyDescent="0.25">
      <c r="B20" s="36">
        <v>45074</v>
      </c>
      <c r="C20">
        <v>18534.099999999999</v>
      </c>
      <c r="D20">
        <v>25872.55</v>
      </c>
      <c r="E20">
        <v>26277.35</v>
      </c>
      <c r="F20">
        <v>25847.35</v>
      </c>
      <c r="G20" t="s">
        <v>66</v>
      </c>
      <c r="H20">
        <v>1.4999999999999999E-2</v>
      </c>
    </row>
    <row r="21" spans="2:8" x14ac:dyDescent="0.25">
      <c r="B21" s="36">
        <v>45081</v>
      </c>
      <c r="C21">
        <v>18563.400000000001</v>
      </c>
      <c r="D21">
        <v>25406.65</v>
      </c>
      <c r="E21">
        <v>25849.25</v>
      </c>
      <c r="F21">
        <v>25285.55</v>
      </c>
      <c r="G21" t="s">
        <v>67</v>
      </c>
      <c r="H21">
        <v>1.7100000000000001E-2</v>
      </c>
    </row>
    <row r="22" spans="2:8" x14ac:dyDescent="0.25">
      <c r="B22" s="36">
        <v>45088</v>
      </c>
      <c r="C22">
        <v>18826</v>
      </c>
      <c r="D22">
        <v>24823.4</v>
      </c>
      <c r="E22">
        <v>25433.35</v>
      </c>
      <c r="F22">
        <v>24753.15</v>
      </c>
      <c r="G22" t="s">
        <v>68</v>
      </c>
      <c r="H22">
        <v>2.0299999999999999E-2</v>
      </c>
    </row>
    <row r="23" spans="2:8" x14ac:dyDescent="0.25">
      <c r="B23" s="36">
        <v>45095</v>
      </c>
      <c r="C23">
        <v>18665.5</v>
      </c>
      <c r="D23">
        <v>25333.599999999999</v>
      </c>
      <c r="E23">
        <v>25333.65</v>
      </c>
      <c r="F23">
        <v>24801.3</v>
      </c>
      <c r="G23" t="s">
        <v>62</v>
      </c>
      <c r="H23">
        <v>-1.52E-2</v>
      </c>
    </row>
    <row r="24" spans="2:8" x14ac:dyDescent="0.25">
      <c r="B24" s="36">
        <v>45102</v>
      </c>
      <c r="C24">
        <v>19189.05</v>
      </c>
      <c r="D24">
        <v>24906.1</v>
      </c>
      <c r="E24">
        <v>25268.35</v>
      </c>
      <c r="F24">
        <v>24874.7</v>
      </c>
      <c r="G24" t="s">
        <v>69</v>
      </c>
      <c r="H24">
        <v>1.66E-2</v>
      </c>
    </row>
    <row r="25" spans="2:8" x14ac:dyDescent="0.25">
      <c r="B25" s="36">
        <v>45109</v>
      </c>
      <c r="C25">
        <v>19331.8</v>
      </c>
      <c r="D25">
        <v>24636.35</v>
      </c>
      <c r="E25">
        <v>24867.35</v>
      </c>
      <c r="F25">
        <v>24522.95</v>
      </c>
      <c r="G25" t="s">
        <v>70</v>
      </c>
      <c r="H25">
        <v>1.15E-2</v>
      </c>
    </row>
    <row r="26" spans="2:8" x14ac:dyDescent="0.25">
      <c r="B26" s="36">
        <v>45116</v>
      </c>
      <c r="C26">
        <v>19564.5</v>
      </c>
      <c r="D26">
        <v>24320.05</v>
      </c>
      <c r="E26">
        <v>24563.9</v>
      </c>
      <c r="F26">
        <v>24099.7</v>
      </c>
      <c r="G26" t="s">
        <v>60</v>
      </c>
      <c r="H26">
        <v>7.1000000000000004E-3</v>
      </c>
    </row>
    <row r="27" spans="2:8" x14ac:dyDescent="0.25">
      <c r="B27" s="36">
        <v>45123</v>
      </c>
      <c r="C27">
        <v>19745</v>
      </c>
      <c r="D27">
        <v>24302.85</v>
      </c>
      <c r="E27">
        <v>24419.75</v>
      </c>
      <c r="F27">
        <v>23893.7</v>
      </c>
      <c r="G27" t="s">
        <v>71</v>
      </c>
      <c r="H27">
        <v>-1.4200000000000001E-2</v>
      </c>
    </row>
    <row r="28" spans="2:8" x14ac:dyDescent="0.25">
      <c r="B28" s="36">
        <v>45130</v>
      </c>
      <c r="C28">
        <v>19646.05</v>
      </c>
      <c r="D28">
        <v>24943.3</v>
      </c>
      <c r="E28">
        <v>25078.3</v>
      </c>
      <c r="F28">
        <v>24686.85</v>
      </c>
      <c r="G28" t="s">
        <v>72</v>
      </c>
      <c r="H28">
        <v>-4.7000000000000002E-3</v>
      </c>
    </row>
    <row r="29" spans="2:8" x14ac:dyDescent="0.25">
      <c r="B29" s="36">
        <v>45137</v>
      </c>
      <c r="C29">
        <v>19517</v>
      </c>
      <c r="D29">
        <v>24445.75</v>
      </c>
      <c r="E29">
        <v>24861.15</v>
      </c>
      <c r="F29">
        <v>24074.2</v>
      </c>
      <c r="G29" t="s">
        <v>73</v>
      </c>
      <c r="H29">
        <v>1.24E-2</v>
      </c>
    </row>
    <row r="30" spans="2:8" x14ac:dyDescent="0.25">
      <c r="B30" s="36">
        <v>45144</v>
      </c>
      <c r="C30">
        <v>19428.3</v>
      </c>
      <c r="D30">
        <v>24587.599999999999</v>
      </c>
      <c r="E30">
        <v>24854.799999999999</v>
      </c>
      <c r="F30">
        <v>24504.45</v>
      </c>
      <c r="G30" t="s">
        <v>74</v>
      </c>
      <c r="H30">
        <v>1.1999999999999999E-3</v>
      </c>
    </row>
    <row r="31" spans="2:8" x14ac:dyDescent="0.25">
      <c r="B31" s="36">
        <v>45151</v>
      </c>
      <c r="C31">
        <v>19310.150000000001</v>
      </c>
      <c r="D31">
        <v>24329.45</v>
      </c>
      <c r="E31">
        <v>24592.2</v>
      </c>
      <c r="F31">
        <v>24141.8</v>
      </c>
      <c r="G31" t="s">
        <v>75</v>
      </c>
      <c r="H31">
        <v>7.3000000000000001E-3</v>
      </c>
    </row>
    <row r="32" spans="2:8" x14ac:dyDescent="0.25">
      <c r="B32" s="36">
        <v>45158</v>
      </c>
      <c r="C32">
        <v>19265.8</v>
      </c>
      <c r="D32">
        <v>23992.95</v>
      </c>
      <c r="E32">
        <v>24401</v>
      </c>
      <c r="F32">
        <v>23992.7</v>
      </c>
      <c r="G32" t="s">
        <v>65</v>
      </c>
      <c r="H32">
        <v>1.2999999999999999E-2</v>
      </c>
    </row>
    <row r="33" spans="2:8" x14ac:dyDescent="0.25">
      <c r="B33" s="36">
        <v>45165</v>
      </c>
      <c r="C33">
        <v>19435.3</v>
      </c>
      <c r="D33">
        <v>23382.3</v>
      </c>
      <c r="E33">
        <v>24174</v>
      </c>
      <c r="F33">
        <v>23350</v>
      </c>
      <c r="G33" t="s">
        <v>76</v>
      </c>
      <c r="H33">
        <v>2.1700000000000001E-2</v>
      </c>
    </row>
    <row r="34" spans="2:8" x14ac:dyDescent="0.25">
      <c r="B34" s="36">
        <v>45172</v>
      </c>
      <c r="C34">
        <v>19819.95</v>
      </c>
      <c r="D34">
        <v>23570.799999999999</v>
      </c>
      <c r="E34">
        <v>23667.1</v>
      </c>
      <c r="F34">
        <v>23398.2</v>
      </c>
      <c r="G34" t="s">
        <v>77</v>
      </c>
      <c r="H34">
        <v>1.5E-3</v>
      </c>
    </row>
    <row r="35" spans="2:8" x14ac:dyDescent="0.25">
      <c r="B35" s="36">
        <v>45179</v>
      </c>
      <c r="C35">
        <v>20192.349999999999</v>
      </c>
      <c r="D35">
        <v>23319.15</v>
      </c>
      <c r="E35">
        <v>23490.400000000001</v>
      </c>
      <c r="F35">
        <v>23206.65</v>
      </c>
      <c r="G35" t="s">
        <v>55</v>
      </c>
      <c r="H35">
        <v>7.4999999999999997E-3</v>
      </c>
    </row>
    <row r="36" spans="2:8" x14ac:dyDescent="0.25">
      <c r="B36" s="36">
        <v>45186</v>
      </c>
      <c r="C36">
        <v>19674.25</v>
      </c>
      <c r="D36">
        <v>23337.9</v>
      </c>
      <c r="E36">
        <v>23338.7</v>
      </c>
      <c r="F36">
        <v>21281.45</v>
      </c>
      <c r="G36" t="s">
        <v>78</v>
      </c>
      <c r="H36">
        <v>3.3700000000000001E-2</v>
      </c>
    </row>
    <row r="37" spans="2:8" x14ac:dyDescent="0.25">
      <c r="B37" s="36">
        <v>45193</v>
      </c>
      <c r="C37">
        <v>19638.3</v>
      </c>
      <c r="D37">
        <v>23038.95</v>
      </c>
      <c r="E37">
        <v>23110.799999999999</v>
      </c>
      <c r="F37">
        <v>22417</v>
      </c>
      <c r="G37" t="s">
        <v>79</v>
      </c>
      <c r="H37">
        <v>-1.8599999999999998E-2</v>
      </c>
    </row>
    <row r="38" spans="2:8" x14ac:dyDescent="0.25">
      <c r="B38" s="36">
        <v>45200</v>
      </c>
      <c r="C38">
        <v>19653.5</v>
      </c>
      <c r="D38">
        <v>22512.85</v>
      </c>
      <c r="E38">
        <v>23026.400000000001</v>
      </c>
      <c r="F38">
        <v>22404.55</v>
      </c>
      <c r="G38" t="s">
        <v>80</v>
      </c>
      <c r="H38">
        <v>2.1899999999999999E-2</v>
      </c>
    </row>
    <row r="39" spans="2:8" x14ac:dyDescent="0.25">
      <c r="B39" s="36">
        <v>45207</v>
      </c>
      <c r="C39">
        <v>19751.05</v>
      </c>
      <c r="D39">
        <v>22027.95</v>
      </c>
      <c r="E39">
        <v>22502.15</v>
      </c>
      <c r="F39">
        <v>21821.05</v>
      </c>
      <c r="G39" t="s">
        <v>59</v>
      </c>
      <c r="H39">
        <v>1.8599999999999998E-2</v>
      </c>
    </row>
    <row r="40" spans="2:8" x14ac:dyDescent="0.25">
      <c r="B40" s="36">
        <v>45214</v>
      </c>
      <c r="C40">
        <v>19542.650000000001</v>
      </c>
      <c r="D40">
        <v>22561.599999999999</v>
      </c>
      <c r="E40">
        <v>22588.799999999999</v>
      </c>
      <c r="F40">
        <v>21932.400000000001</v>
      </c>
      <c r="G40" t="s">
        <v>77</v>
      </c>
      <c r="H40">
        <v>-1.8700000000000001E-2</v>
      </c>
    </row>
    <row r="41" spans="2:8" x14ac:dyDescent="0.25">
      <c r="B41" s="36">
        <v>45221</v>
      </c>
      <c r="C41">
        <v>19047.25</v>
      </c>
      <c r="D41">
        <v>22475.55</v>
      </c>
      <c r="E41">
        <v>22794.7</v>
      </c>
      <c r="F41">
        <v>22348.05</v>
      </c>
      <c r="G41" t="s">
        <v>81</v>
      </c>
      <c r="H41">
        <v>2.5000000000000001E-3</v>
      </c>
    </row>
    <row r="42" spans="2:8" x14ac:dyDescent="0.25">
      <c r="B42" s="36">
        <v>45228</v>
      </c>
      <c r="C42">
        <v>19230.599999999999</v>
      </c>
      <c r="D42">
        <v>22336.9</v>
      </c>
      <c r="E42">
        <v>22625.95</v>
      </c>
      <c r="F42">
        <v>22198.15</v>
      </c>
      <c r="G42" t="s">
        <v>61</v>
      </c>
      <c r="H42">
        <v>1.23E-2</v>
      </c>
    </row>
    <row r="43" spans="2:8" x14ac:dyDescent="0.25">
      <c r="B43" s="36">
        <v>45235</v>
      </c>
      <c r="C43">
        <v>19425.349999999999</v>
      </c>
      <c r="D43">
        <v>22339.05</v>
      </c>
      <c r="E43">
        <v>22427.45</v>
      </c>
      <c r="F43">
        <v>21777.65</v>
      </c>
      <c r="G43" t="s">
        <v>77</v>
      </c>
      <c r="H43">
        <v>-1.6500000000000001E-2</v>
      </c>
    </row>
    <row r="44" spans="2:8" x14ac:dyDescent="0.25">
      <c r="B44" s="36">
        <v>45242</v>
      </c>
      <c r="C44">
        <v>19731.8</v>
      </c>
      <c r="D44">
        <v>22578.35</v>
      </c>
      <c r="E44">
        <v>22775.7</v>
      </c>
      <c r="F44">
        <v>22503.75</v>
      </c>
      <c r="G44" t="s">
        <v>60</v>
      </c>
      <c r="H44">
        <v>2.9999999999999997E-4</v>
      </c>
    </row>
    <row r="45" spans="2:8" x14ac:dyDescent="0.25">
      <c r="B45" s="36">
        <v>45249</v>
      </c>
      <c r="C45">
        <v>19794.7</v>
      </c>
      <c r="D45">
        <v>22455</v>
      </c>
      <c r="E45">
        <v>22619</v>
      </c>
      <c r="F45">
        <v>22303.8</v>
      </c>
      <c r="G45" t="s">
        <v>77</v>
      </c>
      <c r="H45">
        <v>8.3999999999999995E-3</v>
      </c>
    </row>
    <row r="46" spans="2:8" x14ac:dyDescent="0.25">
      <c r="B46" s="36">
        <v>45256</v>
      </c>
      <c r="C46">
        <v>20267.900000000001</v>
      </c>
      <c r="D46">
        <v>21947.9</v>
      </c>
      <c r="E46">
        <v>22516</v>
      </c>
      <c r="F46">
        <v>21947.55</v>
      </c>
      <c r="G46" t="s">
        <v>82</v>
      </c>
      <c r="H46">
        <v>1.04E-2</v>
      </c>
    </row>
    <row r="47" spans="2:8" x14ac:dyDescent="0.25">
      <c r="B47" s="36">
        <v>45263</v>
      </c>
      <c r="C47">
        <v>20969.400000000001</v>
      </c>
      <c r="D47">
        <v>21990.1</v>
      </c>
      <c r="E47">
        <v>22180.7</v>
      </c>
      <c r="F47">
        <v>21710.2</v>
      </c>
      <c r="G47" t="s">
        <v>83</v>
      </c>
      <c r="H47">
        <v>3.3E-3</v>
      </c>
    </row>
    <row r="48" spans="2:8" x14ac:dyDescent="0.25">
      <c r="B48" s="36">
        <v>45270</v>
      </c>
      <c r="C48">
        <v>21456.65</v>
      </c>
      <c r="D48">
        <v>22517.5</v>
      </c>
      <c r="E48">
        <v>22526.6</v>
      </c>
      <c r="F48">
        <v>21905.65</v>
      </c>
      <c r="G48" t="s">
        <v>84</v>
      </c>
      <c r="H48">
        <v>-2.0899999999999998E-2</v>
      </c>
    </row>
    <row r="49" spans="2:8" x14ac:dyDescent="0.25">
      <c r="B49" s="36">
        <v>45277</v>
      </c>
      <c r="C49">
        <v>21349.4</v>
      </c>
      <c r="D49">
        <v>22406.95</v>
      </c>
      <c r="E49">
        <v>22525.65</v>
      </c>
      <c r="F49">
        <v>22224.35</v>
      </c>
      <c r="G49" t="s">
        <v>85</v>
      </c>
      <c r="H49">
        <v>6.8999999999999999E-3</v>
      </c>
    </row>
    <row r="50" spans="2:8" x14ac:dyDescent="0.25">
      <c r="B50" s="36">
        <v>45284</v>
      </c>
      <c r="C50">
        <v>21731.4</v>
      </c>
      <c r="D50">
        <v>22169.200000000001</v>
      </c>
      <c r="E50">
        <v>22353.3</v>
      </c>
      <c r="F50">
        <v>21860.65</v>
      </c>
      <c r="G50" t="s">
        <v>86</v>
      </c>
      <c r="H50">
        <v>5.7000000000000002E-3</v>
      </c>
    </row>
    <row r="51" spans="2:8" x14ac:dyDescent="0.25">
      <c r="B51" s="36">
        <v>45291</v>
      </c>
      <c r="C51">
        <v>21710.799999999999</v>
      </c>
      <c r="D51">
        <v>22103.45</v>
      </c>
      <c r="E51">
        <v>22297.5</v>
      </c>
      <c r="F51">
        <v>21875.25</v>
      </c>
      <c r="G51" t="s">
        <v>63</v>
      </c>
      <c r="H51">
        <v>7.7999999999999996E-3</v>
      </c>
    </row>
    <row r="52" spans="2:8" x14ac:dyDescent="0.25">
      <c r="B52" s="36">
        <v>45298</v>
      </c>
      <c r="C52">
        <v>21894.55</v>
      </c>
      <c r="D52">
        <v>21800.799999999999</v>
      </c>
      <c r="E52">
        <v>22068.65</v>
      </c>
      <c r="F52">
        <v>21530.2</v>
      </c>
      <c r="G52" t="s">
        <v>76</v>
      </c>
      <c r="H52">
        <v>1.1900000000000001E-2</v>
      </c>
    </row>
    <row r="53" spans="2:8" x14ac:dyDescent="0.25">
      <c r="B53" s="36">
        <v>45305</v>
      </c>
      <c r="C53">
        <v>21622.400000000001</v>
      </c>
      <c r="D53">
        <v>21921.05</v>
      </c>
      <c r="E53">
        <v>22053.3</v>
      </c>
      <c r="F53">
        <v>21629.9</v>
      </c>
      <c r="G53" t="s">
        <v>87</v>
      </c>
      <c r="H53">
        <v>-3.3E-3</v>
      </c>
    </row>
    <row r="54" spans="2:8" x14ac:dyDescent="0.25">
      <c r="B54" s="36">
        <v>45312</v>
      </c>
      <c r="C54">
        <v>21352.6</v>
      </c>
      <c r="D54">
        <v>21433.1</v>
      </c>
      <c r="E54">
        <v>22126.799999999999</v>
      </c>
      <c r="F54">
        <v>21429.599999999999</v>
      </c>
      <c r="G54" t="s">
        <v>88</v>
      </c>
      <c r="H54">
        <v>2.35E-2</v>
      </c>
    </row>
    <row r="55" spans="2:8" x14ac:dyDescent="0.25">
      <c r="B55" s="36">
        <v>45319</v>
      </c>
      <c r="C55">
        <v>21853.8</v>
      </c>
      <c r="D55">
        <v>21706.15</v>
      </c>
      <c r="E55">
        <v>21750.25</v>
      </c>
      <c r="F55">
        <v>21137.200000000001</v>
      </c>
      <c r="G55" t="s">
        <v>74</v>
      </c>
      <c r="H55">
        <v>-1.2500000000000001E-2</v>
      </c>
    </row>
    <row r="56" spans="2:8" x14ac:dyDescent="0.25">
      <c r="B56" s="36">
        <v>45326</v>
      </c>
      <c r="C56">
        <v>21782.5</v>
      </c>
      <c r="D56">
        <v>22053.15</v>
      </c>
      <c r="E56">
        <v>22124.15</v>
      </c>
      <c r="F56">
        <v>21285.55</v>
      </c>
      <c r="G56" t="s">
        <v>89</v>
      </c>
      <c r="H56">
        <v>-1.24E-2</v>
      </c>
    </row>
    <row r="57" spans="2:8" x14ac:dyDescent="0.25">
      <c r="B57" s="36">
        <v>45333</v>
      </c>
      <c r="C57">
        <v>22040.7</v>
      </c>
      <c r="D57">
        <v>21747.599999999999</v>
      </c>
      <c r="E57">
        <v>21928.25</v>
      </c>
      <c r="F57">
        <v>21448.65</v>
      </c>
      <c r="G57" t="s">
        <v>90</v>
      </c>
      <c r="H57">
        <v>8.5000000000000006E-3</v>
      </c>
    </row>
    <row r="58" spans="2:8" x14ac:dyDescent="0.25">
      <c r="B58" s="36">
        <v>45340</v>
      </c>
      <c r="C58">
        <v>22212.7</v>
      </c>
      <c r="D58">
        <v>21727.75</v>
      </c>
      <c r="E58">
        <v>21834.35</v>
      </c>
      <c r="F58">
        <v>21500.35</v>
      </c>
      <c r="G58" t="s">
        <v>91</v>
      </c>
      <c r="H58">
        <v>-8.9999999999999998E-4</v>
      </c>
    </row>
    <row r="59" spans="2:8" x14ac:dyDescent="0.25">
      <c r="B59" s="36">
        <v>45347</v>
      </c>
      <c r="C59">
        <v>22338.75</v>
      </c>
      <c r="D59">
        <v>21365.200000000001</v>
      </c>
      <c r="E59">
        <v>21801.45</v>
      </c>
      <c r="F59">
        <v>21329.45</v>
      </c>
      <c r="G59" t="s">
        <v>92</v>
      </c>
      <c r="H59">
        <v>1.7899999999999999E-2</v>
      </c>
    </row>
    <row r="60" spans="2:8" x14ac:dyDescent="0.25">
      <c r="B60" s="36">
        <v>45354</v>
      </c>
      <c r="C60">
        <v>22493.55</v>
      </c>
      <c r="D60">
        <v>21434.799999999999</v>
      </c>
      <c r="E60">
        <v>21593</v>
      </c>
      <c r="F60">
        <v>20976.799999999999</v>
      </c>
      <c r="G60" t="s">
        <v>51</v>
      </c>
      <c r="H60">
        <v>-5.0000000000000001E-3</v>
      </c>
    </row>
    <row r="61" spans="2:8" x14ac:dyDescent="0.25">
      <c r="B61" s="36">
        <v>45361</v>
      </c>
      <c r="C61">
        <v>22023.35</v>
      </c>
      <c r="D61">
        <v>20965.3</v>
      </c>
      <c r="E61">
        <v>21492.3</v>
      </c>
      <c r="F61">
        <v>20769.5</v>
      </c>
      <c r="G61" t="s">
        <v>93</v>
      </c>
      <c r="H61">
        <v>2.3199999999999998E-2</v>
      </c>
    </row>
    <row r="62" spans="2:8" x14ac:dyDescent="0.25">
      <c r="B62" s="36">
        <v>45368</v>
      </c>
      <c r="C62">
        <v>22096.75</v>
      </c>
      <c r="D62">
        <v>20601.95</v>
      </c>
      <c r="E62">
        <v>21006.1</v>
      </c>
      <c r="F62">
        <v>20507.75</v>
      </c>
      <c r="G62" t="s">
        <v>66</v>
      </c>
      <c r="H62">
        <v>3.4599999999999999E-2</v>
      </c>
    </row>
    <row r="63" spans="2:8" x14ac:dyDescent="0.25">
      <c r="B63" s="36">
        <v>45375</v>
      </c>
      <c r="C63">
        <v>22326.9</v>
      </c>
      <c r="D63">
        <v>19844.650000000001</v>
      </c>
      <c r="E63">
        <v>20291.55</v>
      </c>
      <c r="F63">
        <v>19800</v>
      </c>
      <c r="G63" t="s">
        <v>62</v>
      </c>
      <c r="H63">
        <v>2.3900000000000001E-2</v>
      </c>
    </row>
    <row r="64" spans="2:8" x14ac:dyDescent="0.25">
      <c r="B64" s="36">
        <v>45382</v>
      </c>
      <c r="C64">
        <v>22513.7</v>
      </c>
      <c r="D64">
        <v>19731.150000000001</v>
      </c>
      <c r="E64">
        <v>19875.150000000001</v>
      </c>
      <c r="F64">
        <v>19670.5</v>
      </c>
      <c r="G64" t="s">
        <v>94</v>
      </c>
      <c r="H64">
        <v>3.2000000000000002E-3</v>
      </c>
    </row>
    <row r="65" spans="2:8" x14ac:dyDescent="0.25">
      <c r="B65" s="36">
        <v>45389</v>
      </c>
      <c r="C65">
        <v>22519.4</v>
      </c>
      <c r="D65">
        <v>19547.25</v>
      </c>
      <c r="E65">
        <v>19875.25</v>
      </c>
      <c r="F65">
        <v>19414.75</v>
      </c>
      <c r="G65" t="s">
        <v>95</v>
      </c>
      <c r="H65">
        <v>1.5800000000000002E-2</v>
      </c>
    </row>
    <row r="66" spans="2:8" x14ac:dyDescent="0.25">
      <c r="B66" s="36">
        <v>45396</v>
      </c>
      <c r="C66">
        <v>22147</v>
      </c>
      <c r="D66">
        <v>19345.849999999999</v>
      </c>
      <c r="E66">
        <v>19464.400000000001</v>
      </c>
      <c r="F66">
        <v>19309.7</v>
      </c>
      <c r="G66" t="s">
        <v>96</v>
      </c>
      <c r="H66">
        <v>1.01E-2</v>
      </c>
    </row>
    <row r="67" spans="2:8" x14ac:dyDescent="0.25">
      <c r="B67" s="36">
        <v>45403</v>
      </c>
      <c r="C67">
        <v>22419.95</v>
      </c>
      <c r="D67">
        <v>19053.400000000001</v>
      </c>
      <c r="E67">
        <v>19276.25</v>
      </c>
      <c r="F67">
        <v>18940</v>
      </c>
      <c r="G67" t="s">
        <v>97</v>
      </c>
      <c r="H67">
        <v>9.5999999999999992E-3</v>
      </c>
    </row>
    <row r="68" spans="2:8" x14ac:dyDescent="0.25">
      <c r="B68" s="36">
        <v>45410</v>
      </c>
      <c r="C68">
        <v>22475.85</v>
      </c>
      <c r="D68">
        <v>19521.599999999999</v>
      </c>
      <c r="E68">
        <v>19556.849999999999</v>
      </c>
      <c r="F68">
        <v>18837.849999999999</v>
      </c>
      <c r="G68" t="s">
        <v>98</v>
      </c>
      <c r="H68">
        <v>-2.53E-2</v>
      </c>
    </row>
    <row r="69" spans="2:8" x14ac:dyDescent="0.25">
      <c r="B69" s="36">
        <v>45417</v>
      </c>
      <c r="C69">
        <v>22055.200000000001</v>
      </c>
      <c r="D69">
        <v>19737.25</v>
      </c>
      <c r="E69">
        <v>19849.75</v>
      </c>
      <c r="F69">
        <v>19512.349999999999</v>
      </c>
      <c r="G69" t="s">
        <v>99</v>
      </c>
      <c r="H69">
        <v>-1.06E-2</v>
      </c>
    </row>
    <row r="70" spans="2:8" x14ac:dyDescent="0.25">
      <c r="B70" s="36">
        <v>45424</v>
      </c>
      <c r="C70">
        <v>22466.1</v>
      </c>
      <c r="D70">
        <v>19539.45</v>
      </c>
      <c r="E70">
        <v>19843.3</v>
      </c>
      <c r="F70">
        <v>19480.5</v>
      </c>
      <c r="G70" t="s">
        <v>100</v>
      </c>
      <c r="H70">
        <v>5.0000000000000001E-3</v>
      </c>
    </row>
    <row r="71" spans="2:8" x14ac:dyDescent="0.25">
      <c r="B71" s="36">
        <v>45431</v>
      </c>
      <c r="C71">
        <v>22957.1</v>
      </c>
      <c r="D71">
        <v>19622.400000000001</v>
      </c>
      <c r="E71">
        <v>19675.75</v>
      </c>
      <c r="F71">
        <v>19333.599999999999</v>
      </c>
      <c r="G71" t="s">
        <v>101</v>
      </c>
      <c r="H71">
        <v>8.0000000000000004E-4</v>
      </c>
    </row>
    <row r="72" spans="2:8" x14ac:dyDescent="0.25">
      <c r="B72" s="36">
        <v>45438</v>
      </c>
      <c r="C72">
        <v>22530.7</v>
      </c>
      <c r="D72">
        <v>19678.2</v>
      </c>
      <c r="E72">
        <v>19766.650000000001</v>
      </c>
      <c r="F72">
        <v>19492.099999999999</v>
      </c>
      <c r="G72" t="s">
        <v>102</v>
      </c>
      <c r="H72">
        <v>-1.8E-3</v>
      </c>
    </row>
    <row r="73" spans="2:8" x14ac:dyDescent="0.25">
      <c r="B73" s="36">
        <v>45445</v>
      </c>
      <c r="C73">
        <v>23290.15</v>
      </c>
      <c r="D73">
        <v>20155.95</v>
      </c>
      <c r="E73">
        <v>20195.349999999999</v>
      </c>
      <c r="F73">
        <v>19657.5</v>
      </c>
      <c r="G73" t="s">
        <v>103</v>
      </c>
      <c r="H73">
        <v>-2.5700000000000001E-2</v>
      </c>
    </row>
    <row r="74" spans="2:8" x14ac:dyDescent="0.25">
      <c r="B74" s="36">
        <v>45452</v>
      </c>
      <c r="C74">
        <v>23465.599999999999</v>
      </c>
      <c r="D74">
        <v>19890</v>
      </c>
      <c r="E74">
        <v>20222.45</v>
      </c>
      <c r="F74">
        <v>19865.349999999999</v>
      </c>
      <c r="G74" t="s">
        <v>81</v>
      </c>
      <c r="H74">
        <v>1.8800000000000001E-2</v>
      </c>
    </row>
    <row r="75" spans="2:8" x14ac:dyDescent="0.25">
      <c r="B75" s="36">
        <v>45459</v>
      </c>
      <c r="C75">
        <v>23501.1</v>
      </c>
      <c r="D75">
        <v>19525.05</v>
      </c>
      <c r="E75">
        <v>19867.150000000001</v>
      </c>
      <c r="F75">
        <v>19432.849999999999</v>
      </c>
      <c r="G75" t="s">
        <v>51</v>
      </c>
      <c r="H75">
        <v>1.9800000000000002E-2</v>
      </c>
    </row>
    <row r="76" spans="2:8" x14ac:dyDescent="0.25">
      <c r="B76" s="36">
        <v>45466</v>
      </c>
      <c r="C76">
        <v>24010.6</v>
      </c>
      <c r="D76">
        <v>19298.349999999999</v>
      </c>
      <c r="E76">
        <v>19458.55</v>
      </c>
      <c r="F76">
        <v>19223.650000000001</v>
      </c>
      <c r="G76" t="s">
        <v>104</v>
      </c>
      <c r="H76">
        <v>8.8000000000000005E-3</v>
      </c>
    </row>
    <row r="77" spans="2:8" x14ac:dyDescent="0.25">
      <c r="B77" s="36">
        <v>45473</v>
      </c>
      <c r="C77">
        <v>24323.85</v>
      </c>
      <c r="D77">
        <v>19320.650000000001</v>
      </c>
      <c r="E77">
        <v>19584.45</v>
      </c>
      <c r="F77">
        <v>19229.7</v>
      </c>
      <c r="G77" t="s">
        <v>51</v>
      </c>
      <c r="H77">
        <v>-2.3E-3</v>
      </c>
    </row>
    <row r="78" spans="2:8" x14ac:dyDescent="0.25">
      <c r="B78" s="36">
        <v>45480</v>
      </c>
      <c r="C78">
        <v>24502.15</v>
      </c>
      <c r="D78">
        <v>19383.95</v>
      </c>
      <c r="E78">
        <v>19482.75</v>
      </c>
      <c r="F78">
        <v>19253.599999999999</v>
      </c>
      <c r="G78" t="s">
        <v>105</v>
      </c>
      <c r="H78">
        <v>-6.1000000000000004E-3</v>
      </c>
    </row>
    <row r="79" spans="2:8" x14ac:dyDescent="0.25">
      <c r="B79" s="36">
        <v>45487</v>
      </c>
      <c r="C79">
        <v>24530.9</v>
      </c>
      <c r="D79">
        <v>19576.849999999999</v>
      </c>
      <c r="E79">
        <v>19645.5</v>
      </c>
      <c r="F79">
        <v>19412.75</v>
      </c>
      <c r="G79" t="s">
        <v>80</v>
      </c>
      <c r="H79">
        <v>-4.4999999999999997E-3</v>
      </c>
    </row>
    <row r="80" spans="2:8" x14ac:dyDescent="0.25">
      <c r="B80" s="36">
        <v>45494</v>
      </c>
      <c r="C80">
        <v>24834.85</v>
      </c>
      <c r="D80">
        <v>19666.349999999999</v>
      </c>
      <c r="E80">
        <v>19795.599999999999</v>
      </c>
      <c r="F80">
        <v>19296.45</v>
      </c>
      <c r="G80" t="s">
        <v>106</v>
      </c>
      <c r="H80">
        <v>-6.6E-3</v>
      </c>
    </row>
    <row r="81" spans="2:8" x14ac:dyDescent="0.25">
      <c r="B81" s="36">
        <v>45501</v>
      </c>
      <c r="C81">
        <v>24717.7</v>
      </c>
      <c r="D81">
        <v>19748.45</v>
      </c>
      <c r="E81">
        <v>19867.55</v>
      </c>
      <c r="F81">
        <v>19563.099999999999</v>
      </c>
      <c r="G81" t="s">
        <v>64</v>
      </c>
      <c r="H81">
        <v>-5.0000000000000001E-3</v>
      </c>
    </row>
    <row r="82" spans="2:8" x14ac:dyDescent="0.25">
      <c r="B82" s="36">
        <v>45508</v>
      </c>
      <c r="C82">
        <v>24367.5</v>
      </c>
      <c r="D82">
        <v>19612.150000000001</v>
      </c>
      <c r="E82">
        <v>19991.849999999999</v>
      </c>
      <c r="F82">
        <v>19562.95</v>
      </c>
      <c r="G82" t="s">
        <v>55</v>
      </c>
      <c r="H82">
        <v>9.1999999999999998E-3</v>
      </c>
    </row>
    <row r="83" spans="2:8" x14ac:dyDescent="0.25">
      <c r="B83" s="36">
        <v>45515</v>
      </c>
      <c r="C83">
        <v>24541.15</v>
      </c>
      <c r="D83">
        <v>19400.349999999999</v>
      </c>
      <c r="E83">
        <v>19595.349999999999</v>
      </c>
      <c r="F83">
        <v>19327.099999999999</v>
      </c>
      <c r="G83" t="s">
        <v>67</v>
      </c>
      <c r="H83">
        <v>1.2E-2</v>
      </c>
    </row>
    <row r="84" spans="2:8" x14ac:dyDescent="0.25">
      <c r="B84" s="36">
        <v>45522</v>
      </c>
      <c r="C84">
        <v>24823.15</v>
      </c>
      <c r="D84">
        <v>19246.5</v>
      </c>
      <c r="E84">
        <v>19523.599999999999</v>
      </c>
      <c r="F84">
        <v>19234.400000000001</v>
      </c>
      <c r="G84" t="s">
        <v>90</v>
      </c>
      <c r="H84">
        <v>7.4000000000000003E-3</v>
      </c>
    </row>
    <row r="85" spans="2:8" x14ac:dyDescent="0.25">
      <c r="B85" s="36">
        <v>45529</v>
      </c>
      <c r="C85">
        <v>25235.9</v>
      </c>
      <c r="D85">
        <v>18682.349999999999</v>
      </c>
      <c r="E85">
        <v>19201.7</v>
      </c>
      <c r="F85">
        <v>18646.7</v>
      </c>
      <c r="G85" t="s">
        <v>95</v>
      </c>
      <c r="H85">
        <v>2.8000000000000001E-2</v>
      </c>
    </row>
    <row r="86" spans="2:8" x14ac:dyDescent="0.25">
      <c r="B86" s="36">
        <v>45536</v>
      </c>
      <c r="C86">
        <v>24852.15</v>
      </c>
      <c r="D86">
        <v>18873.3</v>
      </c>
      <c r="E86">
        <v>18886.599999999999</v>
      </c>
      <c r="F86">
        <v>18647.099999999999</v>
      </c>
      <c r="G86" t="s">
        <v>107</v>
      </c>
      <c r="H86">
        <v>-8.5000000000000006E-3</v>
      </c>
    </row>
    <row r="87" spans="2:8" x14ac:dyDescent="0.25">
      <c r="B87" s="36">
        <v>45543</v>
      </c>
      <c r="C87">
        <v>25356.5</v>
      </c>
      <c r="D87">
        <v>18595.05</v>
      </c>
      <c r="E87">
        <v>18864.7</v>
      </c>
      <c r="F87">
        <v>18559.75</v>
      </c>
      <c r="G87" t="s">
        <v>108</v>
      </c>
      <c r="H87">
        <v>1.41E-2</v>
      </c>
    </row>
    <row r="88" spans="2:8" x14ac:dyDescent="0.25">
      <c r="B88" s="36">
        <v>45550</v>
      </c>
      <c r="C88">
        <v>25790.95</v>
      </c>
      <c r="D88">
        <v>18612</v>
      </c>
      <c r="E88">
        <v>18777.900000000001</v>
      </c>
      <c r="F88">
        <v>18531.599999999999</v>
      </c>
      <c r="G88" t="s">
        <v>109</v>
      </c>
      <c r="H88">
        <v>1.6000000000000001E-3</v>
      </c>
    </row>
    <row r="89" spans="2:8" x14ac:dyDescent="0.25">
      <c r="B89" s="36">
        <v>45557</v>
      </c>
      <c r="C89">
        <v>26178.95</v>
      </c>
      <c r="D89">
        <v>18619.150000000001</v>
      </c>
      <c r="E89">
        <v>18662.45</v>
      </c>
      <c r="F89">
        <v>18464.55</v>
      </c>
      <c r="G89" t="s">
        <v>66</v>
      </c>
      <c r="H89">
        <v>1.9E-3</v>
      </c>
    </row>
    <row r="90" spans="2:8" x14ac:dyDescent="0.25">
      <c r="B90" s="36">
        <v>45564</v>
      </c>
      <c r="C90">
        <v>25014.6</v>
      </c>
      <c r="D90">
        <v>18201.099999999999</v>
      </c>
      <c r="E90">
        <v>18508.55</v>
      </c>
      <c r="F90">
        <v>18178.849999999999</v>
      </c>
      <c r="G90" t="s">
        <v>110</v>
      </c>
      <c r="H90">
        <v>1.6299999999999999E-2</v>
      </c>
    </row>
    <row r="91" spans="2:8" x14ac:dyDescent="0.25">
      <c r="B91" s="36">
        <v>45571</v>
      </c>
      <c r="C91">
        <v>24964.25</v>
      </c>
      <c r="D91">
        <v>18339.3</v>
      </c>
      <c r="E91">
        <v>18458.900000000001</v>
      </c>
      <c r="F91">
        <v>18060.400000000001</v>
      </c>
      <c r="G91" t="s">
        <v>110</v>
      </c>
      <c r="H91">
        <v>-6.1000000000000004E-3</v>
      </c>
    </row>
    <row r="92" spans="2:8" x14ac:dyDescent="0.25">
      <c r="B92" s="36">
        <v>45578</v>
      </c>
      <c r="C92">
        <v>24854.05</v>
      </c>
      <c r="D92">
        <v>18120.599999999999</v>
      </c>
      <c r="E92">
        <v>18389.7</v>
      </c>
      <c r="F92">
        <v>18100.3</v>
      </c>
      <c r="G92" t="s">
        <v>90</v>
      </c>
      <c r="H92">
        <v>1.3599999999999999E-2</v>
      </c>
    </row>
    <row r="93" spans="2:8" x14ac:dyDescent="0.25">
      <c r="B93" s="36">
        <v>45585</v>
      </c>
      <c r="C93">
        <v>24180.799999999999</v>
      </c>
      <c r="D93">
        <v>18124.8</v>
      </c>
      <c r="E93">
        <v>18267.45</v>
      </c>
      <c r="F93">
        <v>18042.400000000001</v>
      </c>
      <c r="G93" t="s">
        <v>111</v>
      </c>
      <c r="H93">
        <v>2.0000000000000001E-4</v>
      </c>
    </row>
    <row r="94" spans="2:8" x14ac:dyDescent="0.25">
      <c r="B94" s="36">
        <v>45592</v>
      </c>
      <c r="C94">
        <v>24304.35</v>
      </c>
      <c r="D94">
        <v>17707.55</v>
      </c>
      <c r="E94">
        <v>18089.150000000001</v>
      </c>
      <c r="F94">
        <v>17612.5</v>
      </c>
      <c r="G94" t="s">
        <v>85</v>
      </c>
      <c r="H94">
        <v>2.5000000000000001E-2</v>
      </c>
    </row>
    <row r="95" spans="2:8" x14ac:dyDescent="0.25">
      <c r="B95" s="36">
        <v>45599</v>
      </c>
      <c r="C95">
        <v>24148.2</v>
      </c>
      <c r="D95">
        <v>17863</v>
      </c>
      <c r="E95">
        <v>17863</v>
      </c>
      <c r="F95">
        <v>17553.95</v>
      </c>
      <c r="G95" t="s">
        <v>52</v>
      </c>
      <c r="H95">
        <v>-1.14E-2</v>
      </c>
    </row>
    <row r="96" spans="2:8" x14ac:dyDescent="0.25">
      <c r="B96" s="36">
        <v>45606</v>
      </c>
      <c r="C96">
        <v>23532.7</v>
      </c>
      <c r="D96">
        <v>17634.900000000001</v>
      </c>
      <c r="E96">
        <v>17842.150000000001</v>
      </c>
      <c r="F96">
        <v>17597.95</v>
      </c>
      <c r="G96" t="s">
        <v>112</v>
      </c>
      <c r="H96">
        <v>1.2999999999999999E-2</v>
      </c>
    </row>
    <row r="97" spans="2:8" x14ac:dyDescent="0.25">
      <c r="B97" s="36">
        <v>45613</v>
      </c>
      <c r="C97">
        <v>23907.25</v>
      </c>
      <c r="D97">
        <v>17427.95</v>
      </c>
      <c r="E97">
        <v>17638.7</v>
      </c>
      <c r="F97">
        <v>17312.75</v>
      </c>
      <c r="G97" t="s">
        <v>113</v>
      </c>
      <c r="H97">
        <v>1.38E-2</v>
      </c>
    </row>
    <row r="98" spans="2:8" x14ac:dyDescent="0.25">
      <c r="B98" s="36">
        <v>45620</v>
      </c>
      <c r="C98">
        <v>24131.1</v>
      </c>
      <c r="D98">
        <v>16984.3</v>
      </c>
      <c r="E98">
        <v>17381.599999999999</v>
      </c>
      <c r="F98">
        <v>16913.75</v>
      </c>
      <c r="G98" t="s">
        <v>100</v>
      </c>
      <c r="H98">
        <v>2.4500000000000001E-2</v>
      </c>
    </row>
    <row r="99" spans="2:8" x14ac:dyDescent="0.25">
      <c r="B99" s="36">
        <v>45627</v>
      </c>
      <c r="C99">
        <v>24677.8</v>
      </c>
      <c r="D99">
        <v>17066.599999999999</v>
      </c>
      <c r="E99">
        <v>17207.25</v>
      </c>
      <c r="F99">
        <v>16828.349999999999</v>
      </c>
      <c r="G99" t="s">
        <v>114</v>
      </c>
      <c r="H99">
        <v>-9.1000000000000004E-3</v>
      </c>
    </row>
    <row r="100" spans="2:8" x14ac:dyDescent="0.25">
      <c r="B100" s="36">
        <v>45634</v>
      </c>
      <c r="C100">
        <v>24768.3</v>
      </c>
      <c r="D100">
        <v>17421.900000000001</v>
      </c>
      <c r="E100">
        <v>17529.900000000001</v>
      </c>
      <c r="F100">
        <v>16850.150000000001</v>
      </c>
      <c r="G100" t="s">
        <v>61</v>
      </c>
      <c r="H100">
        <v>-1.7999999999999999E-2</v>
      </c>
    </row>
    <row r="101" spans="2:8" x14ac:dyDescent="0.25">
      <c r="B101" s="36">
        <v>45641</v>
      </c>
      <c r="C101">
        <v>23587.5</v>
      </c>
      <c r="D101">
        <v>17680.349999999999</v>
      </c>
      <c r="E101">
        <v>17799.95</v>
      </c>
      <c r="F101">
        <v>17324.349999999999</v>
      </c>
      <c r="G101" t="s">
        <v>115</v>
      </c>
      <c r="H101">
        <v>-1.03E-2</v>
      </c>
    </row>
    <row r="102" spans="2:8" x14ac:dyDescent="0.25">
      <c r="B102" s="36">
        <v>45648</v>
      </c>
      <c r="C102">
        <v>23813.4</v>
      </c>
      <c r="D102">
        <v>17428.599999999999</v>
      </c>
      <c r="E102">
        <v>17644.75</v>
      </c>
      <c r="F102">
        <v>17255.2</v>
      </c>
      <c r="G102" t="s">
        <v>116</v>
      </c>
      <c r="H102">
        <v>7.4000000000000003E-3</v>
      </c>
    </row>
    <row r="103" spans="2:8" x14ac:dyDescent="0.25">
      <c r="B103" s="36">
        <v>45655</v>
      </c>
      <c r="C103">
        <v>24004.75</v>
      </c>
      <c r="D103">
        <v>17965.55</v>
      </c>
      <c r="E103">
        <v>18004.349999999999</v>
      </c>
      <c r="F103">
        <v>17421.8</v>
      </c>
      <c r="G103" t="s">
        <v>117</v>
      </c>
      <c r="H103">
        <v>-2.6700000000000002E-2</v>
      </c>
    </row>
    <row r="104" spans="2:8" x14ac:dyDescent="0.25">
      <c r="B104" s="36">
        <v>45662</v>
      </c>
      <c r="C104">
        <v>23431.5</v>
      </c>
      <c r="D104">
        <v>17859.099999999999</v>
      </c>
      <c r="E104">
        <v>18134.75</v>
      </c>
      <c r="F104">
        <v>17719.75</v>
      </c>
      <c r="G104" t="s">
        <v>92</v>
      </c>
      <c r="H104">
        <v>4.8999999999999998E-3</v>
      </c>
    </row>
    <row r="105" spans="2:8" x14ac:dyDescent="0.25">
      <c r="B105" s="36">
        <v>45669</v>
      </c>
      <c r="C105">
        <v>23203.200000000001</v>
      </c>
      <c r="D105">
        <v>17818.55</v>
      </c>
      <c r="E105">
        <v>17916.900000000001</v>
      </c>
      <c r="F105">
        <v>17652.55</v>
      </c>
      <c r="G105" t="s">
        <v>68</v>
      </c>
      <c r="H105">
        <v>1E-4</v>
      </c>
    </row>
    <row r="106" spans="2:8" x14ac:dyDescent="0.25">
      <c r="B106" s="36">
        <v>45676</v>
      </c>
      <c r="C106">
        <v>23092.2</v>
      </c>
      <c r="D106">
        <v>17541.95</v>
      </c>
      <c r="E106">
        <v>17972.2</v>
      </c>
      <c r="F106">
        <v>17353.400000000001</v>
      </c>
      <c r="G106" t="s">
        <v>118</v>
      </c>
      <c r="H106">
        <v>1.4200000000000001E-2</v>
      </c>
    </row>
  </sheetData>
  <autoFilter ref="B2:C2" xr:uid="{47F1A21C-8743-413F-9C91-4C55E15E5D69}">
    <sortState xmlns:xlrd2="http://schemas.microsoft.com/office/spreadsheetml/2017/richdata2" ref="B3:C106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"/>
  <sheetViews>
    <sheetView showGridLines="0" workbookViewId="0">
      <selection activeCell="O8" sqref="O8"/>
    </sheetView>
  </sheetViews>
  <sheetFormatPr defaultRowHeight="15" x14ac:dyDescent="0.25"/>
  <cols>
    <col min="1" max="1" width="1.85546875" customWidth="1"/>
    <col min="2" max="2" width="40.28515625" bestFit="1" customWidth="1"/>
    <col min="3" max="3" width="9.7109375" bestFit="1" customWidth="1"/>
    <col min="4" max="5" width="10.7109375" customWidth="1"/>
    <col min="6" max="6" width="11.42578125" bestFit="1" customWidth="1"/>
    <col min="7" max="10" width="10.7109375" customWidth="1"/>
    <col min="11" max="11" width="20.42578125" bestFit="1" customWidth="1"/>
  </cols>
  <sheetData>
    <row r="2" spans="2:11" ht="18.75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</row>
    <row r="4" spans="2:11" x14ac:dyDescent="0.25">
      <c r="B4" s="4" t="s">
        <v>1</v>
      </c>
    </row>
    <row r="6" spans="2:11" x14ac:dyDescent="0.25">
      <c r="B6" s="1" t="s">
        <v>2</v>
      </c>
    </row>
    <row r="7" spans="2:11" x14ac:dyDescent="0.25">
      <c r="B7" s="5"/>
      <c r="C7" s="5"/>
      <c r="D7" s="5"/>
      <c r="E7" s="5"/>
      <c r="F7" s="5"/>
      <c r="G7" s="5"/>
      <c r="H7" s="5" t="s">
        <v>9</v>
      </c>
      <c r="I7" s="5" t="s">
        <v>9</v>
      </c>
      <c r="J7" s="5" t="s">
        <v>12</v>
      </c>
      <c r="K7" s="5" t="s">
        <v>13</v>
      </c>
    </row>
    <row r="8" spans="2:11" ht="17.25" x14ac:dyDescent="0.25">
      <c r="B8" s="6" t="s">
        <v>3</v>
      </c>
      <c r="C8" s="6"/>
      <c r="D8" s="6" t="s">
        <v>4</v>
      </c>
      <c r="E8" s="6" t="s">
        <v>5</v>
      </c>
      <c r="F8" s="6" t="s">
        <v>6</v>
      </c>
      <c r="G8" s="6" t="s">
        <v>8</v>
      </c>
      <c r="H8" s="6" t="s">
        <v>10</v>
      </c>
      <c r="I8" s="6" t="s">
        <v>11</v>
      </c>
      <c r="J8" s="6" t="s">
        <v>14</v>
      </c>
      <c r="K8" s="6" t="s">
        <v>15</v>
      </c>
    </row>
    <row r="10" spans="2:11" x14ac:dyDescent="0.25">
      <c r="B10" s="9" t="s">
        <v>613</v>
      </c>
      <c r="C10" s="9"/>
      <c r="D10" s="9" t="s">
        <v>16</v>
      </c>
      <c r="E10" s="23">
        <f>'Beta Comps'!F7</f>
        <v>158.4</v>
      </c>
      <c r="F10" s="23">
        <f>'Beta Comps'!E7</f>
        <v>376273.86</v>
      </c>
      <c r="G10" s="10">
        <v>0.3</v>
      </c>
      <c r="H10" s="11">
        <f>E10/F10</f>
        <v>4.2096998181058871E-4</v>
      </c>
      <c r="I10" s="11">
        <f>E10/(E10+F10)</f>
        <v>4.2079284065611169E-4</v>
      </c>
      <c r="J10" s="7">
        <f>'Regression Beta(MRTI)'!M7</f>
        <v>0.85240062762491009</v>
      </c>
      <c r="K10" s="12">
        <f>J10/(1+(1-G10)*H10)</f>
        <v>0.85214951706822006</v>
      </c>
    </row>
    <row r="11" spans="2:11" x14ac:dyDescent="0.25">
      <c r="B11" s="9" t="s">
        <v>614</v>
      </c>
      <c r="C11" s="9"/>
      <c r="D11" s="9" t="s">
        <v>16</v>
      </c>
      <c r="E11" s="23">
        <f>'Beta Comps'!F8</f>
        <v>116843.97</v>
      </c>
      <c r="F11" s="23">
        <f>'Beta Comps'!E8</f>
        <v>348362.17</v>
      </c>
      <c r="G11" s="10">
        <v>0.3</v>
      </c>
      <c r="H11" s="11">
        <f>E11/F11</f>
        <v>0.33540946768129276</v>
      </c>
      <c r="I11" s="11">
        <f>E11/(E11+F11)</f>
        <v>0.25116600997570671</v>
      </c>
      <c r="J11" s="7">
        <f>'Regression Beta(MAHM)'!M7</f>
        <v>1.6288235278976768</v>
      </c>
      <c r="K11" s="12">
        <f>J11/(1+(1-G11)*H11)</f>
        <v>1.3191133526914174</v>
      </c>
    </row>
    <row r="12" spans="2:11" x14ac:dyDescent="0.25">
      <c r="B12" s="9" t="s">
        <v>615</v>
      </c>
      <c r="C12" s="9"/>
      <c r="D12" s="9" t="s">
        <v>16</v>
      </c>
      <c r="E12" s="23">
        <f>'Beta Comps'!F9</f>
        <v>106549</v>
      </c>
      <c r="F12" s="23">
        <f>'Beta Comps'!E9</f>
        <v>270231.38</v>
      </c>
      <c r="G12" s="10">
        <v>0.3</v>
      </c>
      <c r="H12" s="11">
        <f>E12/F12</f>
        <v>0.39428803568260651</v>
      </c>
      <c r="I12" s="11">
        <f>E12/(E12+F12)</f>
        <v>0.28278807935806</v>
      </c>
      <c r="J12" s="7">
        <f>'Regression Beta(TAMO)'!M7</f>
        <v>1.4182695637365585</v>
      </c>
      <c r="K12" s="12">
        <f>J12/(1+(1-G12)*H12)</f>
        <v>1.1114951078226145</v>
      </c>
    </row>
    <row r="13" spans="2:11" x14ac:dyDescent="0.25">
      <c r="B13" s="9" t="s">
        <v>616</v>
      </c>
      <c r="C13" s="9"/>
      <c r="D13" s="9" t="s">
        <v>16</v>
      </c>
      <c r="E13" s="23">
        <f>'Beta Comps'!F10</f>
        <v>403.86</v>
      </c>
      <c r="F13" s="23">
        <f>'Beta Comps'!E10</f>
        <v>142721.57999999999</v>
      </c>
      <c r="G13" s="10">
        <v>0.3</v>
      </c>
      <c r="H13" s="11">
        <f>E13/F13</f>
        <v>2.8297052204719151E-3</v>
      </c>
      <c r="I13" s="11">
        <f>E13/(E13+F13)</f>
        <v>2.8217205830074659E-3</v>
      </c>
      <c r="J13" s="7">
        <f>'Regression Beta(EICH)'!M7</f>
        <v>0.973381708758293</v>
      </c>
      <c r="K13" s="12">
        <f>J13/(1+(1-G13)*H13)</f>
        <v>0.97145745200191569</v>
      </c>
    </row>
    <row r="14" spans="2:11" x14ac:dyDescent="0.25">
      <c r="B14" s="9" t="s">
        <v>617</v>
      </c>
      <c r="C14" s="9"/>
      <c r="D14" s="9" t="s">
        <v>16</v>
      </c>
      <c r="E14" s="23">
        <f>'Beta Comps'!F11</f>
        <v>229.2</v>
      </c>
      <c r="F14" s="23">
        <f>'Beta Comps'!E11</f>
        <v>8604.43</v>
      </c>
      <c r="G14" s="10">
        <v>0.3</v>
      </c>
      <c r="H14" s="11">
        <f>E14/F14</f>
        <v>2.6637441410994101E-2</v>
      </c>
      <c r="I14" s="11">
        <f>E14/(E14+F14)</f>
        <v>2.5946298407336504E-2</v>
      </c>
      <c r="J14" s="7">
        <f>'Regression Beta(FORC)'!M7</f>
        <v>1.211834679561322</v>
      </c>
      <c r="K14" s="12">
        <f>J14/(1+(1-G14)*H14)</f>
        <v>1.1896521764564476</v>
      </c>
    </row>
    <row r="16" spans="2:11" x14ac:dyDescent="0.25">
      <c r="F16" s="13" t="s">
        <v>17</v>
      </c>
      <c r="G16" s="15">
        <f>AVERAGE(G10:G14)</f>
        <v>0.3</v>
      </c>
      <c r="H16" s="15">
        <f>AVERAGE(H10:H14)</f>
        <v>0.15191712399543517</v>
      </c>
      <c r="I16" s="15">
        <f>AVERAGE(I10:I14)</f>
        <v>0.11262858023295334</v>
      </c>
      <c r="J16" s="17">
        <f>AVERAGE(J10:J14)</f>
        <v>1.2169420215157518</v>
      </c>
      <c r="K16" s="17">
        <f>AVERAGE(K10:K14)</f>
        <v>1.0887735212081231</v>
      </c>
    </row>
    <row r="17" spans="2:11" x14ac:dyDescent="0.25">
      <c r="F17" s="14" t="s">
        <v>18</v>
      </c>
      <c r="G17" s="16">
        <f>MEDIAN(G10:G14)</f>
        <v>0.3</v>
      </c>
      <c r="H17" s="16">
        <f>MEDIAN(H10:H14)</f>
        <v>2.6637441410994101E-2</v>
      </c>
      <c r="I17" s="16">
        <f>MEDIAN(I10:I14)</f>
        <v>2.5946298407336504E-2</v>
      </c>
      <c r="J17" s="18">
        <f>MEDIAN(J10:J14)</f>
        <v>1.211834679561322</v>
      </c>
      <c r="K17" s="18">
        <f>MEDIAN(K10:K14)</f>
        <v>1.1114951078226145</v>
      </c>
    </row>
    <row r="20" spans="2:11" x14ac:dyDescent="0.25">
      <c r="B20" s="14" t="s">
        <v>19</v>
      </c>
      <c r="C20" s="14"/>
      <c r="D20" s="6"/>
      <c r="E20" s="6"/>
      <c r="G20" s="14" t="s">
        <v>22</v>
      </c>
      <c r="H20" s="6"/>
      <c r="I20" s="6"/>
      <c r="J20" s="6"/>
      <c r="K20" s="6"/>
    </row>
    <row r="22" spans="2:11" x14ac:dyDescent="0.25">
      <c r="B22" t="s">
        <v>20</v>
      </c>
      <c r="E22" s="10">
        <f>8841/106549</f>
        <v>8.2975907798289991E-2</v>
      </c>
      <c r="G22" t="s">
        <v>23</v>
      </c>
      <c r="K22" s="10">
        <v>6.7199999999999996E-2</v>
      </c>
    </row>
    <row r="23" spans="2:11" x14ac:dyDescent="0.25">
      <c r="B23" t="s">
        <v>7</v>
      </c>
      <c r="E23" s="8">
        <f>G17</f>
        <v>0.3</v>
      </c>
      <c r="G23" t="s">
        <v>24</v>
      </c>
      <c r="K23" s="25">
        <f>Rm!F11-WACC!K22</f>
        <v>8.6147999999999988E-2</v>
      </c>
    </row>
    <row r="24" spans="2:11" ht="17.25" x14ac:dyDescent="0.25">
      <c r="B24" s="19" t="s">
        <v>21</v>
      </c>
      <c r="C24" s="19"/>
      <c r="D24" s="19"/>
      <c r="E24" s="26">
        <f>E22*(1-E23)</f>
        <v>5.808313545880299E-2</v>
      </c>
      <c r="G24" t="s">
        <v>25</v>
      </c>
      <c r="K24" s="7">
        <f>K33</f>
        <v>1.1322202778918766</v>
      </c>
    </row>
    <row r="25" spans="2:11" x14ac:dyDescent="0.25">
      <c r="G25" s="19" t="s">
        <v>22</v>
      </c>
      <c r="H25" s="19"/>
      <c r="I25" s="19"/>
      <c r="J25" s="19"/>
      <c r="K25" s="26">
        <f>K22+(K23*K24)</f>
        <v>0.16473851249982938</v>
      </c>
    </row>
    <row r="28" spans="2:11" x14ac:dyDescent="0.25">
      <c r="B28" s="14" t="s">
        <v>26</v>
      </c>
      <c r="C28" s="14"/>
      <c r="D28" s="6"/>
      <c r="E28" s="6"/>
      <c r="G28" s="14" t="s">
        <v>31</v>
      </c>
      <c r="H28" s="6"/>
      <c r="I28" s="6"/>
      <c r="J28" s="6"/>
      <c r="K28" s="6"/>
    </row>
    <row r="30" spans="2:11" x14ac:dyDescent="0.25">
      <c r="D30" s="21" t="s">
        <v>27</v>
      </c>
      <c r="E30" s="21" t="s">
        <v>28</v>
      </c>
      <c r="G30" t="s">
        <v>32</v>
      </c>
      <c r="K30" s="7">
        <f>K17</f>
        <v>1.1114951078226145</v>
      </c>
    </row>
    <row r="31" spans="2:11" x14ac:dyDescent="0.25">
      <c r="B31" t="s">
        <v>5</v>
      </c>
      <c r="C31" s="23">
        <f>E12</f>
        <v>106549</v>
      </c>
      <c r="D31" s="8">
        <f>C31/$C$33</f>
        <v>0.28278807935806</v>
      </c>
      <c r="E31" s="8">
        <f>I17</f>
        <v>2.5946298407336504E-2</v>
      </c>
      <c r="G31" t="s">
        <v>33</v>
      </c>
      <c r="K31" s="8">
        <f>E35</f>
        <v>2.6637441410994101E-2</v>
      </c>
    </row>
    <row r="32" spans="2:11" x14ac:dyDescent="0.25">
      <c r="B32" t="s">
        <v>29</v>
      </c>
      <c r="C32" s="23">
        <f>F12</f>
        <v>270231.38</v>
      </c>
      <c r="D32" s="8">
        <f>C32/$C$33</f>
        <v>0.71721192064194006</v>
      </c>
      <c r="E32" s="8">
        <f>E33-E31</f>
        <v>0.97405370159266347</v>
      </c>
      <c r="G32" t="s">
        <v>7</v>
      </c>
      <c r="K32" s="8">
        <f>E23</f>
        <v>0.3</v>
      </c>
    </row>
    <row r="33" spans="2:11" x14ac:dyDescent="0.25">
      <c r="B33" s="19" t="s">
        <v>30</v>
      </c>
      <c r="C33" s="24">
        <f>SUM(C31:C32)</f>
        <v>376780.38</v>
      </c>
      <c r="D33" s="20">
        <f>C33/$C$33</f>
        <v>1</v>
      </c>
      <c r="E33" s="20">
        <f>D33</f>
        <v>1</v>
      </c>
      <c r="G33" s="19" t="s">
        <v>31</v>
      </c>
      <c r="H33" s="19"/>
      <c r="I33" s="19"/>
      <c r="J33" s="19"/>
      <c r="K33" s="27">
        <f>K30*(1+(1-K32)*K31)</f>
        <v>1.1322202778918766</v>
      </c>
    </row>
    <row r="35" spans="2:11" x14ac:dyDescent="0.25">
      <c r="B35" t="s">
        <v>34</v>
      </c>
      <c r="D35" s="11">
        <f>D31/D32</f>
        <v>0.39428803568260651</v>
      </c>
      <c r="E35" s="11">
        <f>E31/E32</f>
        <v>2.6637441410994101E-2</v>
      </c>
      <c r="G35" s="14" t="s">
        <v>0</v>
      </c>
      <c r="H35" s="6"/>
      <c r="I35" s="6"/>
      <c r="J35" s="6"/>
      <c r="K35" s="6"/>
    </row>
    <row r="37" spans="2:11" x14ac:dyDescent="0.25">
      <c r="B37" s="28" t="s">
        <v>38</v>
      </c>
      <c r="J37" s="22" t="s">
        <v>36</v>
      </c>
      <c r="K37" s="22" t="s">
        <v>37</v>
      </c>
    </row>
    <row r="38" spans="2:11" x14ac:dyDescent="0.25">
      <c r="B38" s="29" t="s">
        <v>39</v>
      </c>
      <c r="G38" t="s">
        <v>35</v>
      </c>
      <c r="J38" s="8">
        <f>E24</f>
        <v>5.808313545880299E-2</v>
      </c>
      <c r="K38" s="8">
        <f>E31</f>
        <v>2.5946298407336504E-2</v>
      </c>
    </row>
    <row r="39" spans="2:11" x14ac:dyDescent="0.25">
      <c r="B39" s="29" t="s">
        <v>40</v>
      </c>
      <c r="G39" t="s">
        <v>10</v>
      </c>
      <c r="J39" s="8">
        <f>K25</f>
        <v>0.16473851249982938</v>
      </c>
      <c r="K39" s="8">
        <f>E32</f>
        <v>0.97405370159266347</v>
      </c>
    </row>
    <row r="40" spans="2:11" x14ac:dyDescent="0.25">
      <c r="B40" s="29" t="s">
        <v>41</v>
      </c>
      <c r="G40" s="19" t="s">
        <v>0</v>
      </c>
      <c r="H40" s="19"/>
      <c r="I40" s="19"/>
      <c r="J40" s="19"/>
      <c r="K40" s="26">
        <f>SUMPRODUCT(J38:J39,K38:K39)</f>
        <v>0.1619712002603759</v>
      </c>
    </row>
    <row r="41" spans="2:11" x14ac:dyDescent="0.25">
      <c r="B41" s="29" t="s">
        <v>42</v>
      </c>
    </row>
    <row r="43" spans="2:11" x14ac:dyDescent="0.25">
      <c r="G43" t="s">
        <v>22</v>
      </c>
      <c r="K43" s="8">
        <f>K25</f>
        <v>0.16473851249982938</v>
      </c>
    </row>
    <row r="44" spans="2:11" x14ac:dyDescent="0.25">
      <c r="G44" t="s">
        <v>635</v>
      </c>
      <c r="K44" s="8">
        <f>E32</f>
        <v>0.97405370159266347</v>
      </c>
    </row>
    <row r="46" spans="2:11" x14ac:dyDescent="0.25">
      <c r="G46" t="s">
        <v>19</v>
      </c>
      <c r="K46" s="8">
        <f>E24</f>
        <v>5.808313545880299E-2</v>
      </c>
    </row>
    <row r="47" spans="2:11" x14ac:dyDescent="0.25">
      <c r="G47" t="s">
        <v>636</v>
      </c>
      <c r="K47" s="8">
        <f>E31</f>
        <v>2.5946298407336504E-2</v>
      </c>
    </row>
    <row r="49" spans="7:11" x14ac:dyDescent="0.25">
      <c r="G49" s="55" t="s">
        <v>637</v>
      </c>
      <c r="H49" s="55"/>
      <c r="I49" s="55"/>
      <c r="J49" s="55"/>
      <c r="K49" s="56">
        <f>(K43*K44)+(K46*K47)</f>
        <v>0.1619712002603759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6C2C-256B-4BE2-A07C-4702875E2950}">
  <dimension ref="B6:F33"/>
  <sheetViews>
    <sheetView showGridLines="0" workbookViewId="0">
      <selection activeCell="E11" sqref="E11:F11"/>
    </sheetView>
  </sheetViews>
  <sheetFormatPr defaultRowHeight="15" x14ac:dyDescent="0.25"/>
  <cols>
    <col min="1" max="1" width="1.85546875" customWidth="1"/>
    <col min="2" max="2" width="9.140625" style="32"/>
    <col min="5" max="5" width="14.85546875" bestFit="1" customWidth="1"/>
  </cols>
  <sheetData>
    <row r="6" spans="2:6" x14ac:dyDescent="0.25">
      <c r="B6" s="32" t="s">
        <v>630</v>
      </c>
    </row>
    <row r="8" spans="2:6" x14ac:dyDescent="0.25">
      <c r="B8" s="32" t="s">
        <v>628</v>
      </c>
      <c r="C8" t="s">
        <v>629</v>
      </c>
    </row>
    <row r="9" spans="2:6" x14ac:dyDescent="0.25">
      <c r="B9" s="32">
        <v>2000</v>
      </c>
      <c r="C9" s="50">
        <f>-14.65/(100)</f>
        <v>-0.14649999999999999</v>
      </c>
      <c r="E9" t="s">
        <v>631</v>
      </c>
      <c r="F9" s="38">
        <f>AVERAGE(C9:C33)</f>
        <v>0.15334799999999998</v>
      </c>
    </row>
    <row r="10" spans="2:6" ht="17.25" x14ac:dyDescent="0.25">
      <c r="B10" s="32">
        <v>2001</v>
      </c>
      <c r="C10" s="50">
        <f>-16.18/(100)</f>
        <v>-0.1618</v>
      </c>
      <c r="E10" t="s">
        <v>632</v>
      </c>
      <c r="F10" s="53" t="s">
        <v>633</v>
      </c>
    </row>
    <row r="11" spans="2:6" x14ac:dyDescent="0.25">
      <c r="B11" s="32">
        <v>2002</v>
      </c>
      <c r="C11" s="50">
        <f>3.25/(100)</f>
        <v>3.2500000000000001E-2</v>
      </c>
      <c r="E11" s="1" t="s">
        <v>634</v>
      </c>
      <c r="F11" s="54">
        <f>SUM(F9:F10)</f>
        <v>0.15334799999999998</v>
      </c>
    </row>
    <row r="12" spans="2:6" x14ac:dyDescent="0.25">
      <c r="B12" s="32">
        <v>2003</v>
      </c>
      <c r="C12" s="50">
        <f>71.9/(100)</f>
        <v>0.71900000000000008</v>
      </c>
    </row>
    <row r="13" spans="2:6" x14ac:dyDescent="0.25">
      <c r="B13" s="32">
        <v>2004</v>
      </c>
      <c r="C13" s="50">
        <f>10.68/(100)</f>
        <v>0.10679999999999999</v>
      </c>
    </row>
    <row r="14" spans="2:6" x14ac:dyDescent="0.25">
      <c r="B14" s="32">
        <v>2005</v>
      </c>
      <c r="C14" s="50">
        <f>36.34/(100)</f>
        <v>0.36340000000000006</v>
      </c>
    </row>
    <row r="15" spans="2:6" x14ac:dyDescent="0.25">
      <c r="B15" s="32">
        <v>2006</v>
      </c>
      <c r="C15" s="50">
        <f>39.83/(100)</f>
        <v>0.39829999999999999</v>
      </c>
    </row>
    <row r="16" spans="2:6" x14ac:dyDescent="0.25">
      <c r="B16" s="32">
        <v>2007</v>
      </c>
      <c r="C16" s="50">
        <f>54.77/(100)</f>
        <v>0.54770000000000008</v>
      </c>
    </row>
    <row r="17" spans="2:3" x14ac:dyDescent="0.25">
      <c r="B17" s="32">
        <v>2008</v>
      </c>
      <c r="C17" s="50">
        <f>-51.79/(100)</f>
        <v>-0.51790000000000003</v>
      </c>
    </row>
    <row r="18" spans="2:3" x14ac:dyDescent="0.25">
      <c r="B18" s="32">
        <v>2009</v>
      </c>
      <c r="C18" s="50">
        <f>75.76/(100)</f>
        <v>0.75760000000000005</v>
      </c>
    </row>
    <row r="19" spans="2:3" x14ac:dyDescent="0.25">
      <c r="B19" s="32">
        <v>2010</v>
      </c>
      <c r="C19" s="50">
        <f>17.95/(100)</f>
        <v>0.17949999999999999</v>
      </c>
    </row>
    <row r="20" spans="2:3" x14ac:dyDescent="0.25">
      <c r="B20" s="32">
        <v>2011</v>
      </c>
      <c r="C20" s="50">
        <f>-24.62/(100)</f>
        <v>-0.2462</v>
      </c>
    </row>
    <row r="21" spans="2:3" x14ac:dyDescent="0.25">
      <c r="B21" s="32">
        <v>2012</v>
      </c>
      <c r="C21" s="50">
        <f>27.7/(100)</f>
        <v>0.27699999999999997</v>
      </c>
    </row>
    <row r="22" spans="2:3" x14ac:dyDescent="0.25">
      <c r="B22" s="32">
        <v>2013</v>
      </c>
      <c r="C22" s="50">
        <f>6.76/(100)</f>
        <v>6.7599999999999993E-2</v>
      </c>
    </row>
    <row r="23" spans="2:3" x14ac:dyDescent="0.25">
      <c r="B23" s="32">
        <v>2014</v>
      </c>
      <c r="C23" s="50">
        <f>31.39/(100)</f>
        <v>0.31390000000000001</v>
      </c>
    </row>
    <row r="24" spans="2:3" x14ac:dyDescent="0.25">
      <c r="B24" s="32">
        <v>2015</v>
      </c>
      <c r="C24" s="50">
        <f>-4.06/(100)</f>
        <v>-4.0599999999999997E-2</v>
      </c>
    </row>
    <row r="25" spans="2:3" x14ac:dyDescent="0.25">
      <c r="B25" s="32">
        <v>2016</v>
      </c>
      <c r="C25" s="50">
        <f>3.01/(100)</f>
        <v>3.0099999999999998E-2</v>
      </c>
    </row>
    <row r="26" spans="2:3" x14ac:dyDescent="0.25">
      <c r="B26" s="32">
        <v>2017</v>
      </c>
      <c r="C26" s="50">
        <f>28.65/(100)</f>
        <v>0.28649999999999998</v>
      </c>
    </row>
    <row r="27" spans="2:3" x14ac:dyDescent="0.25">
      <c r="B27" s="32">
        <v>2018</v>
      </c>
      <c r="C27" s="50">
        <f>3.15/(100)</f>
        <v>3.15E-2</v>
      </c>
    </row>
    <row r="28" spans="2:3" x14ac:dyDescent="0.25">
      <c r="B28" s="32">
        <v>2019</v>
      </c>
      <c r="C28" s="50">
        <f>12.02/(100)</f>
        <v>0.1202</v>
      </c>
    </row>
    <row r="29" spans="2:3" x14ac:dyDescent="0.25">
      <c r="B29" s="32">
        <v>2020</v>
      </c>
      <c r="C29" s="50">
        <f>14.9/(100)</f>
        <v>0.14899999999999999</v>
      </c>
    </row>
    <row r="30" spans="2:3" x14ac:dyDescent="0.25">
      <c r="B30" s="32">
        <v>2021</v>
      </c>
      <c r="C30" s="50">
        <f>24.12/(100)</f>
        <v>0.2412</v>
      </c>
    </row>
    <row r="31" spans="2:3" x14ac:dyDescent="0.25">
      <c r="B31" s="32">
        <v>2022</v>
      </c>
      <c r="C31" s="50">
        <f>4.32/(100)</f>
        <v>4.3200000000000002E-2</v>
      </c>
    </row>
    <row r="32" spans="2:3" x14ac:dyDescent="0.25">
      <c r="B32" s="32">
        <v>2023</v>
      </c>
      <c r="C32" s="50">
        <f>19.42/(100)</f>
        <v>0.19420000000000001</v>
      </c>
    </row>
    <row r="33" spans="2:3" x14ac:dyDescent="0.25">
      <c r="B33" s="32">
        <v>2024</v>
      </c>
      <c r="C33" s="50">
        <f>8.75/(100)</f>
        <v>8.7499999999999994E-2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6558-A1E0-4013-910A-C8F0311A9D3F}">
  <dimension ref="B6:G11"/>
  <sheetViews>
    <sheetView showGridLines="0" workbookViewId="0">
      <selection activeCell="D25" sqref="D25"/>
    </sheetView>
  </sheetViews>
  <sheetFormatPr defaultRowHeight="15" x14ac:dyDescent="0.25"/>
  <cols>
    <col min="1" max="1" width="1.85546875" customWidth="1"/>
    <col min="2" max="2" width="9.140625" style="32"/>
    <col min="3" max="4" width="10.85546875" customWidth="1"/>
    <col min="5" max="5" width="14.140625" bestFit="1" customWidth="1"/>
    <col min="6" max="6" width="10.7109375" bestFit="1" customWidth="1"/>
    <col min="7" max="7" width="9.140625" bestFit="1" customWidth="1"/>
  </cols>
  <sheetData>
    <row r="6" spans="2:7" x14ac:dyDescent="0.25">
      <c r="B6" s="32" t="s">
        <v>607</v>
      </c>
      <c r="C6" t="s">
        <v>608</v>
      </c>
      <c r="D6" t="s">
        <v>609</v>
      </c>
      <c r="E6" t="s">
        <v>610</v>
      </c>
      <c r="F6" t="s">
        <v>611</v>
      </c>
      <c r="G6" t="s">
        <v>612</v>
      </c>
    </row>
    <row r="7" spans="2:7" x14ac:dyDescent="0.25">
      <c r="B7" s="32">
        <v>1</v>
      </c>
      <c r="C7" t="s">
        <v>613</v>
      </c>
      <c r="D7">
        <v>11967.9</v>
      </c>
      <c r="E7">
        <v>376273.86</v>
      </c>
      <c r="F7">
        <v>158.4</v>
      </c>
      <c r="G7">
        <v>0</v>
      </c>
    </row>
    <row r="8" spans="2:7" x14ac:dyDescent="0.25">
      <c r="B8" s="32">
        <v>2</v>
      </c>
      <c r="C8" t="s">
        <v>614</v>
      </c>
      <c r="D8">
        <v>2801.4</v>
      </c>
      <c r="E8">
        <v>348362.17</v>
      </c>
      <c r="F8">
        <v>116843.97</v>
      </c>
      <c r="G8">
        <v>1.66</v>
      </c>
    </row>
    <row r="9" spans="2:7" x14ac:dyDescent="0.25">
      <c r="B9" s="32">
        <v>3</v>
      </c>
      <c r="C9" t="s">
        <v>615</v>
      </c>
      <c r="D9">
        <v>734.1</v>
      </c>
      <c r="E9">
        <v>270231.38</v>
      </c>
      <c r="F9">
        <v>106549</v>
      </c>
      <c r="G9">
        <v>1.05</v>
      </c>
    </row>
    <row r="10" spans="2:7" x14ac:dyDescent="0.25">
      <c r="B10" s="32">
        <v>4</v>
      </c>
      <c r="C10" t="s">
        <v>616</v>
      </c>
      <c r="D10">
        <v>5206.3</v>
      </c>
      <c r="E10">
        <v>142721.57999999999</v>
      </c>
      <c r="F10">
        <v>403.86</v>
      </c>
      <c r="G10">
        <v>0.02</v>
      </c>
    </row>
    <row r="11" spans="2:7" x14ac:dyDescent="0.25">
      <c r="B11" s="32">
        <v>5</v>
      </c>
      <c r="C11" t="s">
        <v>617</v>
      </c>
      <c r="D11">
        <v>6530.25</v>
      </c>
      <c r="E11">
        <v>8604.43</v>
      </c>
      <c r="F11">
        <v>229.2</v>
      </c>
      <c r="G11">
        <v>0.09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FE30-2FBA-4491-BE97-ADB343651D1F}">
  <sheetPr>
    <tabColor rgb="FF00206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4AD2-FC8A-4B62-AAC1-8B178C1501FE}">
  <dimension ref="B2:T112"/>
  <sheetViews>
    <sheetView showGridLines="0" workbookViewId="0">
      <selection activeCell="J17" sqref="J17"/>
    </sheetView>
  </sheetViews>
  <sheetFormatPr defaultRowHeight="15" x14ac:dyDescent="0.25"/>
  <cols>
    <col min="1" max="1" width="1.85546875" customWidth="1"/>
    <col min="2" max="2" width="15.28515625" style="32" bestFit="1" customWidth="1"/>
    <col min="3" max="3" width="12.42578125" style="33" customWidth="1"/>
    <col min="4" max="4" width="14.42578125" style="33" bestFit="1" customWidth="1"/>
    <col min="6" max="6" width="12.7109375" bestFit="1" customWidth="1"/>
    <col min="9" max="9" width="18.85546875" bestFit="1" customWidth="1"/>
    <col min="10" max="10" width="9.85546875" customWidth="1"/>
  </cols>
  <sheetData>
    <row r="2" spans="2:13" x14ac:dyDescent="0.25">
      <c r="B2" s="37" t="s">
        <v>258</v>
      </c>
    </row>
    <row r="4" spans="2:13" x14ac:dyDescent="0.25">
      <c r="B4" s="39" t="s">
        <v>221</v>
      </c>
      <c r="C4" s="40"/>
      <c r="D4" s="40"/>
      <c r="F4" s="44" t="s">
        <v>223</v>
      </c>
      <c r="G4" s="43"/>
      <c r="I4" s="44" t="s">
        <v>252</v>
      </c>
      <c r="L4" t="s">
        <v>224</v>
      </c>
      <c r="M4" s="7">
        <f>SLOPE(D8:D110,G8:G110)</f>
        <v>1.4182695637365585</v>
      </c>
    </row>
    <row r="5" spans="2:13" x14ac:dyDescent="0.25">
      <c r="B5" s="37"/>
      <c r="L5" t="s">
        <v>225</v>
      </c>
      <c r="M5" s="7">
        <f>_xlfn.COVARIANCE.S(D7:D110,G7:G110)/_xlfn.VAR.S(G7:G110)</f>
        <v>1.418269563736559</v>
      </c>
    </row>
    <row r="6" spans="2:13" x14ac:dyDescent="0.25">
      <c r="B6" s="41" t="s">
        <v>43</v>
      </c>
      <c r="C6" s="42" t="s">
        <v>47</v>
      </c>
      <c r="D6" s="42" t="s">
        <v>222</v>
      </c>
      <c r="F6" s="42" t="s">
        <v>47</v>
      </c>
      <c r="G6" s="42" t="s">
        <v>222</v>
      </c>
      <c r="I6" t="s">
        <v>253</v>
      </c>
      <c r="J6" s="49">
        <f>M7</f>
        <v>1.4182695637365585</v>
      </c>
    </row>
    <row r="7" spans="2:13" x14ac:dyDescent="0.25">
      <c r="B7" s="35">
        <v>44955</v>
      </c>
      <c r="C7" s="45">
        <v>444.08</v>
      </c>
      <c r="F7" s="45">
        <v>17854.05</v>
      </c>
      <c r="I7" t="s">
        <v>254</v>
      </c>
      <c r="J7" s="50">
        <v>0.75</v>
      </c>
      <c r="L7" t="s">
        <v>226</v>
      </c>
      <c r="M7" s="7">
        <f>M26</f>
        <v>1.4182695637365585</v>
      </c>
    </row>
    <row r="8" spans="2:13" x14ac:dyDescent="0.25">
      <c r="B8" s="35">
        <v>44962</v>
      </c>
      <c r="C8" s="45">
        <v>444.48</v>
      </c>
      <c r="D8" s="38">
        <f>C8/C7-1</f>
        <v>9.0073860565675901E-4</v>
      </c>
      <c r="F8" s="45">
        <v>17856.5</v>
      </c>
      <c r="G8" s="8">
        <f>F8/F7-1</f>
        <v>1.372237671564136E-4</v>
      </c>
    </row>
    <row r="9" spans="2:13" x14ac:dyDescent="0.25">
      <c r="B9" s="35">
        <v>44969</v>
      </c>
      <c r="C9" s="45">
        <v>438.55</v>
      </c>
      <c r="D9" s="38">
        <f t="shared" ref="D9:D72" si="0">C9/C8-1</f>
        <v>-1.3341432685385235E-2</v>
      </c>
      <c r="F9" s="45">
        <v>17944.2</v>
      </c>
      <c r="G9" s="8">
        <f t="shared" ref="G9:G72" si="1">F9/F8-1</f>
        <v>4.9113768095652155E-3</v>
      </c>
      <c r="I9" t="s">
        <v>256</v>
      </c>
      <c r="J9" s="7">
        <v>1</v>
      </c>
      <c r="L9" t="s">
        <v>227</v>
      </c>
    </row>
    <row r="10" spans="2:13" ht="15.75" thickBot="1" x14ac:dyDescent="0.3">
      <c r="B10" s="35">
        <v>44976</v>
      </c>
      <c r="C10" s="45">
        <v>426.43</v>
      </c>
      <c r="D10" s="38">
        <f t="shared" si="0"/>
        <v>-2.7636529472124027E-2</v>
      </c>
      <c r="F10" s="45">
        <v>17465.8</v>
      </c>
      <c r="G10" s="8">
        <f t="shared" si="1"/>
        <v>-2.6660425095574092E-2</v>
      </c>
      <c r="I10" t="s">
        <v>255</v>
      </c>
      <c r="J10" s="50">
        <v>0.25</v>
      </c>
    </row>
    <row r="11" spans="2:13" x14ac:dyDescent="0.25">
      <c r="B11" s="35">
        <v>44983</v>
      </c>
      <c r="C11" s="45">
        <v>426.68</v>
      </c>
      <c r="D11" s="38">
        <f t="shared" si="0"/>
        <v>5.8626269258721386E-4</v>
      </c>
      <c r="F11" s="45">
        <v>17594.349999999999</v>
      </c>
      <c r="G11" s="8">
        <f t="shared" si="1"/>
        <v>7.360098020130712E-3</v>
      </c>
      <c r="L11" s="48" t="s">
        <v>228</v>
      </c>
      <c r="M11" s="48"/>
    </row>
    <row r="12" spans="2:13" x14ac:dyDescent="0.25">
      <c r="B12" s="35">
        <v>44990</v>
      </c>
      <c r="C12" s="45">
        <v>434.51</v>
      </c>
      <c r="D12" s="38">
        <f t="shared" si="0"/>
        <v>1.8350989031592713E-2</v>
      </c>
      <c r="F12" s="45">
        <v>17412.900000000001</v>
      </c>
      <c r="G12" s="8">
        <f t="shared" si="1"/>
        <v>-1.0312969788596749E-2</v>
      </c>
      <c r="I12" s="51" t="s">
        <v>257</v>
      </c>
      <c r="J12" s="52">
        <f>(J6*J7)+(J9*J10)</f>
        <v>1.313702172802419</v>
      </c>
      <c r="L12" t="s">
        <v>229</v>
      </c>
      <c r="M12">
        <v>0.57470468964250931</v>
      </c>
    </row>
    <row r="13" spans="2:13" x14ac:dyDescent="0.25">
      <c r="B13" s="35">
        <v>44997</v>
      </c>
      <c r="C13" s="45">
        <v>417.71</v>
      </c>
      <c r="D13" s="38">
        <f t="shared" si="0"/>
        <v>-3.8664242480034972E-2</v>
      </c>
      <c r="F13" s="45">
        <v>17100.05</v>
      </c>
      <c r="G13" s="8">
        <f t="shared" si="1"/>
        <v>-1.796656501788918E-2</v>
      </c>
      <c r="L13" t="s">
        <v>230</v>
      </c>
      <c r="M13">
        <v>0.33028548029709293</v>
      </c>
    </row>
    <row r="14" spans="2:13" x14ac:dyDescent="0.25">
      <c r="B14" s="35">
        <v>45004</v>
      </c>
      <c r="C14" s="45">
        <v>415.22</v>
      </c>
      <c r="D14" s="38">
        <f t="shared" si="0"/>
        <v>-5.9610734720259018E-3</v>
      </c>
      <c r="F14" s="45">
        <v>16945.05</v>
      </c>
      <c r="G14" s="8">
        <f t="shared" si="1"/>
        <v>-9.0643009815760678E-3</v>
      </c>
      <c r="L14" t="s">
        <v>231</v>
      </c>
      <c r="M14">
        <v>0.32365464346835127</v>
      </c>
    </row>
    <row r="15" spans="2:13" x14ac:dyDescent="0.25">
      <c r="B15" s="35">
        <v>45011</v>
      </c>
      <c r="C15" s="45">
        <v>419.51</v>
      </c>
      <c r="D15" s="38">
        <f t="shared" si="0"/>
        <v>1.0331872260488373E-2</v>
      </c>
      <c r="F15" s="45">
        <v>17359.75</v>
      </c>
      <c r="G15" s="8">
        <f t="shared" si="1"/>
        <v>2.4473223743807226E-2</v>
      </c>
      <c r="L15" t="s">
        <v>232</v>
      </c>
      <c r="M15">
        <v>3.1632790652058082E-2</v>
      </c>
    </row>
    <row r="16" spans="2:13" ht="15.75" thickBot="1" x14ac:dyDescent="0.3">
      <c r="B16" s="35">
        <v>45018</v>
      </c>
      <c r="C16" s="45">
        <v>436.3</v>
      </c>
      <c r="D16" s="38">
        <f t="shared" si="0"/>
        <v>4.0022883840671319E-2</v>
      </c>
      <c r="F16" s="45">
        <v>17599.150000000001</v>
      </c>
      <c r="G16" s="8">
        <f t="shared" si="1"/>
        <v>1.3790521176860304E-2</v>
      </c>
      <c r="L16" s="46" t="s">
        <v>233</v>
      </c>
      <c r="M16" s="46">
        <v>103</v>
      </c>
    </row>
    <row r="17" spans="2:20" x14ac:dyDescent="0.25">
      <c r="B17" s="35">
        <v>45025</v>
      </c>
      <c r="C17" s="45">
        <v>468.06</v>
      </c>
      <c r="D17" s="38">
        <f t="shared" si="0"/>
        <v>7.2793949117579526E-2</v>
      </c>
      <c r="F17" s="45">
        <v>17828</v>
      </c>
      <c r="G17" s="8">
        <f t="shared" si="1"/>
        <v>1.3003468917532901E-2</v>
      </c>
    </row>
    <row r="18" spans="2:20" ht="15.75" thickBot="1" x14ac:dyDescent="0.3">
      <c r="B18" s="35">
        <v>45032</v>
      </c>
      <c r="C18" s="45">
        <v>469.75</v>
      </c>
      <c r="D18" s="38">
        <f t="shared" si="0"/>
        <v>3.6106482074946822E-3</v>
      </c>
      <c r="F18" s="45">
        <v>17624.05</v>
      </c>
      <c r="G18" s="8">
        <f t="shared" si="1"/>
        <v>-1.143986986762402E-2</v>
      </c>
      <c r="L18" t="s">
        <v>234</v>
      </c>
    </row>
    <row r="19" spans="2:20" x14ac:dyDescent="0.25">
      <c r="B19" s="35">
        <v>45039</v>
      </c>
      <c r="C19" s="45">
        <v>483.46</v>
      </c>
      <c r="D19" s="38">
        <f t="shared" si="0"/>
        <v>2.9185737094199027E-2</v>
      </c>
      <c r="F19" s="45">
        <v>18065</v>
      </c>
      <c r="G19" s="8">
        <f t="shared" si="1"/>
        <v>2.5019788300645995E-2</v>
      </c>
      <c r="L19" s="47"/>
      <c r="M19" s="47" t="s">
        <v>239</v>
      </c>
      <c r="N19" s="47" t="s">
        <v>240</v>
      </c>
      <c r="O19" s="47" t="s">
        <v>241</v>
      </c>
      <c r="P19" s="47" t="s">
        <v>242</v>
      </c>
      <c r="Q19" s="47" t="s">
        <v>243</v>
      </c>
    </row>
    <row r="20" spans="2:20" x14ac:dyDescent="0.25">
      <c r="B20" s="35">
        <v>45046</v>
      </c>
      <c r="C20" s="45">
        <v>475.63</v>
      </c>
      <c r="D20" s="38">
        <f t="shared" si="0"/>
        <v>-1.6195755595085348E-2</v>
      </c>
      <c r="F20" s="45">
        <v>18069</v>
      </c>
      <c r="G20" s="8">
        <f t="shared" si="1"/>
        <v>2.2142264046509652E-4</v>
      </c>
      <c r="L20" t="s">
        <v>235</v>
      </c>
      <c r="M20">
        <v>1</v>
      </c>
      <c r="N20">
        <v>4.9842079715284676E-2</v>
      </c>
      <c r="O20">
        <v>4.9842079715284676E-2</v>
      </c>
      <c r="P20">
        <v>49.810527513730392</v>
      </c>
      <c r="Q20">
        <v>2.1803080891216468E-10</v>
      </c>
    </row>
    <row r="21" spans="2:20" x14ac:dyDescent="0.25">
      <c r="B21" s="35">
        <v>45053</v>
      </c>
      <c r="C21" s="45">
        <v>514.36</v>
      </c>
      <c r="D21" s="38">
        <f t="shared" si="0"/>
        <v>8.1428841746735925E-2</v>
      </c>
      <c r="F21" s="45">
        <v>18314.8</v>
      </c>
      <c r="G21" s="8">
        <f t="shared" si="1"/>
        <v>1.3603409153799317E-2</v>
      </c>
      <c r="L21" t="s">
        <v>236</v>
      </c>
      <c r="M21">
        <v>101</v>
      </c>
      <c r="N21">
        <v>0.10106397788813026</v>
      </c>
      <c r="O21">
        <v>1.0006334444369333E-3</v>
      </c>
    </row>
    <row r="22" spans="2:20" ht="15.75" thickBot="1" x14ac:dyDescent="0.3">
      <c r="B22" s="35">
        <v>45060</v>
      </c>
      <c r="C22" s="45">
        <v>523.34</v>
      </c>
      <c r="D22" s="38">
        <f t="shared" si="0"/>
        <v>1.7458589314876871E-2</v>
      </c>
      <c r="F22" s="45">
        <v>18203.400000000001</v>
      </c>
      <c r="G22" s="8">
        <f t="shared" si="1"/>
        <v>-6.0825125035489647E-3</v>
      </c>
      <c r="L22" s="46" t="s">
        <v>237</v>
      </c>
      <c r="M22" s="46">
        <v>102</v>
      </c>
      <c r="N22" s="46">
        <v>0.15090605760341494</v>
      </c>
      <c r="O22" s="46"/>
      <c r="P22" s="46"/>
      <c r="Q22" s="46"/>
    </row>
    <row r="23" spans="2:20" ht="15.75" thickBot="1" x14ac:dyDescent="0.3">
      <c r="B23" s="35">
        <v>45067</v>
      </c>
      <c r="C23" s="45">
        <v>516.85</v>
      </c>
      <c r="D23" s="38">
        <f t="shared" si="0"/>
        <v>-1.2401115909351446E-2</v>
      </c>
      <c r="F23" s="45">
        <v>18499.349999999999</v>
      </c>
      <c r="G23" s="8">
        <f t="shared" si="1"/>
        <v>1.6257951811200044E-2</v>
      </c>
    </row>
    <row r="24" spans="2:20" x14ac:dyDescent="0.25">
      <c r="B24" s="35">
        <v>45074</v>
      </c>
      <c r="C24" s="45">
        <v>534.25</v>
      </c>
      <c r="D24" s="38">
        <f t="shared" si="0"/>
        <v>3.3665473541646396E-2</v>
      </c>
      <c r="F24" s="45">
        <v>18534.099999999999</v>
      </c>
      <c r="G24" s="8">
        <f t="shared" si="1"/>
        <v>1.8784443777755122E-3</v>
      </c>
      <c r="L24" s="47"/>
      <c r="M24" s="47" t="s">
        <v>244</v>
      </c>
      <c r="N24" s="47" t="s">
        <v>232</v>
      </c>
      <c r="O24" s="47" t="s">
        <v>245</v>
      </c>
      <c r="P24" s="47" t="s">
        <v>246</v>
      </c>
      <c r="Q24" s="47" t="s">
        <v>247</v>
      </c>
      <c r="R24" s="47" t="s">
        <v>248</v>
      </c>
      <c r="S24" s="47" t="s">
        <v>249</v>
      </c>
      <c r="T24" s="47" t="s">
        <v>250</v>
      </c>
    </row>
    <row r="25" spans="2:20" x14ac:dyDescent="0.25">
      <c r="B25" s="35">
        <v>45081</v>
      </c>
      <c r="C25" s="45">
        <v>560.57000000000005</v>
      </c>
      <c r="D25" s="38">
        <f t="shared" si="0"/>
        <v>4.9265325222274337E-2</v>
      </c>
      <c r="F25" s="45">
        <v>18563.400000000001</v>
      </c>
      <c r="G25" s="8">
        <f t="shared" si="1"/>
        <v>1.5808698561032841E-3</v>
      </c>
      <c r="L25" t="s">
        <v>238</v>
      </c>
      <c r="M25">
        <v>1.8951198837325648E-3</v>
      </c>
      <c r="N25">
        <v>3.1610823524717423E-3</v>
      </c>
      <c r="O25">
        <v>0.59951613796164327</v>
      </c>
      <c r="P25">
        <v>0.55017129297976375</v>
      </c>
      <c r="Q25">
        <v>-4.375617181761467E-3</v>
      </c>
      <c r="R25">
        <v>8.1658569492265957E-3</v>
      </c>
      <c r="S25">
        <v>-4.375617181761467E-3</v>
      </c>
      <c r="T25">
        <v>8.1658569492265957E-3</v>
      </c>
    </row>
    <row r="26" spans="2:20" ht="15.75" thickBot="1" x14ac:dyDescent="0.3">
      <c r="B26" s="35">
        <v>45088</v>
      </c>
      <c r="C26" s="45">
        <v>568.04999999999995</v>
      </c>
      <c r="D26" s="38">
        <f t="shared" si="0"/>
        <v>1.3343561018249073E-2</v>
      </c>
      <c r="F26" s="45">
        <v>18826</v>
      </c>
      <c r="G26" s="8">
        <f t="shared" si="1"/>
        <v>1.4146115474535925E-2</v>
      </c>
      <c r="L26" s="46" t="s">
        <v>251</v>
      </c>
      <c r="M26" s="46">
        <v>1.4182695637365585</v>
      </c>
      <c r="N26" s="46">
        <v>0.20095472051597757</v>
      </c>
      <c r="O26" s="46">
        <v>7.0576573672664455</v>
      </c>
      <c r="P26" s="46">
        <v>2.1803080891216864E-10</v>
      </c>
      <c r="Q26" s="46">
        <v>1.0196294544587352</v>
      </c>
      <c r="R26" s="46">
        <v>1.8169096730143819</v>
      </c>
      <c r="S26" s="46">
        <v>1.0196294544587352</v>
      </c>
      <c r="T26" s="46">
        <v>1.8169096730143819</v>
      </c>
    </row>
    <row r="27" spans="2:20" x14ac:dyDescent="0.25">
      <c r="B27" s="35">
        <v>45095</v>
      </c>
      <c r="C27" s="45">
        <v>557.92999999999995</v>
      </c>
      <c r="D27" s="38">
        <f t="shared" si="0"/>
        <v>-1.7815333157292557E-2</v>
      </c>
      <c r="F27" s="45">
        <v>18665.5</v>
      </c>
      <c r="G27" s="8">
        <f t="shared" si="1"/>
        <v>-8.5254435355359703E-3</v>
      </c>
    </row>
    <row r="28" spans="2:20" x14ac:dyDescent="0.25">
      <c r="B28" s="35">
        <v>45102</v>
      </c>
      <c r="C28" s="45">
        <v>593.72</v>
      </c>
      <c r="D28" s="38">
        <f t="shared" si="0"/>
        <v>6.4147832165325491E-2</v>
      </c>
      <c r="F28" s="45">
        <v>19189.05</v>
      </c>
      <c r="G28" s="8">
        <f t="shared" si="1"/>
        <v>2.8049074495727355E-2</v>
      </c>
    </row>
    <row r="29" spans="2:20" x14ac:dyDescent="0.25">
      <c r="B29" s="35">
        <v>45109</v>
      </c>
      <c r="C29" s="45">
        <v>616.29999999999995</v>
      </c>
      <c r="D29" s="38">
        <f t="shared" si="0"/>
        <v>3.8031395270497814E-2</v>
      </c>
      <c r="F29" s="45">
        <v>19331.8</v>
      </c>
      <c r="G29" s="8">
        <f t="shared" si="1"/>
        <v>7.4391384669902916E-3</v>
      </c>
    </row>
    <row r="30" spans="2:20" x14ac:dyDescent="0.25">
      <c r="B30" s="35">
        <v>45116</v>
      </c>
      <c r="C30" s="45">
        <v>622.98</v>
      </c>
      <c r="D30" s="38">
        <f t="shared" si="0"/>
        <v>1.0838877170209482E-2</v>
      </c>
      <c r="F30" s="45">
        <v>19564.5</v>
      </c>
      <c r="G30" s="8">
        <f t="shared" si="1"/>
        <v>1.2037161567986399E-2</v>
      </c>
    </row>
    <row r="31" spans="2:20" x14ac:dyDescent="0.25">
      <c r="B31" s="35">
        <v>45123</v>
      </c>
      <c r="C31" s="45">
        <v>623.83000000000004</v>
      </c>
      <c r="D31" s="38">
        <f t="shared" si="0"/>
        <v>1.3644097723843895E-3</v>
      </c>
      <c r="F31" s="45">
        <v>19745</v>
      </c>
      <c r="G31" s="8">
        <f t="shared" si="1"/>
        <v>9.225893838329613E-3</v>
      </c>
    </row>
    <row r="32" spans="2:20" x14ac:dyDescent="0.25">
      <c r="B32" s="35">
        <v>45130</v>
      </c>
      <c r="C32" s="45">
        <v>633.35</v>
      </c>
      <c r="D32" s="38">
        <f t="shared" si="0"/>
        <v>1.5260567782889645E-2</v>
      </c>
      <c r="F32" s="45">
        <v>19646.05</v>
      </c>
      <c r="G32" s="8">
        <f t="shared" si="1"/>
        <v>-5.0113952899468739E-3</v>
      </c>
    </row>
    <row r="33" spans="2:7" x14ac:dyDescent="0.25">
      <c r="B33" s="35">
        <v>45137</v>
      </c>
      <c r="C33" s="45">
        <v>613.11</v>
      </c>
      <c r="D33" s="38">
        <f t="shared" si="0"/>
        <v>-3.1957053761743071E-2</v>
      </c>
      <c r="F33" s="45">
        <v>19517</v>
      </c>
      <c r="G33" s="8">
        <f t="shared" si="1"/>
        <v>-6.568750461288575E-3</v>
      </c>
    </row>
    <row r="34" spans="2:7" x14ac:dyDescent="0.25">
      <c r="B34" s="35">
        <v>45144</v>
      </c>
      <c r="C34" s="45">
        <v>609.91999999999996</v>
      </c>
      <c r="D34" s="38">
        <f t="shared" si="0"/>
        <v>-5.2029815204450713E-3</v>
      </c>
      <c r="F34" s="45">
        <v>19428.3</v>
      </c>
      <c r="G34" s="8">
        <f t="shared" si="1"/>
        <v>-4.5447558538710409E-3</v>
      </c>
    </row>
    <row r="35" spans="2:7" x14ac:dyDescent="0.25">
      <c r="B35" s="35">
        <v>45151</v>
      </c>
      <c r="C35" s="45">
        <v>613.91</v>
      </c>
      <c r="D35" s="38">
        <f t="shared" si="0"/>
        <v>6.5418415529905349E-3</v>
      </c>
      <c r="F35" s="45">
        <v>19310.150000000001</v>
      </c>
      <c r="G35" s="8">
        <f t="shared" si="1"/>
        <v>-6.0813349598265454E-3</v>
      </c>
    </row>
    <row r="36" spans="2:7" x14ac:dyDescent="0.25">
      <c r="B36" s="35">
        <v>45158</v>
      </c>
      <c r="C36" s="45">
        <v>603.24</v>
      </c>
      <c r="D36" s="38">
        <f t="shared" si="0"/>
        <v>-1.7380397778175904E-2</v>
      </c>
      <c r="F36" s="45">
        <v>19265.8</v>
      </c>
      <c r="G36" s="8">
        <f t="shared" si="1"/>
        <v>-2.2967196008317758E-3</v>
      </c>
    </row>
    <row r="37" spans="2:7" x14ac:dyDescent="0.25">
      <c r="B37" s="35">
        <v>45165</v>
      </c>
      <c r="C37" s="45">
        <v>609.32000000000005</v>
      </c>
      <c r="D37" s="38">
        <f t="shared" si="0"/>
        <v>1.0078907234268408E-2</v>
      </c>
      <c r="F37" s="45">
        <v>19435.3</v>
      </c>
      <c r="G37" s="8">
        <f t="shared" si="1"/>
        <v>8.7979736112697715E-3</v>
      </c>
    </row>
    <row r="38" spans="2:7" x14ac:dyDescent="0.25">
      <c r="B38" s="35">
        <v>45172</v>
      </c>
      <c r="C38" s="45">
        <v>625.32000000000005</v>
      </c>
      <c r="D38" s="38">
        <f t="shared" si="0"/>
        <v>2.6258780279656113E-2</v>
      </c>
      <c r="F38" s="45">
        <v>19819.95</v>
      </c>
      <c r="G38" s="8">
        <f t="shared" si="1"/>
        <v>1.9791307569216876E-2</v>
      </c>
    </row>
    <row r="39" spans="2:7" x14ac:dyDescent="0.25">
      <c r="B39" s="35">
        <v>45179</v>
      </c>
      <c r="C39" s="45">
        <v>632.29999999999995</v>
      </c>
      <c r="D39" s="38">
        <f t="shared" si="0"/>
        <v>1.116228491012583E-2</v>
      </c>
      <c r="F39" s="45">
        <v>20192.349999999999</v>
      </c>
      <c r="G39" s="8">
        <f t="shared" si="1"/>
        <v>1.8789149316723597E-2</v>
      </c>
    </row>
    <row r="40" spans="2:7" x14ac:dyDescent="0.25">
      <c r="B40" s="35">
        <v>45186</v>
      </c>
      <c r="C40" s="45">
        <v>618.54</v>
      </c>
      <c r="D40" s="38">
        <f t="shared" si="0"/>
        <v>-2.1761821919974667E-2</v>
      </c>
      <c r="F40" s="45">
        <v>19674.25</v>
      </c>
      <c r="G40" s="8">
        <f t="shared" si="1"/>
        <v>-2.5658231954180599E-2</v>
      </c>
    </row>
    <row r="41" spans="2:7" x14ac:dyDescent="0.25">
      <c r="B41" s="35">
        <v>45193</v>
      </c>
      <c r="C41" s="45">
        <v>628.26</v>
      </c>
      <c r="D41" s="38">
        <f t="shared" si="0"/>
        <v>1.5714424289455797E-2</v>
      </c>
      <c r="F41" s="45">
        <v>19638.3</v>
      </c>
      <c r="G41" s="8">
        <f t="shared" si="1"/>
        <v>-1.8272615220402688E-3</v>
      </c>
    </row>
    <row r="42" spans="2:7" x14ac:dyDescent="0.25">
      <c r="B42" s="35">
        <v>45200</v>
      </c>
      <c r="C42" s="45">
        <v>620.53</v>
      </c>
      <c r="D42" s="38">
        <f t="shared" si="0"/>
        <v>-1.2303823257886926E-2</v>
      </c>
      <c r="F42" s="45">
        <v>19653.5</v>
      </c>
      <c r="G42" s="8">
        <f t="shared" si="1"/>
        <v>7.7399774929598486E-4</v>
      </c>
    </row>
    <row r="43" spans="2:7" x14ac:dyDescent="0.25">
      <c r="B43" s="35">
        <v>45207</v>
      </c>
      <c r="C43" s="45">
        <v>665.05</v>
      </c>
      <c r="D43" s="38">
        <f t="shared" si="0"/>
        <v>7.1745121106151277E-2</v>
      </c>
      <c r="F43" s="45">
        <v>19751.05</v>
      </c>
      <c r="G43" s="8">
        <f t="shared" si="1"/>
        <v>4.9634925076957881E-3</v>
      </c>
    </row>
    <row r="44" spans="2:7" x14ac:dyDescent="0.25">
      <c r="B44" s="35">
        <v>45214</v>
      </c>
      <c r="C44" s="45">
        <v>661.16</v>
      </c>
      <c r="D44" s="38">
        <f t="shared" si="0"/>
        <v>-5.8491842718592091E-3</v>
      </c>
      <c r="F44" s="45">
        <v>19542.650000000001</v>
      </c>
      <c r="G44" s="8">
        <f t="shared" si="1"/>
        <v>-1.0551337776978809E-2</v>
      </c>
    </row>
    <row r="45" spans="2:7" x14ac:dyDescent="0.25">
      <c r="B45" s="35">
        <v>45221</v>
      </c>
      <c r="C45" s="45">
        <v>639.08000000000004</v>
      </c>
      <c r="D45" s="38">
        <f t="shared" si="0"/>
        <v>-3.3395849718676152E-2</v>
      </c>
      <c r="F45" s="45">
        <v>19047.25</v>
      </c>
      <c r="G45" s="8">
        <f t="shared" si="1"/>
        <v>-2.5349683896503383E-2</v>
      </c>
    </row>
    <row r="46" spans="2:7" x14ac:dyDescent="0.25">
      <c r="B46" s="35">
        <v>45228</v>
      </c>
      <c r="C46" s="45">
        <v>645.51</v>
      </c>
      <c r="D46" s="38">
        <f t="shared" si="0"/>
        <v>1.0061338173624534E-2</v>
      </c>
      <c r="F46" s="45">
        <v>19230.599999999999</v>
      </c>
      <c r="G46" s="8">
        <f t="shared" si="1"/>
        <v>9.6260615049414966E-3</v>
      </c>
    </row>
    <row r="47" spans="2:7" x14ac:dyDescent="0.25">
      <c r="B47" s="35">
        <v>45235</v>
      </c>
      <c r="C47" s="45">
        <v>649.04999999999995</v>
      </c>
      <c r="D47" s="38">
        <f t="shared" si="0"/>
        <v>5.4840358786074628E-3</v>
      </c>
      <c r="F47" s="45">
        <v>19425.349999999999</v>
      </c>
      <c r="G47" s="8">
        <f t="shared" si="1"/>
        <v>1.0127089118384225E-2</v>
      </c>
    </row>
    <row r="48" spans="2:7" x14ac:dyDescent="0.25">
      <c r="B48" s="35">
        <v>45242</v>
      </c>
      <c r="C48" s="45">
        <v>679.45</v>
      </c>
      <c r="D48" s="38">
        <f t="shared" si="0"/>
        <v>4.6837685848547972E-2</v>
      </c>
      <c r="F48" s="45">
        <v>19731.8</v>
      </c>
      <c r="G48" s="8">
        <f t="shared" si="1"/>
        <v>1.5775777527818002E-2</v>
      </c>
    </row>
    <row r="49" spans="2:7" x14ac:dyDescent="0.25">
      <c r="B49" s="35">
        <v>45249</v>
      </c>
      <c r="C49" s="45">
        <v>671.63</v>
      </c>
      <c r="D49" s="38">
        <f t="shared" si="0"/>
        <v>-1.1509308999926526E-2</v>
      </c>
      <c r="F49" s="45">
        <v>19794.7</v>
      </c>
      <c r="G49" s="8">
        <f t="shared" si="1"/>
        <v>3.1877476966115648E-3</v>
      </c>
    </row>
    <row r="50" spans="2:7" x14ac:dyDescent="0.25">
      <c r="B50" s="35">
        <v>45256</v>
      </c>
      <c r="C50" s="45">
        <v>703.28</v>
      </c>
      <c r="D50" s="38">
        <f t="shared" si="0"/>
        <v>4.7124160624153255E-2</v>
      </c>
      <c r="F50" s="45">
        <v>20267.900000000001</v>
      </c>
      <c r="G50" s="8">
        <f t="shared" si="1"/>
        <v>2.3905388816198414E-2</v>
      </c>
    </row>
    <row r="51" spans="2:7" x14ac:dyDescent="0.25">
      <c r="B51" s="35">
        <v>45263</v>
      </c>
      <c r="C51" s="45">
        <v>712.35</v>
      </c>
      <c r="D51" s="38">
        <f t="shared" si="0"/>
        <v>1.2896712546923039E-2</v>
      </c>
      <c r="F51" s="45">
        <v>20969.400000000001</v>
      </c>
      <c r="G51" s="8">
        <f t="shared" si="1"/>
        <v>3.4611380557433069E-2</v>
      </c>
    </row>
    <row r="52" spans="2:7" x14ac:dyDescent="0.25">
      <c r="B52" s="35">
        <v>45270</v>
      </c>
      <c r="C52" s="45">
        <v>730.15</v>
      </c>
      <c r="D52" s="38">
        <f t="shared" si="0"/>
        <v>2.4987716712290275E-2</v>
      </c>
      <c r="F52" s="45">
        <v>21456.65</v>
      </c>
      <c r="G52" s="8">
        <f t="shared" si="1"/>
        <v>2.3236239472755438E-2</v>
      </c>
    </row>
    <row r="53" spans="2:7" x14ac:dyDescent="0.25">
      <c r="B53" s="35">
        <v>45277</v>
      </c>
      <c r="C53" s="45">
        <v>722.47</v>
      </c>
      <c r="D53" s="38">
        <f t="shared" si="0"/>
        <v>-1.0518386632883625E-2</v>
      </c>
      <c r="F53" s="45">
        <v>21349.4</v>
      </c>
      <c r="G53" s="8">
        <f t="shared" si="1"/>
        <v>-4.9984503638732525E-3</v>
      </c>
    </row>
    <row r="54" spans="2:7" x14ac:dyDescent="0.25">
      <c r="B54" s="35">
        <v>45284</v>
      </c>
      <c r="C54" s="45">
        <v>777.55</v>
      </c>
      <c r="D54" s="38">
        <f t="shared" si="0"/>
        <v>7.6238459728431573E-2</v>
      </c>
      <c r="F54" s="45">
        <v>21731.4</v>
      </c>
      <c r="G54" s="8">
        <f t="shared" si="1"/>
        <v>1.7892774504201459E-2</v>
      </c>
    </row>
    <row r="55" spans="2:7" x14ac:dyDescent="0.25">
      <c r="B55" s="35">
        <v>45291</v>
      </c>
      <c r="C55" s="45">
        <v>788.52</v>
      </c>
      <c r="D55" s="38">
        <f t="shared" si="0"/>
        <v>1.4108417465114709E-2</v>
      </c>
      <c r="F55" s="45">
        <v>21710.799999999999</v>
      </c>
      <c r="G55" s="8">
        <f t="shared" si="1"/>
        <v>-9.479370864280412E-4</v>
      </c>
    </row>
    <row r="56" spans="2:7" x14ac:dyDescent="0.25">
      <c r="B56" s="35">
        <v>45298</v>
      </c>
      <c r="C56" s="45">
        <v>813.94</v>
      </c>
      <c r="D56" s="38">
        <f t="shared" si="0"/>
        <v>3.2237609699183434E-2</v>
      </c>
      <c r="F56" s="45">
        <v>21894.55</v>
      </c>
      <c r="G56" s="8">
        <f t="shared" si="1"/>
        <v>8.4635296718684749E-3</v>
      </c>
    </row>
    <row r="57" spans="2:7" x14ac:dyDescent="0.25">
      <c r="B57" s="35">
        <v>45305</v>
      </c>
      <c r="C57" s="45">
        <v>821.02</v>
      </c>
      <c r="D57" s="38">
        <f t="shared" si="0"/>
        <v>8.6984298596948229E-3</v>
      </c>
      <c r="F57" s="45">
        <v>21622.400000000001</v>
      </c>
      <c r="G57" s="8">
        <f t="shared" si="1"/>
        <v>-1.2430033958222397E-2</v>
      </c>
    </row>
    <row r="58" spans="2:7" x14ac:dyDescent="0.25">
      <c r="B58" s="35">
        <v>45312</v>
      </c>
      <c r="C58" s="45">
        <v>809.35</v>
      </c>
      <c r="D58" s="38">
        <f t="shared" si="0"/>
        <v>-1.4214026454897555E-2</v>
      </c>
      <c r="F58" s="45">
        <v>21352.6</v>
      </c>
      <c r="G58" s="8">
        <f t="shared" si="1"/>
        <v>-1.2477800799171379E-2</v>
      </c>
    </row>
    <row r="59" spans="2:7" x14ac:dyDescent="0.25">
      <c r="B59" s="35">
        <v>45319</v>
      </c>
      <c r="C59" s="45">
        <v>876.05</v>
      </c>
      <c r="D59" s="38">
        <f t="shared" si="0"/>
        <v>8.2411811947859404E-2</v>
      </c>
      <c r="F59" s="45">
        <v>21853.8</v>
      </c>
      <c r="G59" s="8">
        <f t="shared" si="1"/>
        <v>2.3472551352060167E-2</v>
      </c>
    </row>
    <row r="60" spans="2:7" x14ac:dyDescent="0.25">
      <c r="B60" s="35">
        <v>45326</v>
      </c>
      <c r="C60" s="45">
        <v>912.18</v>
      </c>
      <c r="D60" s="38">
        <f t="shared" si="0"/>
        <v>4.1241938245534016E-2</v>
      </c>
      <c r="F60" s="45">
        <v>21782.5</v>
      </c>
      <c r="G60" s="8">
        <f t="shared" si="1"/>
        <v>-3.2625904876955047E-3</v>
      </c>
    </row>
    <row r="61" spans="2:7" x14ac:dyDescent="0.25">
      <c r="B61" s="35">
        <v>45333</v>
      </c>
      <c r="C61" s="45">
        <v>935.71</v>
      </c>
      <c r="D61" s="38">
        <f t="shared" si="0"/>
        <v>2.5795347409502511E-2</v>
      </c>
      <c r="F61" s="45">
        <v>22040.7</v>
      </c>
      <c r="G61" s="8">
        <f t="shared" si="1"/>
        <v>1.1853552163433978E-2</v>
      </c>
    </row>
    <row r="62" spans="2:7" x14ac:dyDescent="0.25">
      <c r="B62" s="35">
        <v>45340</v>
      </c>
      <c r="C62" s="45">
        <v>934.52</v>
      </c>
      <c r="D62" s="38">
        <f t="shared" si="0"/>
        <v>-1.27176155005293E-3</v>
      </c>
      <c r="F62" s="45">
        <v>22212.7</v>
      </c>
      <c r="G62" s="8">
        <f t="shared" si="1"/>
        <v>7.8037448901351336E-3</v>
      </c>
    </row>
    <row r="63" spans="2:7" x14ac:dyDescent="0.25">
      <c r="B63" s="35">
        <v>45347</v>
      </c>
      <c r="C63" s="45">
        <v>974.39</v>
      </c>
      <c r="D63" s="38">
        <f t="shared" si="0"/>
        <v>4.2663613405812706E-2</v>
      </c>
      <c r="F63" s="45">
        <v>22338.75</v>
      </c>
      <c r="G63" s="8">
        <f t="shared" si="1"/>
        <v>5.6746816010659895E-3</v>
      </c>
    </row>
    <row r="64" spans="2:7" x14ac:dyDescent="0.25">
      <c r="B64" s="35">
        <v>45354</v>
      </c>
      <c r="C64" s="45">
        <v>1036.0999999999999</v>
      </c>
      <c r="D64" s="38">
        <f t="shared" si="0"/>
        <v>6.3331930746415521E-2</v>
      </c>
      <c r="F64" s="45">
        <v>22493.55</v>
      </c>
      <c r="G64" s="8">
        <f t="shared" si="1"/>
        <v>6.929662581836471E-3</v>
      </c>
    </row>
    <row r="65" spans="2:7" x14ac:dyDescent="0.25">
      <c r="B65" s="35">
        <v>45361</v>
      </c>
      <c r="C65" s="45">
        <v>942.94</v>
      </c>
      <c r="D65" s="38">
        <f t="shared" si="0"/>
        <v>-8.9914100955506115E-2</v>
      </c>
      <c r="F65" s="45">
        <v>22023.35</v>
      </c>
      <c r="G65" s="8">
        <f t="shared" si="1"/>
        <v>-2.0903770191899484E-2</v>
      </c>
    </row>
    <row r="66" spans="2:7" x14ac:dyDescent="0.25">
      <c r="B66" s="35">
        <v>45368</v>
      </c>
      <c r="C66" s="45">
        <v>976.79</v>
      </c>
      <c r="D66" s="38">
        <f t="shared" si="0"/>
        <v>3.5898360447112143E-2</v>
      </c>
      <c r="F66" s="45">
        <v>22096.75</v>
      </c>
      <c r="G66" s="8">
        <f t="shared" si="1"/>
        <v>3.3328262957270649E-3</v>
      </c>
    </row>
    <row r="67" spans="2:7" x14ac:dyDescent="0.25">
      <c r="B67" s="35">
        <v>45375</v>
      </c>
      <c r="C67" s="45">
        <v>989.75</v>
      </c>
      <c r="D67" s="38">
        <f t="shared" si="0"/>
        <v>1.3267949098578091E-2</v>
      </c>
      <c r="F67" s="45">
        <v>22326.9</v>
      </c>
      <c r="G67" s="8">
        <f t="shared" si="1"/>
        <v>1.0415558849152129E-2</v>
      </c>
    </row>
    <row r="68" spans="2:7" x14ac:dyDescent="0.25">
      <c r="B68" s="35">
        <v>45382</v>
      </c>
      <c r="C68" s="45">
        <v>1004</v>
      </c>
      <c r="D68" s="38">
        <f t="shared" si="0"/>
        <v>1.4397575145238761E-2</v>
      </c>
      <c r="F68" s="45">
        <v>22513.7</v>
      </c>
      <c r="G68" s="8">
        <f t="shared" si="1"/>
        <v>8.3665891816597782E-3</v>
      </c>
    </row>
    <row r="69" spans="2:7" x14ac:dyDescent="0.25">
      <c r="B69" s="35">
        <v>45389</v>
      </c>
      <c r="C69" s="45">
        <v>1015.37</v>
      </c>
      <c r="D69" s="38">
        <f t="shared" si="0"/>
        <v>1.1324701195219111E-2</v>
      </c>
      <c r="F69" s="45">
        <v>22519.4</v>
      </c>
      <c r="G69" s="8">
        <f t="shared" si="1"/>
        <v>2.5317917534661838E-4</v>
      </c>
    </row>
    <row r="70" spans="2:7" x14ac:dyDescent="0.25">
      <c r="B70" s="35">
        <v>45396</v>
      </c>
      <c r="C70" s="45">
        <v>960.24</v>
      </c>
      <c r="D70" s="38">
        <f t="shared" si="0"/>
        <v>-5.4295478495523741E-2</v>
      </c>
      <c r="F70" s="45">
        <v>22147</v>
      </c>
      <c r="G70" s="8">
        <f t="shared" si="1"/>
        <v>-1.6536852669254087E-2</v>
      </c>
    </row>
    <row r="71" spans="2:7" x14ac:dyDescent="0.25">
      <c r="B71" s="35">
        <v>45403</v>
      </c>
      <c r="C71" s="45">
        <v>996.43</v>
      </c>
      <c r="D71" s="38">
        <f t="shared" si="0"/>
        <v>3.7688494543030915E-2</v>
      </c>
      <c r="F71" s="45">
        <v>22419.95</v>
      </c>
      <c r="G71" s="8">
        <f t="shared" si="1"/>
        <v>1.2324468325281002E-2</v>
      </c>
    </row>
    <row r="72" spans="2:7" x14ac:dyDescent="0.25">
      <c r="B72" s="35">
        <v>45410</v>
      </c>
      <c r="C72" s="45">
        <v>1010.28</v>
      </c>
      <c r="D72" s="38">
        <f t="shared" si="0"/>
        <v>1.389962164928793E-2</v>
      </c>
      <c r="F72" s="45">
        <v>22475.85</v>
      </c>
      <c r="G72" s="8">
        <f t="shared" si="1"/>
        <v>2.4933151055197555E-3</v>
      </c>
    </row>
    <row r="73" spans="2:7" x14ac:dyDescent="0.25">
      <c r="B73" s="35">
        <v>45417</v>
      </c>
      <c r="C73" s="45">
        <v>1043.43</v>
      </c>
      <c r="D73" s="38">
        <f t="shared" ref="D73:D110" si="2">C73/C72-1</f>
        <v>3.2812685592113144E-2</v>
      </c>
      <c r="F73" s="45">
        <v>22055.200000000001</v>
      </c>
      <c r="G73" s="8">
        <f t="shared" ref="G73:G110" si="3">F73/F72-1</f>
        <v>-1.8715643679771743E-2</v>
      </c>
    </row>
    <row r="74" spans="2:7" x14ac:dyDescent="0.25">
      <c r="B74" s="35">
        <v>45424</v>
      </c>
      <c r="C74" s="45">
        <v>942.79</v>
      </c>
      <c r="D74" s="38">
        <f t="shared" si="2"/>
        <v>-9.6451127531315128E-2</v>
      </c>
      <c r="F74" s="45">
        <v>22466.1</v>
      </c>
      <c r="G74" s="8">
        <f t="shared" si="3"/>
        <v>1.8630527041241907E-2</v>
      </c>
    </row>
    <row r="75" spans="2:7" x14ac:dyDescent="0.25">
      <c r="B75" s="35">
        <v>45431</v>
      </c>
      <c r="C75" s="45">
        <v>957.59</v>
      </c>
      <c r="D75" s="38">
        <f t="shared" si="2"/>
        <v>1.5698087591086152E-2</v>
      </c>
      <c r="F75" s="45">
        <v>22957.1</v>
      </c>
      <c r="G75" s="8">
        <f t="shared" si="3"/>
        <v>2.1855150649200406E-2</v>
      </c>
    </row>
    <row r="76" spans="2:7" x14ac:dyDescent="0.25">
      <c r="B76" s="35">
        <v>45438</v>
      </c>
      <c r="C76" s="45">
        <v>920.16</v>
      </c>
      <c r="D76" s="38">
        <f t="shared" si="2"/>
        <v>-3.908770977140541E-2</v>
      </c>
      <c r="F76" s="45">
        <v>22530.7</v>
      </c>
      <c r="G76" s="8">
        <f t="shared" si="3"/>
        <v>-1.8573774562117951E-2</v>
      </c>
    </row>
    <row r="77" spans="2:7" x14ac:dyDescent="0.25">
      <c r="B77" s="35">
        <v>45445</v>
      </c>
      <c r="C77" s="45">
        <v>967.52</v>
      </c>
      <c r="D77" s="38">
        <f t="shared" si="2"/>
        <v>5.146930968527208E-2</v>
      </c>
      <c r="F77" s="45">
        <v>23290.15</v>
      </c>
      <c r="G77" s="8">
        <f t="shared" si="3"/>
        <v>3.3707341538434354E-2</v>
      </c>
    </row>
    <row r="78" spans="2:7" x14ac:dyDescent="0.25">
      <c r="B78" s="35">
        <v>45452</v>
      </c>
      <c r="C78" s="45">
        <v>993.4</v>
      </c>
      <c r="D78" s="38">
        <f t="shared" si="2"/>
        <v>2.674880105837607E-2</v>
      </c>
      <c r="F78" s="45">
        <v>23465.599999999999</v>
      </c>
      <c r="G78" s="8">
        <f t="shared" si="3"/>
        <v>7.5332275661599279E-3</v>
      </c>
    </row>
    <row r="79" spans="2:7" x14ac:dyDescent="0.25">
      <c r="B79" s="35">
        <v>45459</v>
      </c>
      <c r="C79" s="45">
        <v>961.8</v>
      </c>
      <c r="D79" s="38">
        <f t="shared" si="2"/>
        <v>-3.1809945641232185E-2</v>
      </c>
      <c r="F79" s="45">
        <v>23501.1</v>
      </c>
      <c r="G79" s="8">
        <f t="shared" si="3"/>
        <v>1.5128528569481325E-3</v>
      </c>
    </row>
    <row r="80" spans="2:7" x14ac:dyDescent="0.25">
      <c r="B80" s="35">
        <v>45466</v>
      </c>
      <c r="C80" s="45">
        <v>989.75</v>
      </c>
      <c r="D80" s="38">
        <f t="shared" si="2"/>
        <v>2.9060095653982154E-2</v>
      </c>
      <c r="F80" s="45">
        <v>24010.6</v>
      </c>
      <c r="G80" s="8">
        <f t="shared" si="3"/>
        <v>2.1679836262983532E-2</v>
      </c>
    </row>
    <row r="81" spans="2:7" x14ac:dyDescent="0.25">
      <c r="B81" s="35">
        <v>45473</v>
      </c>
      <c r="C81" s="45">
        <v>993.65</v>
      </c>
      <c r="D81" s="38">
        <f t="shared" si="2"/>
        <v>3.9403889871179043E-3</v>
      </c>
      <c r="F81" s="45">
        <v>24323.85</v>
      </c>
      <c r="G81" s="8">
        <f t="shared" si="3"/>
        <v>1.3046321208133094E-2</v>
      </c>
    </row>
    <row r="82" spans="2:7" x14ac:dyDescent="0.25">
      <c r="B82" s="35">
        <v>45480</v>
      </c>
      <c r="C82" s="45">
        <v>1016.75</v>
      </c>
      <c r="D82" s="38">
        <f t="shared" si="2"/>
        <v>2.324762240225442E-2</v>
      </c>
      <c r="F82" s="45">
        <v>24502.15</v>
      </c>
      <c r="G82" s="8">
        <f t="shared" si="3"/>
        <v>7.3302540510651326E-3</v>
      </c>
    </row>
    <row r="83" spans="2:7" x14ac:dyDescent="0.25">
      <c r="B83" s="35">
        <v>45487</v>
      </c>
      <c r="C83" s="45">
        <v>990</v>
      </c>
      <c r="D83" s="38">
        <f t="shared" si="2"/>
        <v>-2.630931890828625E-2</v>
      </c>
      <c r="F83" s="45">
        <v>24530.9</v>
      </c>
      <c r="G83" s="8">
        <f t="shared" si="3"/>
        <v>1.1733664188653403E-3</v>
      </c>
    </row>
    <row r="84" spans="2:7" x14ac:dyDescent="0.25">
      <c r="B84" s="35">
        <v>45494</v>
      </c>
      <c r="C84" s="45">
        <v>1118.3</v>
      </c>
      <c r="D84" s="38">
        <f t="shared" si="2"/>
        <v>0.12959595959595949</v>
      </c>
      <c r="F84" s="45">
        <v>24834.85</v>
      </c>
      <c r="G84" s="8">
        <f t="shared" si="3"/>
        <v>1.2390495252925682E-2</v>
      </c>
    </row>
    <row r="85" spans="2:7" x14ac:dyDescent="0.25">
      <c r="B85" s="35">
        <v>45501</v>
      </c>
      <c r="C85" s="45">
        <v>1096.6500000000001</v>
      </c>
      <c r="D85" s="38">
        <f t="shared" si="2"/>
        <v>-1.9359742466243279E-2</v>
      </c>
      <c r="F85" s="45">
        <v>24717.7</v>
      </c>
      <c r="G85" s="8">
        <f t="shared" si="3"/>
        <v>-4.7171615693268887E-3</v>
      </c>
    </row>
    <row r="86" spans="2:7" x14ac:dyDescent="0.25">
      <c r="B86" s="35">
        <v>45508</v>
      </c>
      <c r="C86" s="45">
        <v>1068.0999999999999</v>
      </c>
      <c r="D86" s="38">
        <f t="shared" si="2"/>
        <v>-2.6033830301372518E-2</v>
      </c>
      <c r="F86" s="45">
        <v>24367.5</v>
      </c>
      <c r="G86" s="8">
        <f t="shared" si="3"/>
        <v>-1.4167984885325113E-2</v>
      </c>
    </row>
    <row r="87" spans="2:7" x14ac:dyDescent="0.25">
      <c r="B87" s="35">
        <v>45515</v>
      </c>
      <c r="C87" s="45">
        <v>1098.3499999999999</v>
      </c>
      <c r="D87" s="38">
        <f t="shared" si="2"/>
        <v>2.8321318228630377E-2</v>
      </c>
      <c r="F87" s="45">
        <v>24541.15</v>
      </c>
      <c r="G87" s="8">
        <f t="shared" si="3"/>
        <v>7.1262952703396998E-3</v>
      </c>
    </row>
    <row r="88" spans="2:7" x14ac:dyDescent="0.25">
      <c r="B88" s="35">
        <v>45522</v>
      </c>
      <c r="C88" s="45">
        <v>1085.1500000000001</v>
      </c>
      <c r="D88" s="38">
        <f t="shared" si="2"/>
        <v>-1.2018027040560653E-2</v>
      </c>
      <c r="F88" s="45">
        <v>24823.15</v>
      </c>
      <c r="G88" s="8">
        <f t="shared" si="3"/>
        <v>1.1490904052988471E-2</v>
      </c>
    </row>
    <row r="89" spans="2:7" x14ac:dyDescent="0.25">
      <c r="B89" s="35">
        <v>45529</v>
      </c>
      <c r="C89" s="45">
        <v>1111.3499999999999</v>
      </c>
      <c r="D89" s="38">
        <f t="shared" si="2"/>
        <v>2.4144127539971194E-2</v>
      </c>
      <c r="F89" s="45">
        <v>25235.9</v>
      </c>
      <c r="G89" s="8">
        <f t="shared" si="3"/>
        <v>1.6627623810837822E-2</v>
      </c>
    </row>
    <row r="90" spans="2:7" x14ac:dyDescent="0.25">
      <c r="B90" s="35">
        <v>45536</v>
      </c>
      <c r="C90" s="45">
        <v>1049.3499999999999</v>
      </c>
      <c r="D90" s="38">
        <f t="shared" si="2"/>
        <v>-5.5788005578800592E-2</v>
      </c>
      <c r="F90" s="45">
        <v>24852.15</v>
      </c>
      <c r="G90" s="8">
        <f t="shared" si="3"/>
        <v>-1.5206511358818231E-2</v>
      </c>
    </row>
    <row r="91" spans="2:7" x14ac:dyDescent="0.25">
      <c r="B91" s="35">
        <v>45543</v>
      </c>
      <c r="C91" s="45">
        <v>992.1</v>
      </c>
      <c r="D91" s="38">
        <f t="shared" si="2"/>
        <v>-5.4557583265831155E-2</v>
      </c>
      <c r="F91" s="45">
        <v>25356.5</v>
      </c>
      <c r="G91" s="8">
        <f t="shared" si="3"/>
        <v>2.0294018827344829E-2</v>
      </c>
    </row>
    <row r="92" spans="2:7" x14ac:dyDescent="0.25">
      <c r="B92" s="35">
        <v>45550</v>
      </c>
      <c r="C92" s="45">
        <v>970.85</v>
      </c>
      <c r="D92" s="38">
        <f t="shared" si="2"/>
        <v>-2.1419211773006763E-2</v>
      </c>
      <c r="F92" s="45">
        <v>25790.95</v>
      </c>
      <c r="G92" s="8">
        <f t="shared" si="3"/>
        <v>1.7133673811448702E-2</v>
      </c>
    </row>
    <row r="93" spans="2:7" x14ac:dyDescent="0.25">
      <c r="B93" s="35">
        <v>45557</v>
      </c>
      <c r="C93" s="45">
        <v>993</v>
      </c>
      <c r="D93" s="38">
        <f t="shared" si="2"/>
        <v>2.2815058968944646E-2</v>
      </c>
      <c r="F93" s="45">
        <v>26178.95</v>
      </c>
      <c r="G93" s="8">
        <f t="shared" si="3"/>
        <v>1.5044036764834123E-2</v>
      </c>
    </row>
    <row r="94" spans="2:7" x14ac:dyDescent="0.25">
      <c r="B94" s="35">
        <v>45564</v>
      </c>
      <c r="C94" s="45">
        <v>930.75</v>
      </c>
      <c r="D94" s="38">
        <f t="shared" si="2"/>
        <v>-6.2688821752265866E-2</v>
      </c>
      <c r="F94" s="45">
        <v>25014.6</v>
      </c>
      <c r="G94" s="8">
        <f t="shared" si="3"/>
        <v>-4.4476573735768743E-2</v>
      </c>
    </row>
    <row r="95" spans="2:7" x14ac:dyDescent="0.25">
      <c r="B95" s="35">
        <v>45571</v>
      </c>
      <c r="C95" s="45">
        <v>930.7</v>
      </c>
      <c r="D95" s="38">
        <f t="shared" si="2"/>
        <v>-5.3720118184164001E-5</v>
      </c>
      <c r="F95" s="45">
        <v>24964.25</v>
      </c>
      <c r="G95" s="8">
        <f t="shared" si="3"/>
        <v>-2.0128245104857889E-3</v>
      </c>
    </row>
    <row r="96" spans="2:7" x14ac:dyDescent="0.25">
      <c r="B96" s="35">
        <v>45578</v>
      </c>
      <c r="C96" s="45">
        <v>910.15</v>
      </c>
      <c r="D96" s="38">
        <f t="shared" si="2"/>
        <v>-2.208015472225211E-2</v>
      </c>
      <c r="F96" s="45">
        <v>24854.05</v>
      </c>
      <c r="G96" s="8">
        <f t="shared" si="3"/>
        <v>-4.4143124668275524E-3</v>
      </c>
    </row>
    <row r="97" spans="2:7" x14ac:dyDescent="0.25">
      <c r="B97" s="35">
        <v>45585</v>
      </c>
      <c r="C97" s="45">
        <v>864.3</v>
      </c>
      <c r="D97" s="38">
        <f t="shared" si="2"/>
        <v>-5.037631159698952E-2</v>
      </c>
      <c r="F97" s="45">
        <v>24180.799999999999</v>
      </c>
      <c r="G97" s="8">
        <f t="shared" si="3"/>
        <v>-2.7088140564616281E-2</v>
      </c>
    </row>
    <row r="98" spans="2:7" x14ac:dyDescent="0.25">
      <c r="B98" s="35">
        <v>45592</v>
      </c>
      <c r="C98" s="45">
        <v>843.45</v>
      </c>
      <c r="D98" s="38">
        <f t="shared" si="2"/>
        <v>-2.4123568205484114E-2</v>
      </c>
      <c r="F98" s="45">
        <v>24304.35</v>
      </c>
      <c r="G98" s="8">
        <f t="shared" si="3"/>
        <v>5.1094256600276999E-3</v>
      </c>
    </row>
    <row r="99" spans="2:7" x14ac:dyDescent="0.25">
      <c r="B99" s="35">
        <v>45599</v>
      </c>
      <c r="C99" s="45">
        <v>805.45</v>
      </c>
      <c r="D99" s="38">
        <f t="shared" si="2"/>
        <v>-4.5053055901357553E-2</v>
      </c>
      <c r="F99" s="45">
        <v>24148.2</v>
      </c>
      <c r="G99" s="8">
        <f t="shared" si="3"/>
        <v>-6.4247758117372822E-3</v>
      </c>
    </row>
    <row r="100" spans="2:7" x14ac:dyDescent="0.25">
      <c r="B100" s="35">
        <v>45606</v>
      </c>
      <c r="C100" s="45">
        <v>774.3</v>
      </c>
      <c r="D100" s="38">
        <f t="shared" si="2"/>
        <v>-3.8674033149171394E-2</v>
      </c>
      <c r="F100" s="45">
        <v>23532.7</v>
      </c>
      <c r="G100" s="8">
        <f t="shared" si="3"/>
        <v>-2.5488442202731498E-2</v>
      </c>
    </row>
    <row r="101" spans="2:7" x14ac:dyDescent="0.25">
      <c r="B101" s="35">
        <v>45613</v>
      </c>
      <c r="C101" s="45">
        <v>791</v>
      </c>
      <c r="D101" s="38">
        <f t="shared" si="2"/>
        <v>2.1567867751517644E-2</v>
      </c>
      <c r="F101" s="45">
        <v>23907.25</v>
      </c>
      <c r="G101" s="8">
        <f t="shared" si="3"/>
        <v>1.5916150717937061E-2</v>
      </c>
    </row>
    <row r="102" spans="2:7" x14ac:dyDescent="0.25">
      <c r="B102" s="35">
        <v>45620</v>
      </c>
      <c r="C102" s="45">
        <v>786.45</v>
      </c>
      <c r="D102" s="38">
        <f t="shared" si="2"/>
        <v>-5.7522123893805066E-3</v>
      </c>
      <c r="F102" s="45">
        <v>24131.1</v>
      </c>
      <c r="G102" s="8">
        <f t="shared" si="3"/>
        <v>9.3632684645870157E-3</v>
      </c>
    </row>
    <row r="103" spans="2:7" x14ac:dyDescent="0.25">
      <c r="B103" s="35">
        <v>45627</v>
      </c>
      <c r="C103" s="45">
        <v>816.8</v>
      </c>
      <c r="D103" s="38">
        <f t="shared" si="2"/>
        <v>3.8591137389535124E-2</v>
      </c>
      <c r="F103" s="45">
        <v>24677.8</v>
      </c>
      <c r="G103" s="8">
        <f t="shared" si="3"/>
        <v>2.2655411481449228E-2</v>
      </c>
    </row>
    <row r="104" spans="2:7" x14ac:dyDescent="0.25">
      <c r="B104" s="35">
        <v>45634</v>
      </c>
      <c r="C104" s="45">
        <v>790.3</v>
      </c>
      <c r="D104" s="38">
        <f t="shared" si="2"/>
        <v>-3.244368266405484E-2</v>
      </c>
      <c r="F104" s="45">
        <v>24768.3</v>
      </c>
      <c r="G104" s="8">
        <f t="shared" si="3"/>
        <v>3.6672636944945491E-3</v>
      </c>
    </row>
    <row r="105" spans="2:7" x14ac:dyDescent="0.25">
      <c r="B105" s="35">
        <v>45641</v>
      </c>
      <c r="C105" s="45">
        <v>724.05</v>
      </c>
      <c r="D105" s="38">
        <f t="shared" si="2"/>
        <v>-8.3828925724408476E-2</v>
      </c>
      <c r="F105" s="45">
        <v>23587.5</v>
      </c>
      <c r="G105" s="8">
        <f t="shared" si="3"/>
        <v>-4.7673841159869612E-2</v>
      </c>
    </row>
    <row r="106" spans="2:7" x14ac:dyDescent="0.25">
      <c r="B106" s="35">
        <v>45648</v>
      </c>
      <c r="C106" s="45">
        <v>750.5</v>
      </c>
      <c r="D106" s="38">
        <f t="shared" si="2"/>
        <v>3.6530626337960115E-2</v>
      </c>
      <c r="F106" s="45">
        <v>23813.4</v>
      </c>
      <c r="G106" s="8">
        <f t="shared" si="3"/>
        <v>9.5771065182830295E-3</v>
      </c>
    </row>
    <row r="107" spans="2:7" x14ac:dyDescent="0.25">
      <c r="B107" s="35">
        <v>45655</v>
      </c>
      <c r="C107" s="45">
        <v>790.4</v>
      </c>
      <c r="D107" s="38">
        <f t="shared" si="2"/>
        <v>5.3164556962025378E-2</v>
      </c>
      <c r="F107" s="45">
        <v>24004.75</v>
      </c>
      <c r="G107" s="8">
        <f t="shared" si="3"/>
        <v>8.035391838208783E-3</v>
      </c>
    </row>
    <row r="108" spans="2:7" x14ac:dyDescent="0.25">
      <c r="B108" s="35">
        <v>45662</v>
      </c>
      <c r="C108" s="45">
        <v>774.65</v>
      </c>
      <c r="D108" s="38">
        <f t="shared" si="2"/>
        <v>-1.99266194331984E-2</v>
      </c>
      <c r="F108" s="45">
        <v>23431.5</v>
      </c>
      <c r="G108" s="8">
        <f t="shared" si="3"/>
        <v>-2.3880690280048689E-2</v>
      </c>
    </row>
    <row r="109" spans="2:7" x14ac:dyDescent="0.25">
      <c r="B109" s="35">
        <v>45669</v>
      </c>
      <c r="C109" s="45">
        <v>779.75</v>
      </c>
      <c r="D109" s="38">
        <f t="shared" si="2"/>
        <v>6.5836184083134519E-3</v>
      </c>
      <c r="F109" s="45">
        <v>23203.200000000001</v>
      </c>
      <c r="G109" s="8">
        <f t="shared" si="3"/>
        <v>-9.7432942833365344E-3</v>
      </c>
    </row>
    <row r="110" spans="2:7" x14ac:dyDescent="0.25">
      <c r="B110" s="35">
        <v>45676</v>
      </c>
      <c r="C110" s="45">
        <v>733.45</v>
      </c>
      <c r="D110" s="38">
        <f t="shared" si="2"/>
        <v>-5.9378005771080433E-2</v>
      </c>
      <c r="F110" s="45">
        <v>23092.2</v>
      </c>
      <c r="G110" s="8">
        <f t="shared" si="3"/>
        <v>-4.7838229209764549E-3</v>
      </c>
    </row>
    <row r="111" spans="2:7" x14ac:dyDescent="0.25">
      <c r="B111" s="34"/>
      <c r="C111" s="31"/>
    </row>
    <row r="112" spans="2:7" x14ac:dyDescent="0.25">
      <c r="B112" s="34"/>
      <c r="C112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C1FE-ACAC-4BC6-9044-2626196FE607}">
  <dimension ref="B2:T112"/>
  <sheetViews>
    <sheetView showGridLines="0" workbookViewId="0">
      <selection activeCell="J19" sqref="J19"/>
    </sheetView>
  </sheetViews>
  <sheetFormatPr defaultRowHeight="15" x14ac:dyDescent="0.25"/>
  <cols>
    <col min="1" max="1" width="1.85546875" customWidth="1"/>
    <col min="2" max="2" width="15.28515625" style="32" bestFit="1" customWidth="1"/>
    <col min="3" max="3" width="12.42578125" style="33" customWidth="1"/>
    <col min="4" max="4" width="14.42578125" style="33" bestFit="1" customWidth="1"/>
    <col min="6" max="6" width="12.7109375" bestFit="1" customWidth="1"/>
    <col min="9" max="9" width="18.85546875" bestFit="1" customWidth="1"/>
    <col min="10" max="10" width="9.85546875" customWidth="1"/>
  </cols>
  <sheetData>
    <row r="2" spans="2:13" x14ac:dyDescent="0.25">
      <c r="B2" s="37" t="s">
        <v>258</v>
      </c>
    </row>
    <row r="4" spans="2:13" x14ac:dyDescent="0.25">
      <c r="B4" s="39" t="s">
        <v>603</v>
      </c>
      <c r="C4" s="40"/>
      <c r="D4" s="40"/>
      <c r="F4" s="44" t="s">
        <v>223</v>
      </c>
      <c r="G4" s="43"/>
      <c r="I4" s="44" t="s">
        <v>252</v>
      </c>
      <c r="L4" t="s">
        <v>224</v>
      </c>
      <c r="M4" s="7">
        <f>SLOPE(D8:D110,G8:G110)</f>
        <v>1.628823527897677</v>
      </c>
    </row>
    <row r="5" spans="2:13" x14ac:dyDescent="0.25">
      <c r="B5" s="37"/>
      <c r="L5" t="s">
        <v>225</v>
      </c>
      <c r="M5" s="7">
        <f>_xlfn.COVARIANCE.S(D7:D110,G7:G110)/_xlfn.VAR.S(G7:G110)</f>
        <v>1.6288235278976775</v>
      </c>
    </row>
    <row r="6" spans="2:13" x14ac:dyDescent="0.25">
      <c r="B6" s="41" t="s">
        <v>43</v>
      </c>
      <c r="C6" s="42" t="s">
        <v>47</v>
      </c>
      <c r="D6" s="42" t="s">
        <v>222</v>
      </c>
      <c r="F6" s="42" t="s">
        <v>47</v>
      </c>
      <c r="G6" s="42" t="s">
        <v>222</v>
      </c>
      <c r="I6" t="s">
        <v>253</v>
      </c>
      <c r="J6" s="49">
        <f>M7</f>
        <v>1.6288235278976768</v>
      </c>
    </row>
    <row r="7" spans="2:13" x14ac:dyDescent="0.25">
      <c r="B7" s="35">
        <v>44955</v>
      </c>
      <c r="C7" s="30">
        <v>1388</v>
      </c>
      <c r="F7" s="45">
        <v>17854.05</v>
      </c>
      <c r="I7" t="s">
        <v>254</v>
      </c>
      <c r="J7" s="50">
        <v>0.75</v>
      </c>
      <c r="L7" t="s">
        <v>226</v>
      </c>
      <c r="M7" s="7">
        <f>M26</f>
        <v>1.6288235278976768</v>
      </c>
    </row>
    <row r="8" spans="2:13" x14ac:dyDescent="0.25">
      <c r="B8" s="35">
        <v>44962</v>
      </c>
      <c r="C8" s="30">
        <v>1365.45</v>
      </c>
      <c r="D8" s="38">
        <f>C8/C7-1</f>
        <v>-1.6246397694524517E-2</v>
      </c>
      <c r="F8" s="45">
        <v>17856.5</v>
      </c>
      <c r="G8" s="8">
        <f>F8/F7-1</f>
        <v>1.372237671564136E-4</v>
      </c>
    </row>
    <row r="9" spans="2:13" x14ac:dyDescent="0.25">
      <c r="B9" s="35">
        <v>44969</v>
      </c>
      <c r="C9" s="30">
        <v>1341.5</v>
      </c>
      <c r="D9" s="38">
        <f t="shared" ref="D9:D72" si="0">C9/C8-1</f>
        <v>-1.7540005126515101E-2</v>
      </c>
      <c r="F9" s="45">
        <v>17944.2</v>
      </c>
      <c r="G9" s="8">
        <f t="shared" ref="G9:G72" si="1">F9/F8-1</f>
        <v>4.9113768095652155E-3</v>
      </c>
      <c r="I9" t="s">
        <v>256</v>
      </c>
      <c r="J9" s="7">
        <v>1</v>
      </c>
      <c r="L9" t="s">
        <v>227</v>
      </c>
    </row>
    <row r="10" spans="2:13" ht="15.75" thickBot="1" x14ac:dyDescent="0.3">
      <c r="B10" s="35">
        <v>44976</v>
      </c>
      <c r="C10" s="30">
        <v>1280.2</v>
      </c>
      <c r="D10" s="38">
        <f t="shared" si="0"/>
        <v>-4.5695117405888941E-2</v>
      </c>
      <c r="F10" s="45">
        <v>17465.8</v>
      </c>
      <c r="G10" s="8">
        <f t="shared" si="1"/>
        <v>-2.6660425095574092E-2</v>
      </c>
      <c r="I10" t="s">
        <v>255</v>
      </c>
      <c r="J10" s="50">
        <v>0.25</v>
      </c>
    </row>
    <row r="11" spans="2:13" x14ac:dyDescent="0.25">
      <c r="B11" s="35">
        <v>44983</v>
      </c>
      <c r="C11" s="30">
        <v>1268.5999999999999</v>
      </c>
      <c r="D11" s="38">
        <f t="shared" si="0"/>
        <v>-9.0610842055929286E-3</v>
      </c>
      <c r="F11" s="45">
        <v>17594.349999999999</v>
      </c>
      <c r="G11" s="8">
        <f t="shared" si="1"/>
        <v>7.360098020130712E-3</v>
      </c>
      <c r="L11" s="48" t="s">
        <v>228</v>
      </c>
      <c r="M11" s="48"/>
    </row>
    <row r="12" spans="2:13" x14ac:dyDescent="0.25">
      <c r="B12" s="35">
        <v>44990</v>
      </c>
      <c r="C12" s="30">
        <v>1226.7</v>
      </c>
      <c r="D12" s="38">
        <f t="shared" si="0"/>
        <v>-3.3028535393346936E-2</v>
      </c>
      <c r="F12" s="45">
        <v>17412.900000000001</v>
      </c>
      <c r="G12" s="8">
        <f t="shared" si="1"/>
        <v>-1.0312969788596749E-2</v>
      </c>
      <c r="I12" s="51" t="s">
        <v>257</v>
      </c>
      <c r="J12" s="52">
        <f>(J6*J7)+(J9*J10)</f>
        <v>1.4716176459232577</v>
      </c>
      <c r="L12" t="s">
        <v>229</v>
      </c>
      <c r="M12">
        <v>0.59051707900738204</v>
      </c>
    </row>
    <row r="13" spans="2:13" x14ac:dyDescent="0.25">
      <c r="B13" s="35">
        <v>44997</v>
      </c>
      <c r="C13" s="30">
        <v>1171.5</v>
      </c>
      <c r="D13" s="38">
        <f t="shared" si="0"/>
        <v>-4.4998777207141183E-2</v>
      </c>
      <c r="F13" s="45">
        <v>17100.05</v>
      </c>
      <c r="G13" s="8">
        <f t="shared" si="1"/>
        <v>-1.796656501788918E-2</v>
      </c>
      <c r="L13" t="s">
        <v>230</v>
      </c>
      <c r="M13">
        <v>0.34871042059941071</v>
      </c>
    </row>
    <row r="14" spans="2:13" x14ac:dyDescent="0.25">
      <c r="B14" s="35">
        <v>45004</v>
      </c>
      <c r="C14" s="30">
        <v>1150.8</v>
      </c>
      <c r="D14" s="38">
        <f t="shared" si="0"/>
        <v>-1.7669654289372616E-2</v>
      </c>
      <c r="F14" s="45">
        <v>16945.05</v>
      </c>
      <c r="G14" s="8">
        <f t="shared" si="1"/>
        <v>-9.0643009815760678E-3</v>
      </c>
      <c r="L14" t="s">
        <v>231</v>
      </c>
      <c r="M14">
        <v>0.34226200892217717</v>
      </c>
    </row>
    <row r="15" spans="2:13" x14ac:dyDescent="0.25">
      <c r="B15" s="35">
        <v>45011</v>
      </c>
      <c r="C15" s="30">
        <v>1158.7</v>
      </c>
      <c r="D15" s="38">
        <f t="shared" si="0"/>
        <v>6.8647897115050593E-3</v>
      </c>
      <c r="F15" s="45">
        <v>17359.75</v>
      </c>
      <c r="G15" s="8">
        <f t="shared" si="1"/>
        <v>2.4473223743807226E-2</v>
      </c>
      <c r="L15" t="s">
        <v>232</v>
      </c>
      <c r="M15">
        <v>3.4866410878652637E-2</v>
      </c>
    </row>
    <row r="16" spans="2:13" ht="15.75" thickBot="1" x14ac:dyDescent="0.3">
      <c r="B16" s="35">
        <v>45018</v>
      </c>
      <c r="C16" s="30">
        <v>1171.25</v>
      </c>
      <c r="D16" s="38">
        <f t="shared" si="0"/>
        <v>1.0831103823250254E-2</v>
      </c>
      <c r="F16" s="45">
        <v>17599.150000000001</v>
      </c>
      <c r="G16" s="8">
        <f t="shared" si="1"/>
        <v>1.3790521176860304E-2</v>
      </c>
      <c r="L16" s="46" t="s">
        <v>233</v>
      </c>
      <c r="M16" s="46">
        <v>103</v>
      </c>
    </row>
    <row r="17" spans="2:20" x14ac:dyDescent="0.25">
      <c r="B17" s="35">
        <v>45025</v>
      </c>
      <c r="C17" s="30">
        <v>1204.55</v>
      </c>
      <c r="D17" s="38">
        <f t="shared" si="0"/>
        <v>2.8431163287086392E-2</v>
      </c>
      <c r="F17" s="45">
        <v>17828</v>
      </c>
      <c r="G17" s="8">
        <f t="shared" si="1"/>
        <v>1.3003468917532901E-2</v>
      </c>
    </row>
    <row r="18" spans="2:20" ht="15.75" thickBot="1" x14ac:dyDescent="0.3">
      <c r="B18" s="35">
        <v>45032</v>
      </c>
      <c r="C18" s="30">
        <v>1212.75</v>
      </c>
      <c r="D18" s="38">
        <f t="shared" si="0"/>
        <v>6.8075214810510154E-3</v>
      </c>
      <c r="F18" s="45">
        <v>17624.05</v>
      </c>
      <c r="G18" s="8">
        <f t="shared" si="1"/>
        <v>-1.143986986762402E-2</v>
      </c>
      <c r="L18" t="s">
        <v>234</v>
      </c>
    </row>
    <row r="19" spans="2:20" x14ac:dyDescent="0.25">
      <c r="B19" s="35">
        <v>45039</v>
      </c>
      <c r="C19" s="30">
        <v>1226.9000000000001</v>
      </c>
      <c r="D19" s="38">
        <f t="shared" si="0"/>
        <v>1.1667697381983144E-2</v>
      </c>
      <c r="F19" s="45">
        <v>18065</v>
      </c>
      <c r="G19" s="8">
        <f t="shared" si="1"/>
        <v>2.5019788300645995E-2</v>
      </c>
      <c r="L19" s="47"/>
      <c r="M19" s="47" t="s">
        <v>239</v>
      </c>
      <c r="N19" s="47" t="s">
        <v>240</v>
      </c>
      <c r="O19" s="47" t="s">
        <v>241</v>
      </c>
      <c r="P19" s="47" t="s">
        <v>242</v>
      </c>
      <c r="Q19" s="47" t="s">
        <v>243</v>
      </c>
    </row>
    <row r="20" spans="2:20" x14ac:dyDescent="0.25">
      <c r="B20" s="35">
        <v>45046</v>
      </c>
      <c r="C20" s="30">
        <v>1211.2</v>
      </c>
      <c r="D20" s="38">
        <f t="shared" si="0"/>
        <v>-1.2796478930638178E-2</v>
      </c>
      <c r="F20" s="45">
        <v>18069</v>
      </c>
      <c r="G20" s="8">
        <f t="shared" si="1"/>
        <v>2.2142264046509652E-4</v>
      </c>
      <c r="L20" t="s">
        <v>235</v>
      </c>
      <c r="M20">
        <v>1</v>
      </c>
      <c r="N20">
        <v>6.5739539478725045E-2</v>
      </c>
      <c r="O20">
        <v>6.5739539478725045E-2</v>
      </c>
      <c r="P20">
        <v>54.076947635113072</v>
      </c>
      <c r="Q20">
        <v>5.1941259652012743E-11</v>
      </c>
    </row>
    <row r="21" spans="2:20" x14ac:dyDescent="0.25">
      <c r="B21" s="35">
        <v>45053</v>
      </c>
      <c r="C21" s="30">
        <v>1275.95</v>
      </c>
      <c r="D21" s="38">
        <f t="shared" si="0"/>
        <v>5.3459379128137474E-2</v>
      </c>
      <c r="F21" s="45">
        <v>18314.8</v>
      </c>
      <c r="G21" s="8">
        <f t="shared" si="1"/>
        <v>1.3603409153799317E-2</v>
      </c>
      <c r="L21" t="s">
        <v>236</v>
      </c>
      <c r="M21">
        <v>101</v>
      </c>
      <c r="N21">
        <v>0.1227823273634617</v>
      </c>
      <c r="O21">
        <v>1.2156666075590268E-3</v>
      </c>
    </row>
    <row r="22" spans="2:20" ht="15.75" thickBot="1" x14ac:dyDescent="0.3">
      <c r="B22" s="35">
        <v>45060</v>
      </c>
      <c r="C22" s="30">
        <v>1260.4000000000001</v>
      </c>
      <c r="D22" s="38">
        <f t="shared" si="0"/>
        <v>-1.2186997923116061E-2</v>
      </c>
      <c r="F22" s="45">
        <v>18203.400000000001</v>
      </c>
      <c r="G22" s="8">
        <f t="shared" si="1"/>
        <v>-6.0825125035489647E-3</v>
      </c>
      <c r="L22" s="46" t="s">
        <v>237</v>
      </c>
      <c r="M22" s="46">
        <v>102</v>
      </c>
      <c r="N22" s="46">
        <v>0.18852186684218675</v>
      </c>
      <c r="O22" s="46"/>
      <c r="P22" s="46"/>
      <c r="Q22" s="46"/>
    </row>
    <row r="23" spans="2:20" ht="15.75" thickBot="1" x14ac:dyDescent="0.3">
      <c r="B23" s="35">
        <v>45067</v>
      </c>
      <c r="C23" s="30">
        <v>1281.8499999999999</v>
      </c>
      <c r="D23" s="38">
        <f t="shared" si="0"/>
        <v>1.7018406854966583E-2</v>
      </c>
      <c r="F23" s="45">
        <v>18499.349999999999</v>
      </c>
      <c r="G23" s="8">
        <f t="shared" si="1"/>
        <v>1.6257951811200044E-2</v>
      </c>
    </row>
    <row r="24" spans="2:20" x14ac:dyDescent="0.25">
      <c r="B24" s="35">
        <v>45074</v>
      </c>
      <c r="C24" s="30">
        <v>1341.4</v>
      </c>
      <c r="D24" s="38">
        <f t="shared" si="0"/>
        <v>4.645629363810122E-2</v>
      </c>
      <c r="F24" s="45">
        <v>18534.099999999999</v>
      </c>
      <c r="G24" s="8">
        <f t="shared" si="1"/>
        <v>1.8784443777755122E-3</v>
      </c>
      <c r="L24" s="47"/>
      <c r="M24" s="47" t="s">
        <v>244</v>
      </c>
      <c r="N24" s="47" t="s">
        <v>232</v>
      </c>
      <c r="O24" s="47" t="s">
        <v>245</v>
      </c>
      <c r="P24" s="47" t="s">
        <v>246</v>
      </c>
      <c r="Q24" s="47" t="s">
        <v>247</v>
      </c>
      <c r="R24" s="47" t="s">
        <v>248</v>
      </c>
      <c r="S24" s="47" t="s">
        <v>249</v>
      </c>
      <c r="T24" s="47" t="s">
        <v>250</v>
      </c>
    </row>
    <row r="25" spans="2:20" x14ac:dyDescent="0.25">
      <c r="B25" s="35">
        <v>45081</v>
      </c>
      <c r="C25" s="30">
        <v>1370.65</v>
      </c>
      <c r="D25" s="38">
        <f t="shared" si="0"/>
        <v>2.1805576263605131E-2</v>
      </c>
      <c r="F25" s="45">
        <v>18563.400000000001</v>
      </c>
      <c r="G25" s="8">
        <f t="shared" si="1"/>
        <v>1.5808698561032841E-3</v>
      </c>
      <c r="L25" t="s">
        <v>238</v>
      </c>
      <c r="M25">
        <v>3.4582084221096996E-3</v>
      </c>
      <c r="N25">
        <v>3.4842198190745714E-3</v>
      </c>
      <c r="O25">
        <v>0.99253451322948372</v>
      </c>
      <c r="P25">
        <v>0.32330878430754495</v>
      </c>
      <c r="Q25">
        <v>-3.453546454100895E-3</v>
      </c>
      <c r="R25">
        <v>1.0369963298320295E-2</v>
      </c>
      <c r="S25">
        <v>-3.453546454100895E-3</v>
      </c>
      <c r="T25">
        <v>1.0369963298320295E-2</v>
      </c>
    </row>
    <row r="26" spans="2:20" ht="15.75" thickBot="1" x14ac:dyDescent="0.3">
      <c r="B26" s="35">
        <v>45088</v>
      </c>
      <c r="C26" s="30">
        <v>1403.85</v>
      </c>
      <c r="D26" s="38">
        <f t="shared" si="0"/>
        <v>2.4222084412504952E-2</v>
      </c>
      <c r="F26" s="45">
        <v>18826</v>
      </c>
      <c r="G26" s="8">
        <f t="shared" si="1"/>
        <v>1.4146115474535925E-2</v>
      </c>
      <c r="L26" s="46" t="s">
        <v>251</v>
      </c>
      <c r="M26" s="46">
        <v>1.6288235278976768</v>
      </c>
      <c r="N26" s="46">
        <v>0.22149705129032052</v>
      </c>
      <c r="O26" s="46">
        <v>7.3537029879587248</v>
      </c>
      <c r="P26" s="46">
        <v>5.1941259652012743E-11</v>
      </c>
      <c r="Q26" s="46">
        <v>1.1894329601898204</v>
      </c>
      <c r="R26" s="46">
        <v>2.0682140956055335</v>
      </c>
      <c r="S26" s="46">
        <v>1.1894329601898204</v>
      </c>
      <c r="T26" s="46">
        <v>2.0682140956055335</v>
      </c>
    </row>
    <row r="27" spans="2:20" x14ac:dyDescent="0.25">
      <c r="B27" s="35">
        <v>45095</v>
      </c>
      <c r="C27" s="30">
        <v>1373.25</v>
      </c>
      <c r="D27" s="38">
        <f t="shared" si="0"/>
        <v>-2.1797200555614848E-2</v>
      </c>
      <c r="F27" s="45">
        <v>18665.5</v>
      </c>
      <c r="G27" s="8">
        <f t="shared" si="1"/>
        <v>-8.5254435355359703E-3</v>
      </c>
    </row>
    <row r="28" spans="2:20" x14ac:dyDescent="0.25">
      <c r="B28" s="35">
        <v>45102</v>
      </c>
      <c r="C28" s="30">
        <v>1453.6</v>
      </c>
      <c r="D28" s="38">
        <f t="shared" si="0"/>
        <v>5.8510831967959254E-2</v>
      </c>
      <c r="F28" s="45">
        <v>19189.05</v>
      </c>
      <c r="G28" s="8">
        <f t="shared" si="1"/>
        <v>2.8049074495727355E-2</v>
      </c>
    </row>
    <row r="29" spans="2:20" x14ac:dyDescent="0.25">
      <c r="B29" s="35">
        <v>45109</v>
      </c>
      <c r="C29" s="30">
        <v>1564.15</v>
      </c>
      <c r="D29" s="38">
        <f t="shared" si="0"/>
        <v>7.6052559163456435E-2</v>
      </c>
      <c r="F29" s="45">
        <v>19331.8</v>
      </c>
      <c r="G29" s="8">
        <f t="shared" si="1"/>
        <v>7.4391384669902916E-3</v>
      </c>
    </row>
    <row r="30" spans="2:20" x14ac:dyDescent="0.25">
      <c r="B30" s="35">
        <v>45116</v>
      </c>
      <c r="C30" s="30">
        <v>1546.55</v>
      </c>
      <c r="D30" s="38">
        <f t="shared" si="0"/>
        <v>-1.1252117763641656E-2</v>
      </c>
      <c r="F30" s="45">
        <v>19564.5</v>
      </c>
      <c r="G30" s="8">
        <f t="shared" si="1"/>
        <v>1.2037161567986399E-2</v>
      </c>
    </row>
    <row r="31" spans="2:20" x14ac:dyDescent="0.25">
      <c r="B31" s="35">
        <v>45123</v>
      </c>
      <c r="C31" s="30">
        <v>1523.5</v>
      </c>
      <c r="D31" s="38">
        <f t="shared" si="0"/>
        <v>-1.4904141476188904E-2</v>
      </c>
      <c r="F31" s="45">
        <v>19745</v>
      </c>
      <c r="G31" s="8">
        <f t="shared" si="1"/>
        <v>9.225893838329613E-3</v>
      </c>
    </row>
    <row r="32" spans="2:20" x14ac:dyDescent="0.25">
      <c r="B32" s="35">
        <v>45130</v>
      </c>
      <c r="C32" s="30">
        <v>1467.8</v>
      </c>
      <c r="D32" s="38">
        <f t="shared" si="0"/>
        <v>-3.656055136199543E-2</v>
      </c>
      <c r="F32" s="45">
        <v>19646.05</v>
      </c>
      <c r="G32" s="8">
        <f t="shared" si="1"/>
        <v>-5.0113952899468739E-3</v>
      </c>
    </row>
    <row r="33" spans="2:7" x14ac:dyDescent="0.25">
      <c r="B33" s="35">
        <v>45137</v>
      </c>
      <c r="C33" s="30">
        <v>1464.65</v>
      </c>
      <c r="D33" s="38">
        <f t="shared" si="0"/>
        <v>-2.1460689467228677E-3</v>
      </c>
      <c r="F33" s="45">
        <v>19517</v>
      </c>
      <c r="G33" s="8">
        <f t="shared" si="1"/>
        <v>-6.568750461288575E-3</v>
      </c>
    </row>
    <row r="34" spans="2:7" x14ac:dyDescent="0.25">
      <c r="B34" s="35">
        <v>45144</v>
      </c>
      <c r="C34" s="30">
        <v>1546.45</v>
      </c>
      <c r="D34" s="38">
        <f t="shared" si="0"/>
        <v>5.5849520363226768E-2</v>
      </c>
      <c r="F34" s="45">
        <v>19428.3</v>
      </c>
      <c r="G34" s="8">
        <f t="shared" si="1"/>
        <v>-4.5447558538710409E-3</v>
      </c>
    </row>
    <row r="35" spans="2:7" x14ac:dyDescent="0.25">
      <c r="B35" s="35">
        <v>45151</v>
      </c>
      <c r="C35" s="30">
        <v>1552.65</v>
      </c>
      <c r="D35" s="38">
        <f t="shared" si="0"/>
        <v>4.0091823207992761E-3</v>
      </c>
      <c r="F35" s="45">
        <v>19310.150000000001</v>
      </c>
      <c r="G35" s="8">
        <f t="shared" si="1"/>
        <v>-6.0813349598265454E-3</v>
      </c>
    </row>
    <row r="36" spans="2:7" x14ac:dyDescent="0.25">
      <c r="B36" s="35">
        <v>45158</v>
      </c>
      <c r="C36" s="30">
        <v>1520.05</v>
      </c>
      <c r="D36" s="38">
        <f t="shared" si="0"/>
        <v>-2.0996361060123148E-2</v>
      </c>
      <c r="F36" s="45">
        <v>19265.8</v>
      </c>
      <c r="G36" s="8">
        <f t="shared" si="1"/>
        <v>-2.2967196008317758E-3</v>
      </c>
    </row>
    <row r="37" spans="2:7" x14ac:dyDescent="0.25">
      <c r="B37" s="35">
        <v>45165</v>
      </c>
      <c r="C37" s="30">
        <v>1591.95</v>
      </c>
      <c r="D37" s="38">
        <f t="shared" si="0"/>
        <v>4.7301075622512512E-2</v>
      </c>
      <c r="F37" s="45">
        <v>19435.3</v>
      </c>
      <c r="G37" s="8">
        <f t="shared" si="1"/>
        <v>8.7979736112697715E-3</v>
      </c>
    </row>
    <row r="38" spans="2:7" x14ac:dyDescent="0.25">
      <c r="B38" s="35">
        <v>45172</v>
      </c>
      <c r="C38" s="30">
        <v>1567.55</v>
      </c>
      <c r="D38" s="38">
        <f t="shared" si="0"/>
        <v>-1.5327114545054865E-2</v>
      </c>
      <c r="F38" s="45">
        <v>19819.95</v>
      </c>
      <c r="G38" s="8">
        <f t="shared" si="1"/>
        <v>1.9791307569216876E-2</v>
      </c>
    </row>
    <row r="39" spans="2:7" x14ac:dyDescent="0.25">
      <c r="B39" s="35">
        <v>45179</v>
      </c>
      <c r="C39" s="30">
        <v>1601.1</v>
      </c>
      <c r="D39" s="38">
        <f t="shared" si="0"/>
        <v>2.1402826066154068E-2</v>
      </c>
      <c r="F39" s="45">
        <v>20192.349999999999</v>
      </c>
      <c r="G39" s="8">
        <f t="shared" si="1"/>
        <v>1.8789149316723597E-2</v>
      </c>
    </row>
    <row r="40" spans="2:7" x14ac:dyDescent="0.25">
      <c r="B40" s="35">
        <v>45186</v>
      </c>
      <c r="C40" s="30">
        <v>1607.15</v>
      </c>
      <c r="D40" s="38">
        <f t="shared" si="0"/>
        <v>3.7786521766287606E-3</v>
      </c>
      <c r="F40" s="45">
        <v>19674.25</v>
      </c>
      <c r="G40" s="8">
        <f t="shared" si="1"/>
        <v>-2.5658231954180599E-2</v>
      </c>
    </row>
    <row r="41" spans="2:7" x14ac:dyDescent="0.25">
      <c r="B41" s="35">
        <v>45193</v>
      </c>
      <c r="C41" s="30">
        <v>1554.25</v>
      </c>
      <c r="D41" s="38">
        <f t="shared" si="0"/>
        <v>-3.2915409264847817E-2</v>
      </c>
      <c r="F41" s="45">
        <v>19638.3</v>
      </c>
      <c r="G41" s="8">
        <f t="shared" si="1"/>
        <v>-1.8272615220402688E-3</v>
      </c>
    </row>
    <row r="42" spans="2:7" x14ac:dyDescent="0.25">
      <c r="B42" s="35">
        <v>45200</v>
      </c>
      <c r="C42" s="30">
        <v>1548.85</v>
      </c>
      <c r="D42" s="38">
        <f t="shared" si="0"/>
        <v>-3.4743445391668404E-3</v>
      </c>
      <c r="F42" s="45">
        <v>19653.5</v>
      </c>
      <c r="G42" s="8">
        <f t="shared" si="1"/>
        <v>7.7399774929598486E-4</v>
      </c>
    </row>
    <row r="43" spans="2:7" x14ac:dyDescent="0.25">
      <c r="B43" s="35">
        <v>45207</v>
      </c>
      <c r="C43" s="30">
        <v>1562.45</v>
      </c>
      <c r="D43" s="38">
        <f t="shared" si="0"/>
        <v>8.7807082674242753E-3</v>
      </c>
      <c r="F43" s="45">
        <v>19751.05</v>
      </c>
      <c r="G43" s="8">
        <f t="shared" si="1"/>
        <v>4.9634925076957881E-3</v>
      </c>
    </row>
    <row r="44" spans="2:7" x14ac:dyDescent="0.25">
      <c r="B44" s="35">
        <v>45214</v>
      </c>
      <c r="C44" s="30">
        <v>1558.25</v>
      </c>
      <c r="D44" s="38">
        <f t="shared" si="0"/>
        <v>-2.688086018752589E-3</v>
      </c>
      <c r="F44" s="45">
        <v>19542.650000000001</v>
      </c>
      <c r="G44" s="8">
        <f t="shared" si="1"/>
        <v>-1.0551337776978809E-2</v>
      </c>
    </row>
    <row r="45" spans="2:7" x14ac:dyDescent="0.25">
      <c r="B45" s="35">
        <v>45221</v>
      </c>
      <c r="C45" s="30">
        <v>1510.8</v>
      </c>
      <c r="D45" s="38">
        <f t="shared" si="0"/>
        <v>-3.0450826247392926E-2</v>
      </c>
      <c r="F45" s="45">
        <v>19047.25</v>
      </c>
      <c r="G45" s="8">
        <f t="shared" si="1"/>
        <v>-2.5349683896503383E-2</v>
      </c>
    </row>
    <row r="46" spans="2:7" x14ac:dyDescent="0.25">
      <c r="B46" s="35">
        <v>45228</v>
      </c>
      <c r="C46" s="30">
        <v>1469</v>
      </c>
      <c r="D46" s="38">
        <f t="shared" si="0"/>
        <v>-2.7667460947842226E-2</v>
      </c>
      <c r="F46" s="45">
        <v>19230.599999999999</v>
      </c>
      <c r="G46" s="8">
        <f t="shared" si="1"/>
        <v>9.6260615049414966E-3</v>
      </c>
    </row>
    <row r="47" spans="2:7" x14ac:dyDescent="0.25">
      <c r="B47" s="35">
        <v>45235</v>
      </c>
      <c r="C47" s="30">
        <v>1524.1</v>
      </c>
      <c r="D47" s="38">
        <f t="shared" si="0"/>
        <v>3.7508509189924988E-2</v>
      </c>
      <c r="F47" s="45">
        <v>19425.349999999999</v>
      </c>
      <c r="G47" s="8">
        <f t="shared" si="1"/>
        <v>1.0127089118384225E-2</v>
      </c>
    </row>
    <row r="48" spans="2:7" x14ac:dyDescent="0.25">
      <c r="B48" s="35">
        <v>45242</v>
      </c>
      <c r="C48" s="30">
        <v>1584.55</v>
      </c>
      <c r="D48" s="38">
        <f t="shared" si="0"/>
        <v>3.9662751787940431E-2</v>
      </c>
      <c r="F48" s="45">
        <v>19731.8</v>
      </c>
      <c r="G48" s="8">
        <f t="shared" si="1"/>
        <v>1.5775777527818002E-2</v>
      </c>
    </row>
    <row r="49" spans="2:7" x14ac:dyDescent="0.25">
      <c r="B49" s="35">
        <v>45249</v>
      </c>
      <c r="C49" s="30">
        <v>1553.2</v>
      </c>
      <c r="D49" s="38">
        <f t="shared" si="0"/>
        <v>-1.9784796945504945E-2</v>
      </c>
      <c r="F49" s="45">
        <v>19794.7</v>
      </c>
      <c r="G49" s="8">
        <f t="shared" si="1"/>
        <v>3.1877476966115648E-3</v>
      </c>
    </row>
    <row r="50" spans="2:7" x14ac:dyDescent="0.25">
      <c r="B50" s="35">
        <v>45256</v>
      </c>
      <c r="C50" s="30">
        <v>1625.5</v>
      </c>
      <c r="D50" s="38">
        <f t="shared" si="0"/>
        <v>4.6549060005150578E-2</v>
      </c>
      <c r="F50" s="45">
        <v>20267.900000000001</v>
      </c>
      <c r="G50" s="8">
        <f t="shared" si="1"/>
        <v>2.3905388816198414E-2</v>
      </c>
    </row>
    <row r="51" spans="2:7" x14ac:dyDescent="0.25">
      <c r="B51" s="35">
        <v>45263</v>
      </c>
      <c r="C51" s="30">
        <v>1668.55</v>
      </c>
      <c r="D51" s="38">
        <f t="shared" si="0"/>
        <v>2.6484158720393669E-2</v>
      </c>
      <c r="F51" s="45">
        <v>20969.400000000001</v>
      </c>
      <c r="G51" s="8">
        <f t="shared" si="1"/>
        <v>3.4611380557433069E-2</v>
      </c>
    </row>
    <row r="52" spans="2:7" x14ac:dyDescent="0.25">
      <c r="B52" s="35">
        <v>45270</v>
      </c>
      <c r="C52" s="30">
        <v>1724.95</v>
      </c>
      <c r="D52" s="38">
        <f t="shared" si="0"/>
        <v>3.3801803961523547E-2</v>
      </c>
      <c r="F52" s="45">
        <v>21456.65</v>
      </c>
      <c r="G52" s="8">
        <f t="shared" si="1"/>
        <v>2.3236239472755438E-2</v>
      </c>
    </row>
    <row r="53" spans="2:7" x14ac:dyDescent="0.25">
      <c r="B53" s="35">
        <v>45277</v>
      </c>
      <c r="C53" s="30">
        <v>1634.25</v>
      </c>
      <c r="D53" s="38">
        <f t="shared" si="0"/>
        <v>-5.2581234238673558E-2</v>
      </c>
      <c r="F53" s="45">
        <v>21349.4</v>
      </c>
      <c r="G53" s="8">
        <f t="shared" si="1"/>
        <v>-4.9984503638732525E-3</v>
      </c>
    </row>
    <row r="54" spans="2:7" x14ac:dyDescent="0.25">
      <c r="B54" s="35">
        <v>45284</v>
      </c>
      <c r="C54" s="30">
        <v>1729.4</v>
      </c>
      <c r="D54" s="38">
        <f t="shared" si="0"/>
        <v>5.8222426189383558E-2</v>
      </c>
      <c r="F54" s="45">
        <v>21731.4</v>
      </c>
      <c r="G54" s="8">
        <f t="shared" si="1"/>
        <v>1.7892774504201459E-2</v>
      </c>
    </row>
    <row r="55" spans="2:7" x14ac:dyDescent="0.25">
      <c r="B55" s="35">
        <v>45291</v>
      </c>
      <c r="C55" s="30">
        <v>1642</v>
      </c>
      <c r="D55" s="38">
        <f t="shared" si="0"/>
        <v>-5.0537758760263674E-2</v>
      </c>
      <c r="F55" s="45">
        <v>21710.799999999999</v>
      </c>
      <c r="G55" s="8">
        <f t="shared" si="1"/>
        <v>-9.479370864280412E-4</v>
      </c>
    </row>
    <row r="56" spans="2:7" x14ac:dyDescent="0.25">
      <c r="B56" s="35">
        <v>45298</v>
      </c>
      <c r="C56" s="30">
        <v>1624.45</v>
      </c>
      <c r="D56" s="38">
        <f t="shared" si="0"/>
        <v>-1.0688185140073081E-2</v>
      </c>
      <c r="F56" s="45">
        <v>21894.55</v>
      </c>
      <c r="G56" s="8">
        <f t="shared" si="1"/>
        <v>8.4635296718684749E-3</v>
      </c>
    </row>
    <row r="57" spans="2:7" x14ac:dyDescent="0.25">
      <c r="B57" s="35">
        <v>45305</v>
      </c>
      <c r="C57" s="30">
        <v>1655.55</v>
      </c>
      <c r="D57" s="38">
        <f t="shared" si="0"/>
        <v>1.9144941364769519E-2</v>
      </c>
      <c r="F57" s="45">
        <v>21622.400000000001</v>
      </c>
      <c r="G57" s="8">
        <f t="shared" si="1"/>
        <v>-1.2430033958222397E-2</v>
      </c>
    </row>
    <row r="58" spans="2:7" x14ac:dyDescent="0.25">
      <c r="B58" s="35">
        <v>45312</v>
      </c>
      <c r="C58" s="30">
        <v>1635.5</v>
      </c>
      <c r="D58" s="38">
        <f t="shared" si="0"/>
        <v>-1.2110778895231156E-2</v>
      </c>
      <c r="F58" s="45">
        <v>21352.6</v>
      </c>
      <c r="G58" s="8">
        <f t="shared" si="1"/>
        <v>-1.2477800799171379E-2</v>
      </c>
    </row>
    <row r="59" spans="2:7" x14ac:dyDescent="0.25">
      <c r="B59" s="35">
        <v>45319</v>
      </c>
      <c r="C59" s="30">
        <v>1660.75</v>
      </c>
      <c r="D59" s="38">
        <f t="shared" si="0"/>
        <v>1.5438703760317862E-2</v>
      </c>
      <c r="F59" s="45">
        <v>21853.8</v>
      </c>
      <c r="G59" s="8">
        <f t="shared" si="1"/>
        <v>2.3472551352060167E-2</v>
      </c>
    </row>
    <row r="60" spans="2:7" x14ac:dyDescent="0.25">
      <c r="B60" s="35">
        <v>45326</v>
      </c>
      <c r="C60" s="30">
        <v>1646.4</v>
      </c>
      <c r="D60" s="38">
        <f t="shared" si="0"/>
        <v>-8.6406743940989905E-3</v>
      </c>
      <c r="F60" s="45">
        <v>21782.5</v>
      </c>
      <c r="G60" s="8">
        <f t="shared" si="1"/>
        <v>-3.2625904876955047E-3</v>
      </c>
    </row>
    <row r="61" spans="2:7" x14ac:dyDescent="0.25">
      <c r="B61" s="35">
        <v>45333</v>
      </c>
      <c r="C61" s="30">
        <v>1835.55</v>
      </c>
      <c r="D61" s="38">
        <f t="shared" si="0"/>
        <v>0.11488702623906688</v>
      </c>
      <c r="F61" s="45">
        <v>22040.7</v>
      </c>
      <c r="G61" s="8">
        <f t="shared" si="1"/>
        <v>1.1853552163433978E-2</v>
      </c>
    </row>
    <row r="62" spans="2:7" x14ac:dyDescent="0.25">
      <c r="B62" s="35">
        <v>45340</v>
      </c>
      <c r="C62" s="30">
        <v>1929.95</v>
      </c>
      <c r="D62" s="38">
        <f t="shared" si="0"/>
        <v>5.1428727084525061E-2</v>
      </c>
      <c r="F62" s="45">
        <v>22212.7</v>
      </c>
      <c r="G62" s="8">
        <f t="shared" si="1"/>
        <v>7.8037448901351336E-3</v>
      </c>
    </row>
    <row r="63" spans="2:7" x14ac:dyDescent="0.25">
      <c r="B63" s="35">
        <v>45347</v>
      </c>
      <c r="C63" s="30">
        <v>1972.95</v>
      </c>
      <c r="D63" s="38">
        <f t="shared" si="0"/>
        <v>2.228036995777094E-2</v>
      </c>
      <c r="F63" s="45">
        <v>22338.75</v>
      </c>
      <c r="G63" s="8">
        <f t="shared" si="1"/>
        <v>5.6746816010659895E-3</v>
      </c>
    </row>
    <row r="64" spans="2:7" x14ac:dyDescent="0.25">
      <c r="B64" s="35">
        <v>45354</v>
      </c>
      <c r="C64" s="30">
        <v>1897.55</v>
      </c>
      <c r="D64" s="38">
        <f t="shared" si="0"/>
        <v>-3.8216883347271913E-2</v>
      </c>
      <c r="F64" s="45">
        <v>22493.55</v>
      </c>
      <c r="G64" s="8">
        <f t="shared" si="1"/>
        <v>6.929662581836471E-3</v>
      </c>
    </row>
    <row r="65" spans="2:7" x14ac:dyDescent="0.25">
      <c r="B65" s="35">
        <v>45361</v>
      </c>
      <c r="C65" s="30">
        <v>1799.5</v>
      </c>
      <c r="D65" s="38">
        <f t="shared" si="0"/>
        <v>-5.16718927037495E-2</v>
      </c>
      <c r="F65" s="45">
        <v>22023.35</v>
      </c>
      <c r="G65" s="8">
        <f t="shared" si="1"/>
        <v>-2.0903770191899484E-2</v>
      </c>
    </row>
    <row r="66" spans="2:7" x14ac:dyDescent="0.25">
      <c r="B66" s="35">
        <v>45368</v>
      </c>
      <c r="C66" s="30">
        <v>1878.8</v>
      </c>
      <c r="D66" s="38">
        <f t="shared" si="0"/>
        <v>4.4067796610169463E-2</v>
      </c>
      <c r="F66" s="45">
        <v>22096.75</v>
      </c>
      <c r="G66" s="8">
        <f t="shared" si="1"/>
        <v>3.3328262957270649E-3</v>
      </c>
    </row>
    <row r="67" spans="2:7" x14ac:dyDescent="0.25">
      <c r="B67" s="35">
        <v>45375</v>
      </c>
      <c r="C67" s="30">
        <v>1921.35</v>
      </c>
      <c r="D67" s="38">
        <f t="shared" si="0"/>
        <v>2.2647434532680366E-2</v>
      </c>
      <c r="F67" s="45">
        <v>22326.9</v>
      </c>
      <c r="G67" s="8">
        <f t="shared" si="1"/>
        <v>1.0415558849152129E-2</v>
      </c>
    </row>
    <row r="68" spans="2:7" x14ac:dyDescent="0.25">
      <c r="B68" s="35">
        <v>45382</v>
      </c>
      <c r="C68" s="30">
        <v>2013.3</v>
      </c>
      <c r="D68" s="38">
        <f t="shared" si="0"/>
        <v>4.7856975564056548E-2</v>
      </c>
      <c r="F68" s="45">
        <v>22513.7</v>
      </c>
      <c r="G68" s="8">
        <f t="shared" si="1"/>
        <v>8.3665891816597782E-3</v>
      </c>
    </row>
    <row r="69" spans="2:7" x14ac:dyDescent="0.25">
      <c r="B69" s="35">
        <v>45389</v>
      </c>
      <c r="C69" s="30">
        <v>2070.9499999999998</v>
      </c>
      <c r="D69" s="38">
        <f t="shared" si="0"/>
        <v>2.8634580042715907E-2</v>
      </c>
      <c r="F69" s="45">
        <v>22519.4</v>
      </c>
      <c r="G69" s="8">
        <f t="shared" si="1"/>
        <v>2.5317917534661838E-4</v>
      </c>
    </row>
    <row r="70" spans="2:7" x14ac:dyDescent="0.25">
      <c r="B70" s="35">
        <v>45396</v>
      </c>
      <c r="C70" s="30">
        <v>2082.9</v>
      </c>
      <c r="D70" s="38">
        <f t="shared" si="0"/>
        <v>5.7702986552066182E-3</v>
      </c>
      <c r="F70" s="45">
        <v>22147</v>
      </c>
      <c r="G70" s="8">
        <f t="shared" si="1"/>
        <v>-1.6536852669254087E-2</v>
      </c>
    </row>
    <row r="71" spans="2:7" x14ac:dyDescent="0.25">
      <c r="B71" s="35">
        <v>45403</v>
      </c>
      <c r="C71" s="30">
        <v>2044.9</v>
      </c>
      <c r="D71" s="38">
        <f t="shared" si="0"/>
        <v>-1.8243794709299488E-2</v>
      </c>
      <c r="F71" s="45">
        <v>22419.95</v>
      </c>
      <c r="G71" s="8">
        <f t="shared" si="1"/>
        <v>1.2324468325281002E-2</v>
      </c>
    </row>
    <row r="72" spans="2:7" x14ac:dyDescent="0.25">
      <c r="B72" s="35">
        <v>45410</v>
      </c>
      <c r="C72" s="30">
        <v>2193</v>
      </c>
      <c r="D72" s="38">
        <f t="shared" si="0"/>
        <v>7.2424079417086284E-2</v>
      </c>
      <c r="F72" s="45">
        <v>22475.85</v>
      </c>
      <c r="G72" s="8">
        <f t="shared" si="1"/>
        <v>2.4933151055197555E-3</v>
      </c>
    </row>
    <row r="73" spans="2:7" x14ac:dyDescent="0.25">
      <c r="B73" s="35">
        <v>45417</v>
      </c>
      <c r="C73" s="30">
        <v>2193.0500000000002</v>
      </c>
      <c r="D73" s="38">
        <f t="shared" ref="D73:D110" si="2">C73/C72-1</f>
        <v>2.279981760144878E-5</v>
      </c>
      <c r="F73" s="45">
        <v>22055.200000000001</v>
      </c>
      <c r="G73" s="8">
        <f t="shared" ref="G73:G110" si="3">F73/F72-1</f>
        <v>-1.8715643679771743E-2</v>
      </c>
    </row>
    <row r="74" spans="2:7" x14ac:dyDescent="0.25">
      <c r="B74" s="35">
        <v>45424</v>
      </c>
      <c r="C74" s="30">
        <v>2514.6</v>
      </c>
      <c r="D74" s="38">
        <f t="shared" si="2"/>
        <v>0.14662228403365152</v>
      </c>
      <c r="F74" s="45">
        <v>22466.1</v>
      </c>
      <c r="G74" s="8">
        <f t="shared" si="3"/>
        <v>1.8630527041241907E-2</v>
      </c>
    </row>
    <row r="75" spans="2:7" x14ac:dyDescent="0.25">
      <c r="B75" s="35">
        <v>45431</v>
      </c>
      <c r="C75" s="30">
        <v>2579.75</v>
      </c>
      <c r="D75" s="38">
        <f t="shared" si="2"/>
        <v>2.5908693231528002E-2</v>
      </c>
      <c r="F75" s="45">
        <v>22957.1</v>
      </c>
      <c r="G75" s="8">
        <f t="shared" si="3"/>
        <v>2.1855150649200406E-2</v>
      </c>
    </row>
    <row r="76" spans="2:7" x14ac:dyDescent="0.25">
      <c r="B76" s="35">
        <v>45438</v>
      </c>
      <c r="C76" s="30">
        <v>2506.25</v>
      </c>
      <c r="D76" s="38">
        <f t="shared" si="2"/>
        <v>-2.8491132861711455E-2</v>
      </c>
      <c r="F76" s="45">
        <v>22530.7</v>
      </c>
      <c r="G76" s="8">
        <f t="shared" si="3"/>
        <v>-1.8573774562117951E-2</v>
      </c>
    </row>
    <row r="77" spans="2:7" x14ac:dyDescent="0.25">
      <c r="B77" s="35">
        <v>45445</v>
      </c>
      <c r="C77" s="30">
        <v>2857.45</v>
      </c>
      <c r="D77" s="38">
        <f t="shared" si="2"/>
        <v>0.14012967581047375</v>
      </c>
      <c r="F77" s="45">
        <v>23290.15</v>
      </c>
      <c r="G77" s="8">
        <f t="shared" si="3"/>
        <v>3.3707341538434354E-2</v>
      </c>
    </row>
    <row r="78" spans="2:7" x14ac:dyDescent="0.25">
      <c r="B78" s="35">
        <v>45452</v>
      </c>
      <c r="C78" s="30">
        <v>2928.6</v>
      </c>
      <c r="D78" s="38">
        <f t="shared" si="2"/>
        <v>2.4899823268998533E-2</v>
      </c>
      <c r="F78" s="45">
        <v>23465.599999999999</v>
      </c>
      <c r="G78" s="8">
        <f t="shared" si="3"/>
        <v>7.5332275661599279E-3</v>
      </c>
    </row>
    <row r="79" spans="2:7" x14ac:dyDescent="0.25">
      <c r="B79" s="35">
        <v>45459</v>
      </c>
      <c r="C79" s="30">
        <v>2839.95</v>
      </c>
      <c r="D79" s="38">
        <f t="shared" si="2"/>
        <v>-3.0270436385986477E-2</v>
      </c>
      <c r="F79" s="45">
        <v>23501.1</v>
      </c>
      <c r="G79" s="8">
        <f t="shared" si="3"/>
        <v>1.5128528569481325E-3</v>
      </c>
    </row>
    <row r="80" spans="2:7" x14ac:dyDescent="0.25">
      <c r="B80" s="35">
        <v>45466</v>
      </c>
      <c r="C80" s="30">
        <v>2866.65</v>
      </c>
      <c r="D80" s="38">
        <f t="shared" si="2"/>
        <v>9.4015739713728674E-3</v>
      </c>
      <c r="F80" s="45">
        <v>24010.6</v>
      </c>
      <c r="G80" s="8">
        <f t="shared" si="3"/>
        <v>2.1679836262983532E-2</v>
      </c>
    </row>
    <row r="81" spans="2:7" x14ac:dyDescent="0.25">
      <c r="B81" s="35">
        <v>45473</v>
      </c>
      <c r="C81" s="30">
        <v>2880.6</v>
      </c>
      <c r="D81" s="38">
        <f t="shared" si="2"/>
        <v>4.8663073622521313E-3</v>
      </c>
      <c r="F81" s="45">
        <v>24323.85</v>
      </c>
      <c r="G81" s="8">
        <f t="shared" si="3"/>
        <v>1.3046321208133094E-2</v>
      </c>
    </row>
    <row r="82" spans="2:7" x14ac:dyDescent="0.25">
      <c r="B82" s="35">
        <v>45480</v>
      </c>
      <c r="C82" s="30">
        <v>2703.95</v>
      </c>
      <c r="D82" s="38">
        <f t="shared" si="2"/>
        <v>-6.1324029716031458E-2</v>
      </c>
      <c r="F82" s="45">
        <v>24502.15</v>
      </c>
      <c r="G82" s="8">
        <f t="shared" si="3"/>
        <v>7.3302540510651326E-3</v>
      </c>
    </row>
    <row r="83" spans="2:7" x14ac:dyDescent="0.25">
      <c r="B83" s="35">
        <v>45487</v>
      </c>
      <c r="C83" s="30">
        <v>2749.3</v>
      </c>
      <c r="D83" s="38">
        <f t="shared" si="2"/>
        <v>1.6771759832837185E-2</v>
      </c>
      <c r="F83" s="45">
        <v>24530.9</v>
      </c>
      <c r="G83" s="8">
        <f t="shared" si="3"/>
        <v>1.1733664188653403E-3</v>
      </c>
    </row>
    <row r="84" spans="2:7" x14ac:dyDescent="0.25">
      <c r="B84" s="35">
        <v>45494</v>
      </c>
      <c r="C84" s="30">
        <v>2887.8</v>
      </c>
      <c r="D84" s="38">
        <f t="shared" si="2"/>
        <v>5.037645946240854E-2</v>
      </c>
      <c r="F84" s="45">
        <v>24834.85</v>
      </c>
      <c r="G84" s="8">
        <f t="shared" si="3"/>
        <v>1.2390495252925682E-2</v>
      </c>
    </row>
    <row r="85" spans="2:7" x14ac:dyDescent="0.25">
      <c r="B85" s="35">
        <v>45501</v>
      </c>
      <c r="C85" s="30">
        <v>2749.65</v>
      </c>
      <c r="D85" s="38">
        <f t="shared" si="2"/>
        <v>-4.7839185539164775E-2</v>
      </c>
      <c r="F85" s="45">
        <v>24717.7</v>
      </c>
      <c r="G85" s="8">
        <f t="shared" si="3"/>
        <v>-4.7171615693268887E-3</v>
      </c>
    </row>
    <row r="86" spans="2:7" x14ac:dyDescent="0.25">
      <c r="B86" s="35">
        <v>45508</v>
      </c>
      <c r="C86" s="30">
        <v>2749.15</v>
      </c>
      <c r="D86" s="38">
        <f t="shared" si="2"/>
        <v>-1.8184132525955743E-4</v>
      </c>
      <c r="F86" s="45">
        <v>24367.5</v>
      </c>
      <c r="G86" s="8">
        <f t="shared" si="3"/>
        <v>-1.4167984885325113E-2</v>
      </c>
    </row>
    <row r="87" spans="2:7" x14ac:dyDescent="0.25">
      <c r="B87" s="35">
        <v>45515</v>
      </c>
      <c r="C87" s="30">
        <v>2840.45</v>
      </c>
      <c r="D87" s="38">
        <f t="shared" si="2"/>
        <v>3.3210264990997107E-2</v>
      </c>
      <c r="F87" s="45">
        <v>24541.15</v>
      </c>
      <c r="G87" s="8">
        <f t="shared" si="3"/>
        <v>7.1262952703396998E-3</v>
      </c>
    </row>
    <row r="88" spans="2:7" x14ac:dyDescent="0.25">
      <c r="B88" s="35">
        <v>45522</v>
      </c>
      <c r="C88" s="30">
        <v>2759</v>
      </c>
      <c r="D88" s="38">
        <f t="shared" si="2"/>
        <v>-2.8675033885475876E-2</v>
      </c>
      <c r="F88" s="45">
        <v>24823.15</v>
      </c>
      <c r="G88" s="8">
        <f t="shared" si="3"/>
        <v>1.1490904052988471E-2</v>
      </c>
    </row>
    <row r="89" spans="2:7" x14ac:dyDescent="0.25">
      <c r="B89" s="35">
        <v>45529</v>
      </c>
      <c r="C89" s="30">
        <v>2805.4</v>
      </c>
      <c r="D89" s="38">
        <f t="shared" si="2"/>
        <v>1.6817687567959538E-2</v>
      </c>
      <c r="F89" s="45">
        <v>25235.9</v>
      </c>
      <c r="G89" s="8">
        <f t="shared" si="3"/>
        <v>1.6627623810837822E-2</v>
      </c>
    </row>
    <row r="90" spans="2:7" x14ac:dyDescent="0.25">
      <c r="B90" s="35">
        <v>45536</v>
      </c>
      <c r="C90" s="30">
        <v>2698.1</v>
      </c>
      <c r="D90" s="38">
        <f t="shared" si="2"/>
        <v>-3.824766521708145E-2</v>
      </c>
      <c r="F90" s="45">
        <v>24852.15</v>
      </c>
      <c r="G90" s="8">
        <f t="shared" si="3"/>
        <v>-1.5206511358818231E-2</v>
      </c>
    </row>
    <row r="91" spans="2:7" x14ac:dyDescent="0.25">
      <c r="B91" s="35">
        <v>45543</v>
      </c>
      <c r="C91" s="30">
        <v>2739.1</v>
      </c>
      <c r="D91" s="38">
        <f t="shared" si="2"/>
        <v>1.5195878581223843E-2</v>
      </c>
      <c r="F91" s="45">
        <v>25356.5</v>
      </c>
      <c r="G91" s="8">
        <f t="shared" si="3"/>
        <v>2.0294018827344829E-2</v>
      </c>
    </row>
    <row r="92" spans="2:7" x14ac:dyDescent="0.25">
      <c r="B92" s="35">
        <v>45550</v>
      </c>
      <c r="C92" s="30">
        <v>2950.85</v>
      </c>
      <c r="D92" s="38">
        <f t="shared" si="2"/>
        <v>7.7306414515716737E-2</v>
      </c>
      <c r="F92" s="45">
        <v>25790.95</v>
      </c>
      <c r="G92" s="8">
        <f t="shared" si="3"/>
        <v>1.7133673811448702E-2</v>
      </c>
    </row>
    <row r="93" spans="2:7" x14ac:dyDescent="0.25">
      <c r="B93" s="35">
        <v>45557</v>
      </c>
      <c r="C93" s="30">
        <v>3183.65</v>
      </c>
      <c r="D93" s="38">
        <f t="shared" si="2"/>
        <v>7.8892522493518857E-2</v>
      </c>
      <c r="F93" s="45">
        <v>26178.95</v>
      </c>
      <c r="G93" s="8">
        <f t="shared" si="3"/>
        <v>1.5044036764834123E-2</v>
      </c>
    </row>
    <row r="94" spans="2:7" x14ac:dyDescent="0.25">
      <c r="B94" s="35">
        <v>45564</v>
      </c>
      <c r="C94" s="30">
        <v>3017.45</v>
      </c>
      <c r="D94" s="38">
        <f t="shared" si="2"/>
        <v>-5.2204230992728529E-2</v>
      </c>
      <c r="F94" s="45">
        <v>25014.6</v>
      </c>
      <c r="G94" s="8">
        <f t="shared" si="3"/>
        <v>-4.4476573735768743E-2</v>
      </c>
    </row>
    <row r="95" spans="2:7" x14ac:dyDescent="0.25">
      <c r="B95" s="35">
        <v>45571</v>
      </c>
      <c r="C95" s="30">
        <v>3134.35</v>
      </c>
      <c r="D95" s="38">
        <f t="shared" si="2"/>
        <v>3.8741321314354815E-2</v>
      </c>
      <c r="F95" s="45">
        <v>24964.25</v>
      </c>
      <c r="G95" s="8">
        <f t="shared" si="3"/>
        <v>-2.0128245104857889E-3</v>
      </c>
    </row>
    <row r="96" spans="2:7" x14ac:dyDescent="0.25">
      <c r="B96" s="35">
        <v>45578</v>
      </c>
      <c r="C96" s="30">
        <v>2964.25</v>
      </c>
      <c r="D96" s="38">
        <f t="shared" si="2"/>
        <v>-5.4269625281158751E-2</v>
      </c>
      <c r="F96" s="45">
        <v>24854.05</v>
      </c>
      <c r="G96" s="8">
        <f t="shared" si="3"/>
        <v>-4.4143124668275524E-3</v>
      </c>
    </row>
    <row r="97" spans="2:7" x14ac:dyDescent="0.25">
      <c r="B97" s="35">
        <v>45585</v>
      </c>
      <c r="C97" s="30">
        <v>2720.85</v>
      </c>
      <c r="D97" s="38">
        <f t="shared" si="2"/>
        <v>-8.211183267268285E-2</v>
      </c>
      <c r="F97" s="45">
        <v>24180.799999999999</v>
      </c>
      <c r="G97" s="8">
        <f t="shared" si="3"/>
        <v>-2.7088140564616281E-2</v>
      </c>
    </row>
    <row r="98" spans="2:7" x14ac:dyDescent="0.25">
      <c r="B98" s="35">
        <v>45592</v>
      </c>
      <c r="C98" s="30">
        <v>2817.65</v>
      </c>
      <c r="D98" s="38">
        <f t="shared" si="2"/>
        <v>3.5577117444916206E-2</v>
      </c>
      <c r="F98" s="45">
        <v>24304.35</v>
      </c>
      <c r="G98" s="8">
        <f t="shared" si="3"/>
        <v>5.1094256600276999E-3</v>
      </c>
    </row>
    <row r="99" spans="2:7" x14ac:dyDescent="0.25">
      <c r="B99" s="35">
        <v>45599</v>
      </c>
      <c r="C99" s="30">
        <v>2974.9</v>
      </c>
      <c r="D99" s="38">
        <f t="shared" si="2"/>
        <v>5.5808918779834293E-2</v>
      </c>
      <c r="F99" s="45">
        <v>24148.2</v>
      </c>
      <c r="G99" s="8">
        <f t="shared" si="3"/>
        <v>-6.4247758117372822E-3</v>
      </c>
    </row>
    <row r="100" spans="2:7" x14ac:dyDescent="0.25">
      <c r="B100" s="35">
        <v>45606</v>
      </c>
      <c r="C100" s="30">
        <v>2807.2</v>
      </c>
      <c r="D100" s="38">
        <f t="shared" si="2"/>
        <v>-5.637164274429407E-2</v>
      </c>
      <c r="F100" s="45">
        <v>23532.7</v>
      </c>
      <c r="G100" s="8">
        <f t="shared" si="3"/>
        <v>-2.5488442202731498E-2</v>
      </c>
    </row>
    <row r="101" spans="2:7" x14ac:dyDescent="0.25">
      <c r="B101" s="35">
        <v>45613</v>
      </c>
      <c r="C101" s="30">
        <v>3012.95</v>
      </c>
      <c r="D101" s="38">
        <f t="shared" si="2"/>
        <v>7.3293673411228166E-2</v>
      </c>
      <c r="F101" s="45">
        <v>23907.25</v>
      </c>
      <c r="G101" s="8">
        <f t="shared" si="3"/>
        <v>1.5916150717937061E-2</v>
      </c>
    </row>
    <row r="102" spans="2:7" x14ac:dyDescent="0.25">
      <c r="B102" s="35">
        <v>45620</v>
      </c>
      <c r="C102" s="30">
        <v>2966.1</v>
      </c>
      <c r="D102" s="38">
        <f t="shared" si="2"/>
        <v>-1.5549544466386789E-2</v>
      </c>
      <c r="F102" s="45">
        <v>24131.1</v>
      </c>
      <c r="G102" s="8">
        <f t="shared" si="3"/>
        <v>9.3632684645870157E-3</v>
      </c>
    </row>
    <row r="103" spans="2:7" x14ac:dyDescent="0.25">
      <c r="B103" s="35">
        <v>45627</v>
      </c>
      <c r="C103" s="30">
        <v>3073</v>
      </c>
      <c r="D103" s="38">
        <f t="shared" si="2"/>
        <v>3.6040592023195428E-2</v>
      </c>
      <c r="F103" s="45">
        <v>24677.8</v>
      </c>
      <c r="G103" s="8">
        <f t="shared" si="3"/>
        <v>2.2655411481449228E-2</v>
      </c>
    </row>
    <row r="104" spans="2:7" x14ac:dyDescent="0.25">
      <c r="B104" s="35">
        <v>45634</v>
      </c>
      <c r="C104" s="30">
        <v>3081.4</v>
      </c>
      <c r="D104" s="38">
        <f t="shared" si="2"/>
        <v>2.7334851936218207E-3</v>
      </c>
      <c r="F104" s="45">
        <v>24768.3</v>
      </c>
      <c r="G104" s="8">
        <f t="shared" si="3"/>
        <v>3.6672636944945491E-3</v>
      </c>
    </row>
    <row r="105" spans="2:7" x14ac:dyDescent="0.25">
      <c r="B105" s="35">
        <v>45641</v>
      </c>
      <c r="C105" s="30">
        <v>2906.35</v>
      </c>
      <c r="D105" s="38">
        <f t="shared" si="2"/>
        <v>-5.6808593496462723E-2</v>
      </c>
      <c r="F105" s="45">
        <v>23587.5</v>
      </c>
      <c r="G105" s="8">
        <f t="shared" si="3"/>
        <v>-4.7673841159869612E-2</v>
      </c>
    </row>
    <row r="106" spans="2:7" x14ac:dyDescent="0.25">
      <c r="B106" s="35">
        <v>45648</v>
      </c>
      <c r="C106" s="30">
        <v>3049.45</v>
      </c>
      <c r="D106" s="38">
        <f t="shared" si="2"/>
        <v>4.9237015500541936E-2</v>
      </c>
      <c r="F106" s="45">
        <v>23813.4</v>
      </c>
      <c r="G106" s="8">
        <f t="shared" si="3"/>
        <v>9.5771065182830295E-3</v>
      </c>
    </row>
    <row r="107" spans="2:7" x14ac:dyDescent="0.25">
      <c r="B107" s="35">
        <v>45655</v>
      </c>
      <c r="C107" s="30">
        <v>3190.55</v>
      </c>
      <c r="D107" s="38">
        <f t="shared" si="2"/>
        <v>4.6270638967682798E-2</v>
      </c>
      <c r="F107" s="45">
        <v>24004.75</v>
      </c>
      <c r="G107" s="8">
        <f t="shared" si="3"/>
        <v>8.035391838208783E-3</v>
      </c>
    </row>
    <row r="108" spans="2:7" x14ac:dyDescent="0.25">
      <c r="B108" s="35">
        <v>45662</v>
      </c>
      <c r="C108" s="30">
        <v>3092.85</v>
      </c>
      <c r="D108" s="38">
        <f t="shared" si="2"/>
        <v>-3.0621679647709676E-2</v>
      </c>
      <c r="F108" s="45">
        <v>23431.5</v>
      </c>
      <c r="G108" s="8">
        <f t="shared" si="3"/>
        <v>-2.3880690280048689E-2</v>
      </c>
    </row>
    <row r="109" spans="2:7" x14ac:dyDescent="0.25">
      <c r="B109" s="35">
        <v>45669</v>
      </c>
      <c r="C109" s="30">
        <v>2917.35</v>
      </c>
      <c r="D109" s="38">
        <f t="shared" si="2"/>
        <v>-5.6743780008729816E-2</v>
      </c>
      <c r="F109" s="45">
        <v>23203.200000000001</v>
      </c>
      <c r="G109" s="8">
        <f t="shared" si="3"/>
        <v>-9.7432942833365344E-3</v>
      </c>
    </row>
    <row r="110" spans="2:7" x14ac:dyDescent="0.25">
      <c r="B110" s="35">
        <v>45676</v>
      </c>
      <c r="C110" s="30">
        <v>2799</v>
      </c>
      <c r="D110" s="38">
        <f t="shared" si="2"/>
        <v>-4.0567638438994247E-2</v>
      </c>
      <c r="F110" s="45">
        <v>23092.2</v>
      </c>
      <c r="G110" s="8">
        <f t="shared" si="3"/>
        <v>-4.7838229209764549E-3</v>
      </c>
    </row>
    <row r="111" spans="2:7" x14ac:dyDescent="0.25">
      <c r="B111" s="34"/>
      <c r="C111" s="31"/>
    </row>
    <row r="112" spans="2:7" x14ac:dyDescent="0.25">
      <c r="B112" s="34"/>
      <c r="C112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4D5F-2E72-4AB5-A259-0C24791EBD4B}">
  <dimension ref="B2:T112"/>
  <sheetViews>
    <sheetView showGridLines="0" workbookViewId="0">
      <selection activeCell="B4" sqref="B4"/>
    </sheetView>
  </sheetViews>
  <sheetFormatPr defaultRowHeight="15" x14ac:dyDescent="0.25"/>
  <cols>
    <col min="1" max="1" width="1.85546875" customWidth="1"/>
    <col min="2" max="2" width="15.28515625" style="32" bestFit="1" customWidth="1"/>
    <col min="3" max="3" width="12.42578125" style="33" customWidth="1"/>
    <col min="4" max="4" width="14.42578125" style="33" bestFit="1" customWidth="1"/>
    <col min="6" max="6" width="12.7109375" bestFit="1" customWidth="1"/>
    <col min="9" max="9" width="18.85546875" bestFit="1" customWidth="1"/>
    <col min="10" max="10" width="9.85546875" customWidth="1"/>
  </cols>
  <sheetData>
    <row r="2" spans="2:13" x14ac:dyDescent="0.25">
      <c r="B2" s="37" t="s">
        <v>258</v>
      </c>
    </row>
    <row r="4" spans="2:13" x14ac:dyDescent="0.25">
      <c r="B4" s="39" t="s">
        <v>604</v>
      </c>
      <c r="C4" s="40"/>
      <c r="D4" s="40"/>
      <c r="F4" s="44" t="s">
        <v>223</v>
      </c>
      <c r="G4" s="43"/>
      <c r="I4" s="44" t="s">
        <v>252</v>
      </c>
      <c r="L4" t="s">
        <v>224</v>
      </c>
      <c r="M4" s="7">
        <f>SLOPE(D8:D110,G8:G110)</f>
        <v>1.2118346795613224</v>
      </c>
    </row>
    <row r="5" spans="2:13" x14ac:dyDescent="0.25">
      <c r="B5" s="37"/>
      <c r="L5" t="s">
        <v>225</v>
      </c>
      <c r="M5" s="7">
        <f>_xlfn.COVARIANCE.S(D7:D110,G7:G110)/_xlfn.VAR.S(G7:G110)</f>
        <v>1.2118346795613226</v>
      </c>
    </row>
    <row r="6" spans="2:13" x14ac:dyDescent="0.25">
      <c r="B6" s="41" t="s">
        <v>43</v>
      </c>
      <c r="C6" s="42" t="s">
        <v>47</v>
      </c>
      <c r="D6" s="42" t="s">
        <v>222</v>
      </c>
      <c r="F6" s="42" t="s">
        <v>47</v>
      </c>
      <c r="G6" s="42" t="s">
        <v>222</v>
      </c>
      <c r="I6" t="s">
        <v>253</v>
      </c>
      <c r="J6" s="49">
        <f>M7</f>
        <v>1.211834679561322</v>
      </c>
    </row>
    <row r="7" spans="2:13" x14ac:dyDescent="0.25">
      <c r="B7" s="35">
        <v>44955</v>
      </c>
      <c r="C7" s="30">
        <v>1456.45</v>
      </c>
      <c r="F7" s="45">
        <v>17854.05</v>
      </c>
      <c r="I7" t="s">
        <v>254</v>
      </c>
      <c r="J7" s="50">
        <v>0.75</v>
      </c>
      <c r="L7" t="s">
        <v>226</v>
      </c>
      <c r="M7" s="7">
        <f>M26</f>
        <v>1.211834679561322</v>
      </c>
    </row>
    <row r="8" spans="2:13" x14ac:dyDescent="0.25">
      <c r="B8" s="35">
        <v>44962</v>
      </c>
      <c r="C8" s="30">
        <v>1343.6</v>
      </c>
      <c r="D8" s="38">
        <f>C8/C7-1</f>
        <v>-7.7482920800576838E-2</v>
      </c>
      <c r="F8" s="45">
        <v>17856.5</v>
      </c>
      <c r="G8" s="8">
        <f>F8/F7-1</f>
        <v>1.372237671564136E-4</v>
      </c>
    </row>
    <row r="9" spans="2:13" x14ac:dyDescent="0.25">
      <c r="B9" s="35">
        <v>44969</v>
      </c>
      <c r="C9" s="30">
        <v>1282.8499999999999</v>
      </c>
      <c r="D9" s="38">
        <f t="shared" ref="D9:D72" si="0">C9/C8-1</f>
        <v>-4.5214349508782337E-2</v>
      </c>
      <c r="F9" s="45">
        <v>17944.2</v>
      </c>
      <c r="G9" s="8">
        <f t="shared" ref="G9:G72" si="1">F9/F8-1</f>
        <v>4.9113768095652155E-3</v>
      </c>
      <c r="I9" t="s">
        <v>256</v>
      </c>
      <c r="J9" s="7">
        <v>1</v>
      </c>
      <c r="L9" t="s">
        <v>227</v>
      </c>
    </row>
    <row r="10" spans="2:13" ht="15.75" thickBot="1" x14ac:dyDescent="0.3">
      <c r="B10" s="35">
        <v>44976</v>
      </c>
      <c r="C10" s="30">
        <v>1237.7</v>
      </c>
      <c r="D10" s="38">
        <f t="shared" si="0"/>
        <v>-3.5195073469228566E-2</v>
      </c>
      <c r="F10" s="45">
        <v>17465.8</v>
      </c>
      <c r="G10" s="8">
        <f t="shared" si="1"/>
        <v>-2.6660425095574092E-2</v>
      </c>
      <c r="I10" t="s">
        <v>255</v>
      </c>
      <c r="J10" s="50">
        <v>0.25</v>
      </c>
    </row>
    <row r="11" spans="2:13" x14ac:dyDescent="0.25">
      <c r="B11" s="35">
        <v>44983</v>
      </c>
      <c r="C11" s="30">
        <v>1253</v>
      </c>
      <c r="D11" s="38">
        <f t="shared" si="0"/>
        <v>1.2361638523066931E-2</v>
      </c>
      <c r="F11" s="45">
        <v>17594.349999999999</v>
      </c>
      <c r="G11" s="8">
        <f t="shared" si="1"/>
        <v>7.360098020130712E-3</v>
      </c>
      <c r="L11" s="48" t="s">
        <v>228</v>
      </c>
      <c r="M11" s="48"/>
    </row>
    <row r="12" spans="2:13" x14ac:dyDescent="0.25">
      <c r="B12" s="35">
        <v>44990</v>
      </c>
      <c r="C12" s="30">
        <v>1286.05</v>
      </c>
      <c r="D12" s="38">
        <f t="shared" si="0"/>
        <v>2.6376695929768434E-2</v>
      </c>
      <c r="F12" s="45">
        <v>17412.900000000001</v>
      </c>
      <c r="G12" s="8">
        <f t="shared" si="1"/>
        <v>-1.0312969788596749E-2</v>
      </c>
      <c r="I12" s="51" t="s">
        <v>257</v>
      </c>
      <c r="J12" s="52">
        <f>(J6*J7)+(J9*J10)</f>
        <v>1.1588760096709914</v>
      </c>
      <c r="L12" t="s">
        <v>229</v>
      </c>
      <c r="M12">
        <v>0.17291179670452111</v>
      </c>
    </row>
    <row r="13" spans="2:13" x14ac:dyDescent="0.25">
      <c r="B13" s="35">
        <v>44997</v>
      </c>
      <c r="C13" s="30">
        <v>1206.95</v>
      </c>
      <c r="D13" s="38">
        <f t="shared" si="0"/>
        <v>-6.1506162279849064E-2</v>
      </c>
      <c r="F13" s="45">
        <v>17100.05</v>
      </c>
      <c r="G13" s="8">
        <f t="shared" si="1"/>
        <v>-1.796656501788918E-2</v>
      </c>
      <c r="L13" t="s">
        <v>230</v>
      </c>
      <c r="M13">
        <v>2.9898489439585643E-2</v>
      </c>
    </row>
    <row r="14" spans="2:13" x14ac:dyDescent="0.25">
      <c r="B14" s="35">
        <v>45004</v>
      </c>
      <c r="C14" s="30">
        <v>1140.25</v>
      </c>
      <c r="D14" s="38">
        <f t="shared" si="0"/>
        <v>-5.5263266912465303E-2</v>
      </c>
      <c r="F14" s="45">
        <v>16945.05</v>
      </c>
      <c r="G14" s="8">
        <f t="shared" si="1"/>
        <v>-9.0643009815760678E-3</v>
      </c>
      <c r="L14" t="s">
        <v>231</v>
      </c>
      <c r="M14">
        <v>2.0293523988492431E-2</v>
      </c>
    </row>
    <row r="15" spans="2:13" x14ac:dyDescent="0.25">
      <c r="B15" s="35">
        <v>45011</v>
      </c>
      <c r="C15" s="30">
        <v>1165.3499999999999</v>
      </c>
      <c r="D15" s="38">
        <f t="shared" si="0"/>
        <v>2.20127165095374E-2</v>
      </c>
      <c r="F15" s="45">
        <v>17359.75</v>
      </c>
      <c r="G15" s="8">
        <f t="shared" si="1"/>
        <v>2.4473223743807226E-2</v>
      </c>
      <c r="L15" t="s">
        <v>232</v>
      </c>
      <c r="M15">
        <v>0.10811997870100158</v>
      </c>
    </row>
    <row r="16" spans="2:13" ht="15.75" thickBot="1" x14ac:dyDescent="0.3">
      <c r="B16" s="35">
        <v>45018</v>
      </c>
      <c r="C16" s="30">
        <v>1287.1500000000001</v>
      </c>
      <c r="D16" s="38">
        <f t="shared" si="0"/>
        <v>0.10451795597889069</v>
      </c>
      <c r="F16" s="45">
        <v>17599.150000000001</v>
      </c>
      <c r="G16" s="8">
        <f t="shared" si="1"/>
        <v>1.3790521176860304E-2</v>
      </c>
      <c r="L16" s="46" t="s">
        <v>233</v>
      </c>
      <c r="M16" s="46">
        <v>103</v>
      </c>
    </row>
    <row r="17" spans="2:20" x14ac:dyDescent="0.25">
      <c r="B17" s="35">
        <v>45025</v>
      </c>
      <c r="C17" s="30">
        <v>1254</v>
      </c>
      <c r="D17" s="38">
        <f t="shared" si="0"/>
        <v>-2.5754574058967528E-2</v>
      </c>
      <c r="F17" s="45">
        <v>17828</v>
      </c>
      <c r="G17" s="8">
        <f t="shared" si="1"/>
        <v>1.3003468917532901E-2</v>
      </c>
    </row>
    <row r="18" spans="2:20" ht="15.75" thickBot="1" x14ac:dyDescent="0.3">
      <c r="B18" s="35">
        <v>45032</v>
      </c>
      <c r="C18" s="30">
        <v>1334.75</v>
      </c>
      <c r="D18" s="38">
        <f t="shared" si="0"/>
        <v>6.4393939393939448E-2</v>
      </c>
      <c r="F18" s="45">
        <v>17624.05</v>
      </c>
      <c r="G18" s="8">
        <f t="shared" si="1"/>
        <v>-1.143986986762402E-2</v>
      </c>
      <c r="L18" t="s">
        <v>234</v>
      </c>
    </row>
    <row r="19" spans="2:20" x14ac:dyDescent="0.25">
      <c r="B19" s="35">
        <v>45039</v>
      </c>
      <c r="C19" s="30">
        <v>1342.9</v>
      </c>
      <c r="D19" s="38">
        <f t="shared" si="0"/>
        <v>6.106012361865476E-3</v>
      </c>
      <c r="F19" s="45">
        <v>18065</v>
      </c>
      <c r="G19" s="8">
        <f t="shared" si="1"/>
        <v>2.5019788300645995E-2</v>
      </c>
      <c r="L19" s="47"/>
      <c r="M19" s="47" t="s">
        <v>239</v>
      </c>
      <c r="N19" s="47" t="s">
        <v>240</v>
      </c>
      <c r="O19" s="47" t="s">
        <v>241</v>
      </c>
      <c r="P19" s="47" t="s">
        <v>242</v>
      </c>
      <c r="Q19" s="47" t="s">
        <v>243</v>
      </c>
    </row>
    <row r="20" spans="2:20" x14ac:dyDescent="0.25">
      <c r="B20" s="35">
        <v>45046</v>
      </c>
      <c r="C20" s="30">
        <v>1307.95</v>
      </c>
      <c r="D20" s="38">
        <f t="shared" si="0"/>
        <v>-2.602576513515531E-2</v>
      </c>
      <c r="F20" s="45">
        <v>18069</v>
      </c>
      <c r="G20" s="8">
        <f t="shared" si="1"/>
        <v>2.2142264046509652E-4</v>
      </c>
      <c r="L20" t="s">
        <v>235</v>
      </c>
      <c r="M20">
        <v>1</v>
      </c>
      <c r="N20">
        <v>3.6388599655477805E-2</v>
      </c>
      <c r="O20">
        <v>3.6388599655477805E-2</v>
      </c>
      <c r="P20">
        <v>3.112815927534927</v>
      </c>
      <c r="Q20">
        <v>8.0701869998002579E-2</v>
      </c>
    </row>
    <row r="21" spans="2:20" x14ac:dyDescent="0.25">
      <c r="B21" s="35">
        <v>45053</v>
      </c>
      <c r="C21" s="30">
        <v>1369.45</v>
      </c>
      <c r="D21" s="38">
        <f t="shared" si="0"/>
        <v>4.7020146030047005E-2</v>
      </c>
      <c r="F21" s="45">
        <v>18314.8</v>
      </c>
      <c r="G21" s="8">
        <f t="shared" si="1"/>
        <v>1.3603409153799317E-2</v>
      </c>
      <c r="L21" t="s">
        <v>236</v>
      </c>
      <c r="M21">
        <v>101</v>
      </c>
      <c r="N21">
        <v>1.1806829092248086</v>
      </c>
      <c r="O21">
        <v>1.1689929794305035E-2</v>
      </c>
    </row>
    <row r="22" spans="2:20" ht="15.75" thickBot="1" x14ac:dyDescent="0.3">
      <c r="B22" s="35">
        <v>45060</v>
      </c>
      <c r="C22" s="30">
        <v>1363.9</v>
      </c>
      <c r="D22" s="38">
        <f t="shared" si="0"/>
        <v>-4.0527218956515343E-3</v>
      </c>
      <c r="F22" s="45">
        <v>18203.400000000001</v>
      </c>
      <c r="G22" s="8">
        <f t="shared" si="1"/>
        <v>-6.0825125035489647E-3</v>
      </c>
      <c r="L22" s="46" t="s">
        <v>237</v>
      </c>
      <c r="M22" s="46">
        <v>102</v>
      </c>
      <c r="N22" s="46">
        <v>1.2170715088802864</v>
      </c>
      <c r="O22" s="46"/>
      <c r="P22" s="46"/>
      <c r="Q22" s="46"/>
    </row>
    <row r="23" spans="2:20" ht="15.75" thickBot="1" x14ac:dyDescent="0.3">
      <c r="B23" s="35">
        <v>45067</v>
      </c>
      <c r="C23" s="30">
        <v>1401.6</v>
      </c>
      <c r="D23" s="38">
        <f t="shared" si="0"/>
        <v>2.7641322677615543E-2</v>
      </c>
      <c r="F23" s="45">
        <v>18499.349999999999</v>
      </c>
      <c r="G23" s="8">
        <f t="shared" si="1"/>
        <v>1.6257951811200044E-2</v>
      </c>
    </row>
    <row r="24" spans="2:20" x14ac:dyDescent="0.25">
      <c r="B24" s="35">
        <v>45074</v>
      </c>
      <c r="C24" s="30">
        <v>1920.3</v>
      </c>
      <c r="D24" s="38">
        <f t="shared" si="0"/>
        <v>0.37007705479452069</v>
      </c>
      <c r="F24" s="45">
        <v>18534.099999999999</v>
      </c>
      <c r="G24" s="8">
        <f t="shared" si="1"/>
        <v>1.8784443777755122E-3</v>
      </c>
      <c r="L24" s="47"/>
      <c r="M24" s="47" t="s">
        <v>244</v>
      </c>
      <c r="N24" s="47" t="s">
        <v>232</v>
      </c>
      <c r="O24" s="47" t="s">
        <v>245</v>
      </c>
      <c r="P24" s="47" t="s">
        <v>246</v>
      </c>
      <c r="Q24" s="47" t="s">
        <v>247</v>
      </c>
      <c r="R24" s="47" t="s">
        <v>248</v>
      </c>
      <c r="S24" s="47" t="s">
        <v>249</v>
      </c>
      <c r="T24" s="47" t="s">
        <v>250</v>
      </c>
    </row>
    <row r="25" spans="2:20" x14ac:dyDescent="0.25">
      <c r="B25" s="35">
        <v>45081</v>
      </c>
      <c r="C25" s="30">
        <v>2172.25</v>
      </c>
      <c r="D25" s="38">
        <f t="shared" si="0"/>
        <v>0.1312034577930532</v>
      </c>
      <c r="F25" s="45">
        <v>18563.400000000001</v>
      </c>
      <c r="G25" s="8">
        <f t="shared" si="1"/>
        <v>1.5808698561032841E-3</v>
      </c>
      <c r="L25" t="s">
        <v>238</v>
      </c>
      <c r="M25">
        <v>9.4000333219743624E-3</v>
      </c>
      <c r="N25">
        <v>1.0804489568457349E-2</v>
      </c>
      <c r="O25">
        <v>0.87001179115548788</v>
      </c>
      <c r="P25">
        <v>0.38635696743411929</v>
      </c>
      <c r="Q25">
        <v>-1.2033167606084902E-2</v>
      </c>
      <c r="R25">
        <v>3.0833234250033627E-2</v>
      </c>
      <c r="S25">
        <v>-1.2033167606084902E-2</v>
      </c>
      <c r="T25">
        <v>3.0833234250033627E-2</v>
      </c>
    </row>
    <row r="26" spans="2:20" ht="15.75" thickBot="1" x14ac:dyDescent="0.3">
      <c r="B26" s="35">
        <v>45088</v>
      </c>
      <c r="C26" s="30">
        <v>2210.65</v>
      </c>
      <c r="D26" s="38">
        <f t="shared" si="0"/>
        <v>1.7677523305328569E-2</v>
      </c>
      <c r="F26" s="45">
        <v>18826</v>
      </c>
      <c r="G26" s="8">
        <f t="shared" si="1"/>
        <v>1.4146115474535925E-2</v>
      </c>
      <c r="L26" s="46" t="s">
        <v>251</v>
      </c>
      <c r="M26" s="46">
        <v>1.211834679561322</v>
      </c>
      <c r="N26" s="46">
        <v>0.68685751886514668</v>
      </c>
      <c r="O26" s="46">
        <v>1.7643174112202533</v>
      </c>
      <c r="P26" s="46">
        <v>8.070186999800201E-2</v>
      </c>
      <c r="Q26" s="46">
        <v>-0.15070587522463352</v>
      </c>
      <c r="R26" s="46">
        <v>2.5743752343472774</v>
      </c>
      <c r="S26" s="46">
        <v>-0.15070587522463352</v>
      </c>
      <c r="T26" s="46">
        <v>2.5743752343472774</v>
      </c>
    </row>
    <row r="27" spans="2:20" x14ac:dyDescent="0.25">
      <c r="B27" s="35">
        <v>45095</v>
      </c>
      <c r="C27" s="30">
        <v>2322.5</v>
      </c>
      <c r="D27" s="38">
        <f t="shared" si="0"/>
        <v>5.0595978558342525E-2</v>
      </c>
      <c r="F27" s="45">
        <v>18665.5</v>
      </c>
      <c r="G27" s="8">
        <f t="shared" si="1"/>
        <v>-8.5254435355359703E-3</v>
      </c>
    </row>
    <row r="28" spans="2:20" x14ac:dyDescent="0.25">
      <c r="B28" s="35">
        <v>45102</v>
      </c>
      <c r="C28" s="30">
        <v>2733.85</v>
      </c>
      <c r="D28" s="38">
        <f t="shared" si="0"/>
        <v>0.17711517761033369</v>
      </c>
      <c r="F28" s="45">
        <v>19189.05</v>
      </c>
      <c r="G28" s="8">
        <f t="shared" si="1"/>
        <v>2.8049074495727355E-2</v>
      </c>
    </row>
    <row r="29" spans="2:20" x14ac:dyDescent="0.25">
      <c r="B29" s="35">
        <v>45109</v>
      </c>
      <c r="C29" s="30">
        <v>2578.6999999999998</v>
      </c>
      <c r="D29" s="38">
        <f t="shared" si="0"/>
        <v>-5.6751467710371872E-2</v>
      </c>
      <c r="F29" s="45">
        <v>19331.8</v>
      </c>
      <c r="G29" s="8">
        <f t="shared" si="1"/>
        <v>7.4391384669902916E-3</v>
      </c>
    </row>
    <row r="30" spans="2:20" x14ac:dyDescent="0.25">
      <c r="B30" s="35">
        <v>45116</v>
      </c>
      <c r="C30" s="30">
        <v>2749.15</v>
      </c>
      <c r="D30" s="38">
        <f t="shared" si="0"/>
        <v>6.6099197269942289E-2</v>
      </c>
      <c r="F30" s="45">
        <v>19564.5</v>
      </c>
      <c r="G30" s="8">
        <f t="shared" si="1"/>
        <v>1.2037161567986399E-2</v>
      </c>
    </row>
    <row r="31" spans="2:20" x14ac:dyDescent="0.25">
      <c r="B31" s="35">
        <v>45123</v>
      </c>
      <c r="C31" s="30">
        <v>2576.0500000000002</v>
      </c>
      <c r="D31" s="38">
        <f t="shared" si="0"/>
        <v>-6.2964916428714268E-2</v>
      </c>
      <c r="F31" s="45">
        <v>19745</v>
      </c>
      <c r="G31" s="8">
        <f t="shared" si="1"/>
        <v>9.225893838329613E-3</v>
      </c>
    </row>
    <row r="32" spans="2:20" x14ac:dyDescent="0.25">
      <c r="B32" s="35">
        <v>45130</v>
      </c>
      <c r="C32" s="30">
        <v>2483.5500000000002</v>
      </c>
      <c r="D32" s="38">
        <f t="shared" si="0"/>
        <v>-3.5907688127171489E-2</v>
      </c>
      <c r="F32" s="45">
        <v>19646.05</v>
      </c>
      <c r="G32" s="8">
        <f t="shared" si="1"/>
        <v>-5.0113952899468739E-3</v>
      </c>
    </row>
    <row r="33" spans="2:7" x14ac:dyDescent="0.25">
      <c r="B33" s="35">
        <v>45137</v>
      </c>
      <c r="C33" s="30">
        <v>2675</v>
      </c>
      <c r="D33" s="38">
        <f t="shared" si="0"/>
        <v>7.7087233999718174E-2</v>
      </c>
      <c r="F33" s="45">
        <v>19517</v>
      </c>
      <c r="G33" s="8">
        <f t="shared" si="1"/>
        <v>-6.568750461288575E-3</v>
      </c>
    </row>
    <row r="34" spans="2:7" x14ac:dyDescent="0.25">
      <c r="B34" s="35">
        <v>45144</v>
      </c>
      <c r="C34" s="30">
        <v>3342.35</v>
      </c>
      <c r="D34" s="38">
        <f t="shared" si="0"/>
        <v>0.24947663551401855</v>
      </c>
      <c r="F34" s="45">
        <v>19428.3</v>
      </c>
      <c r="G34" s="8">
        <f t="shared" si="1"/>
        <v>-4.5447558538710409E-3</v>
      </c>
    </row>
    <row r="35" spans="2:7" x14ac:dyDescent="0.25">
      <c r="B35" s="35">
        <v>45151</v>
      </c>
      <c r="C35" s="30">
        <v>3377.7</v>
      </c>
      <c r="D35" s="38">
        <f t="shared" si="0"/>
        <v>1.0576390862716334E-2</v>
      </c>
      <c r="F35" s="45">
        <v>19310.150000000001</v>
      </c>
      <c r="G35" s="8">
        <f t="shared" si="1"/>
        <v>-6.0813349598265454E-3</v>
      </c>
    </row>
    <row r="36" spans="2:7" x14ac:dyDescent="0.25">
      <c r="B36" s="35">
        <v>45158</v>
      </c>
      <c r="C36" s="30">
        <v>3429.8</v>
      </c>
      <c r="D36" s="38">
        <f t="shared" si="0"/>
        <v>1.5424697279213806E-2</v>
      </c>
      <c r="F36" s="45">
        <v>19265.8</v>
      </c>
      <c r="G36" s="8">
        <f t="shared" si="1"/>
        <v>-2.2967196008317758E-3</v>
      </c>
    </row>
    <row r="37" spans="2:7" x14ac:dyDescent="0.25">
      <c r="B37" s="35">
        <v>45165</v>
      </c>
      <c r="C37" s="30">
        <v>3496.55</v>
      </c>
      <c r="D37" s="38">
        <f t="shared" si="0"/>
        <v>1.9461776196862735E-2</v>
      </c>
      <c r="F37" s="45">
        <v>19435.3</v>
      </c>
      <c r="G37" s="8">
        <f t="shared" si="1"/>
        <v>8.7979736112697715E-3</v>
      </c>
    </row>
    <row r="38" spans="2:7" x14ac:dyDescent="0.25">
      <c r="B38" s="35">
        <v>45172</v>
      </c>
      <c r="C38" s="30">
        <v>3811.3</v>
      </c>
      <c r="D38" s="38">
        <f t="shared" si="0"/>
        <v>9.0017302769873186E-2</v>
      </c>
      <c r="F38" s="45">
        <v>19819.95</v>
      </c>
      <c r="G38" s="8">
        <f t="shared" si="1"/>
        <v>1.9791307569216876E-2</v>
      </c>
    </row>
    <row r="39" spans="2:7" x14ac:dyDescent="0.25">
      <c r="B39" s="35">
        <v>45179</v>
      </c>
      <c r="C39" s="30">
        <v>3780.15</v>
      </c>
      <c r="D39" s="38">
        <f t="shared" si="0"/>
        <v>-8.1730643087660759E-3</v>
      </c>
      <c r="F39" s="45">
        <v>20192.349999999999</v>
      </c>
      <c r="G39" s="8">
        <f t="shared" si="1"/>
        <v>1.8789149316723597E-2</v>
      </c>
    </row>
    <row r="40" spans="2:7" x14ac:dyDescent="0.25">
      <c r="B40" s="35">
        <v>45186</v>
      </c>
      <c r="C40" s="30">
        <v>3719.6</v>
      </c>
      <c r="D40" s="38">
        <f t="shared" si="0"/>
        <v>-1.6017882888245238E-2</v>
      </c>
      <c r="F40" s="45">
        <v>19674.25</v>
      </c>
      <c r="G40" s="8">
        <f t="shared" si="1"/>
        <v>-2.5658231954180599E-2</v>
      </c>
    </row>
    <row r="41" spans="2:7" x14ac:dyDescent="0.25">
      <c r="B41" s="35">
        <v>45193</v>
      </c>
      <c r="C41" s="30">
        <v>3831.6</v>
      </c>
      <c r="D41" s="38">
        <f t="shared" si="0"/>
        <v>3.0110764598343831E-2</v>
      </c>
      <c r="F41" s="45">
        <v>19638.3</v>
      </c>
      <c r="G41" s="8">
        <f t="shared" si="1"/>
        <v>-1.8272615220402688E-3</v>
      </c>
    </row>
    <row r="42" spans="2:7" x14ac:dyDescent="0.25">
      <c r="B42" s="35">
        <v>45200</v>
      </c>
      <c r="C42" s="30">
        <v>4076.2</v>
      </c>
      <c r="D42" s="38">
        <f t="shared" si="0"/>
        <v>6.3837561332080517E-2</v>
      </c>
      <c r="F42" s="45">
        <v>19653.5</v>
      </c>
      <c r="G42" s="8">
        <f t="shared" si="1"/>
        <v>7.7399774929598486E-4</v>
      </c>
    </row>
    <row r="43" spans="2:7" x14ac:dyDescent="0.25">
      <c r="B43" s="35">
        <v>45207</v>
      </c>
      <c r="C43" s="30">
        <v>3930.25</v>
      </c>
      <c r="D43" s="38">
        <f t="shared" si="0"/>
        <v>-3.580540699671253E-2</v>
      </c>
      <c r="F43" s="45">
        <v>19751.05</v>
      </c>
      <c r="G43" s="8">
        <f t="shared" si="1"/>
        <v>4.9634925076957881E-3</v>
      </c>
    </row>
    <row r="44" spans="2:7" x14ac:dyDescent="0.25">
      <c r="B44" s="35">
        <v>45214</v>
      </c>
      <c r="C44" s="30">
        <v>3714.45</v>
      </c>
      <c r="D44" s="38">
        <f t="shared" si="0"/>
        <v>-5.4907448635583056E-2</v>
      </c>
      <c r="F44" s="45">
        <v>19542.650000000001</v>
      </c>
      <c r="G44" s="8">
        <f t="shared" si="1"/>
        <v>-1.0551337776978809E-2</v>
      </c>
    </row>
    <row r="45" spans="2:7" x14ac:dyDescent="0.25">
      <c r="B45" s="35">
        <v>45221</v>
      </c>
      <c r="C45" s="30">
        <v>3352.35</v>
      </c>
      <c r="D45" s="38">
        <f t="shared" si="0"/>
        <v>-9.7484149739530679E-2</v>
      </c>
      <c r="F45" s="45">
        <v>19047.25</v>
      </c>
      <c r="G45" s="8">
        <f t="shared" si="1"/>
        <v>-2.5349683896503383E-2</v>
      </c>
    </row>
    <row r="46" spans="2:7" x14ac:dyDescent="0.25">
      <c r="B46" s="35">
        <v>45333</v>
      </c>
      <c r="C46" s="30">
        <v>5228.75</v>
      </c>
      <c r="D46" s="38">
        <f t="shared" si="0"/>
        <v>0.55972675884081324</v>
      </c>
      <c r="F46" s="45">
        <v>19230.599999999999</v>
      </c>
      <c r="G46" s="8">
        <f t="shared" si="1"/>
        <v>9.6260615049414966E-3</v>
      </c>
    </row>
    <row r="47" spans="2:7" x14ac:dyDescent="0.25">
      <c r="B47" s="35">
        <v>45340</v>
      </c>
      <c r="C47" s="30">
        <v>5880.3</v>
      </c>
      <c r="D47" s="38">
        <f t="shared" si="0"/>
        <v>0.12460913220176906</v>
      </c>
      <c r="F47" s="45">
        <v>19425.349999999999</v>
      </c>
      <c r="G47" s="8">
        <f t="shared" si="1"/>
        <v>1.0127089118384225E-2</v>
      </c>
    </row>
    <row r="48" spans="2:7" x14ac:dyDescent="0.25">
      <c r="B48" s="35">
        <v>45347</v>
      </c>
      <c r="C48" s="30">
        <v>6792.9</v>
      </c>
      <c r="D48" s="38">
        <f t="shared" si="0"/>
        <v>0.1551961634610477</v>
      </c>
      <c r="F48" s="45">
        <v>19731.8</v>
      </c>
      <c r="G48" s="8">
        <f t="shared" si="1"/>
        <v>1.5775777527818002E-2</v>
      </c>
    </row>
    <row r="49" spans="2:7" x14ac:dyDescent="0.25">
      <c r="B49" s="35">
        <v>45354</v>
      </c>
      <c r="C49" s="30">
        <v>6490.4</v>
      </c>
      <c r="D49" s="38">
        <f t="shared" si="0"/>
        <v>-4.4531790546011307E-2</v>
      </c>
      <c r="F49" s="45">
        <v>19794.7</v>
      </c>
      <c r="G49" s="8">
        <f t="shared" si="1"/>
        <v>3.1877476966115648E-3</v>
      </c>
    </row>
    <row r="50" spans="2:7" x14ac:dyDescent="0.25">
      <c r="B50" s="35">
        <v>45361</v>
      </c>
      <c r="C50" s="30">
        <v>6534.65</v>
      </c>
      <c r="D50" s="38">
        <f t="shared" si="0"/>
        <v>6.8177616171576361E-3</v>
      </c>
      <c r="F50" s="45">
        <v>20267.900000000001</v>
      </c>
      <c r="G50" s="8">
        <f t="shared" si="1"/>
        <v>2.3905388816198414E-2</v>
      </c>
    </row>
    <row r="51" spans="2:7" x14ac:dyDescent="0.25">
      <c r="B51" s="35">
        <v>45368</v>
      </c>
      <c r="C51" s="30">
        <v>7165.55</v>
      </c>
      <c r="D51" s="38">
        <f t="shared" si="0"/>
        <v>9.6546869380915723E-2</v>
      </c>
      <c r="F51" s="45">
        <v>20969.400000000001</v>
      </c>
      <c r="G51" s="8">
        <f t="shared" si="1"/>
        <v>3.4611380557433069E-2</v>
      </c>
    </row>
    <row r="52" spans="2:7" x14ac:dyDescent="0.25">
      <c r="B52" s="35">
        <v>45375</v>
      </c>
      <c r="C52" s="30">
        <v>7244</v>
      </c>
      <c r="D52" s="38">
        <f t="shared" si="0"/>
        <v>1.0948217512961378E-2</v>
      </c>
      <c r="F52" s="45">
        <v>21456.65</v>
      </c>
      <c r="G52" s="8">
        <f t="shared" si="1"/>
        <v>2.3236239472755438E-2</v>
      </c>
    </row>
    <row r="53" spans="2:7" x14ac:dyDescent="0.25">
      <c r="B53" s="35">
        <v>45382</v>
      </c>
      <c r="C53" s="30">
        <v>8204</v>
      </c>
      <c r="D53" s="38">
        <f t="shared" si="0"/>
        <v>0.13252346769740475</v>
      </c>
      <c r="F53" s="45">
        <v>21349.4</v>
      </c>
      <c r="G53" s="8">
        <f t="shared" si="1"/>
        <v>-4.9984503638732525E-3</v>
      </c>
    </row>
    <row r="54" spans="2:7" x14ac:dyDescent="0.25">
      <c r="B54" s="35">
        <v>45389</v>
      </c>
      <c r="C54" s="30">
        <v>8745.6</v>
      </c>
      <c r="D54" s="38">
        <f t="shared" si="0"/>
        <v>6.6016577279375932E-2</v>
      </c>
      <c r="F54" s="45">
        <v>21731.4</v>
      </c>
      <c r="G54" s="8">
        <f t="shared" si="1"/>
        <v>1.7892774504201459E-2</v>
      </c>
    </row>
    <row r="55" spans="2:7" x14ac:dyDescent="0.25">
      <c r="B55" s="35">
        <v>45396</v>
      </c>
      <c r="C55" s="30">
        <v>9313.85</v>
      </c>
      <c r="D55" s="38">
        <f t="shared" si="0"/>
        <v>6.4975530552506378E-2</v>
      </c>
      <c r="F55" s="45">
        <v>21710.799999999999</v>
      </c>
      <c r="G55" s="8">
        <f t="shared" si="1"/>
        <v>-9.479370864280412E-4</v>
      </c>
    </row>
    <row r="56" spans="2:7" x14ac:dyDescent="0.25">
      <c r="B56" s="35">
        <v>45403</v>
      </c>
      <c r="C56" s="30">
        <v>9614.5499999999993</v>
      </c>
      <c r="D56" s="38">
        <f t="shared" si="0"/>
        <v>3.2285252607675563E-2</v>
      </c>
      <c r="F56" s="45">
        <v>21894.55</v>
      </c>
      <c r="G56" s="8">
        <f t="shared" si="1"/>
        <v>8.4635296718684749E-3</v>
      </c>
    </row>
    <row r="57" spans="2:7" x14ac:dyDescent="0.25">
      <c r="B57" s="35">
        <v>45410</v>
      </c>
      <c r="C57" s="30">
        <v>9502.0499999999993</v>
      </c>
      <c r="D57" s="38">
        <f t="shared" si="0"/>
        <v>-1.1701015648158286E-2</v>
      </c>
      <c r="F57" s="45">
        <v>21622.400000000001</v>
      </c>
      <c r="G57" s="8">
        <f t="shared" si="1"/>
        <v>-1.2430033958222397E-2</v>
      </c>
    </row>
    <row r="58" spans="2:7" x14ac:dyDescent="0.25">
      <c r="B58" s="35">
        <v>45417</v>
      </c>
      <c r="C58" s="30">
        <v>9086.0499999999993</v>
      </c>
      <c r="D58" s="38">
        <f t="shared" si="0"/>
        <v>-4.3780026415352502E-2</v>
      </c>
      <c r="F58" s="45">
        <v>21352.6</v>
      </c>
      <c r="G58" s="8">
        <f t="shared" si="1"/>
        <v>-1.2477800799171379E-2</v>
      </c>
    </row>
    <row r="59" spans="2:7" x14ac:dyDescent="0.25">
      <c r="B59" s="35">
        <v>45424</v>
      </c>
      <c r="C59" s="30">
        <v>8862.5</v>
      </c>
      <c r="D59" s="38">
        <f t="shared" si="0"/>
        <v>-2.4603650651273012E-2</v>
      </c>
      <c r="F59" s="45">
        <v>21853.8</v>
      </c>
      <c r="G59" s="8">
        <f t="shared" si="1"/>
        <v>2.3472551352060167E-2</v>
      </c>
    </row>
    <row r="60" spans="2:7" x14ac:dyDescent="0.25">
      <c r="B60" s="35">
        <v>45431</v>
      </c>
      <c r="C60" s="30">
        <v>8508.0499999999993</v>
      </c>
      <c r="D60" s="38">
        <f t="shared" si="0"/>
        <v>-3.9994358251057904E-2</v>
      </c>
      <c r="F60" s="45">
        <v>21782.5</v>
      </c>
      <c r="G60" s="8">
        <f t="shared" si="1"/>
        <v>-3.2625904876955047E-3</v>
      </c>
    </row>
    <row r="61" spans="2:7" x14ac:dyDescent="0.25">
      <c r="B61" s="35">
        <v>45438</v>
      </c>
      <c r="C61" s="30">
        <v>8734.7000000000007</v>
      </c>
      <c r="D61" s="38">
        <f t="shared" si="0"/>
        <v>2.6639476730860867E-2</v>
      </c>
      <c r="F61" s="45">
        <v>22040.7</v>
      </c>
      <c r="G61" s="8">
        <f t="shared" si="1"/>
        <v>1.1853552163433978E-2</v>
      </c>
    </row>
    <row r="62" spans="2:7" x14ac:dyDescent="0.25">
      <c r="B62" s="35">
        <v>45445</v>
      </c>
      <c r="C62" s="30">
        <v>8554.4</v>
      </c>
      <c r="D62" s="38">
        <f t="shared" si="0"/>
        <v>-2.0641807961349734E-2</v>
      </c>
      <c r="F62" s="45">
        <v>22212.7</v>
      </c>
      <c r="G62" s="8">
        <f t="shared" si="1"/>
        <v>7.8037448901351336E-3</v>
      </c>
    </row>
    <row r="63" spans="2:7" x14ac:dyDescent="0.25">
      <c r="B63" s="35">
        <v>45452</v>
      </c>
      <c r="C63" s="30">
        <v>9142.2999999999993</v>
      </c>
      <c r="D63" s="38">
        <f t="shared" si="0"/>
        <v>6.8724866735247359E-2</v>
      </c>
      <c r="F63" s="45">
        <v>22338.75</v>
      </c>
      <c r="G63" s="8">
        <f t="shared" si="1"/>
        <v>5.6746816010659895E-3</v>
      </c>
    </row>
    <row r="64" spans="2:7" x14ac:dyDescent="0.25">
      <c r="B64" s="35">
        <v>45459</v>
      </c>
      <c r="C64" s="30">
        <v>8887.65</v>
      </c>
      <c r="D64" s="38">
        <f t="shared" si="0"/>
        <v>-2.7854041105629834E-2</v>
      </c>
      <c r="F64" s="45">
        <v>22493.55</v>
      </c>
      <c r="G64" s="8">
        <f t="shared" si="1"/>
        <v>6.929662581836471E-3</v>
      </c>
    </row>
    <row r="65" spans="2:7" x14ac:dyDescent="0.25">
      <c r="B65" s="35">
        <v>45466</v>
      </c>
      <c r="C65" s="30">
        <v>8965.4</v>
      </c>
      <c r="D65" s="38">
        <f t="shared" si="0"/>
        <v>8.7480942656383842E-3</v>
      </c>
      <c r="F65" s="45">
        <v>22023.35</v>
      </c>
      <c r="G65" s="8">
        <f t="shared" si="1"/>
        <v>-2.0903770191899484E-2</v>
      </c>
    </row>
    <row r="66" spans="2:7" x14ac:dyDescent="0.25">
      <c r="B66" s="35">
        <v>45473</v>
      </c>
      <c r="C66" s="30">
        <v>8501.2000000000007</v>
      </c>
      <c r="D66" s="38">
        <f t="shared" si="0"/>
        <v>-5.1776830927788953E-2</v>
      </c>
      <c r="F66" s="45">
        <v>22096.75</v>
      </c>
      <c r="G66" s="8">
        <f t="shared" si="1"/>
        <v>3.3328262957270649E-3</v>
      </c>
    </row>
    <row r="67" spans="2:7" x14ac:dyDescent="0.25">
      <c r="B67" s="35">
        <v>45480</v>
      </c>
      <c r="C67" s="30">
        <v>8350.4500000000007</v>
      </c>
      <c r="D67" s="38">
        <f t="shared" si="0"/>
        <v>-1.7732790664847342E-2</v>
      </c>
      <c r="F67" s="45">
        <v>22326.9</v>
      </c>
      <c r="G67" s="8">
        <f t="shared" si="1"/>
        <v>1.0415558849152129E-2</v>
      </c>
    </row>
    <row r="68" spans="2:7" x14ac:dyDescent="0.25">
      <c r="B68" s="35">
        <v>45487</v>
      </c>
      <c r="C68" s="30">
        <v>8214</v>
      </c>
      <c r="D68" s="38">
        <f t="shared" si="0"/>
        <v>-1.6340436742930065E-2</v>
      </c>
      <c r="F68" s="45">
        <v>22513.7</v>
      </c>
      <c r="G68" s="8">
        <f t="shared" si="1"/>
        <v>8.3665891816597782E-3</v>
      </c>
    </row>
    <row r="69" spans="2:7" x14ac:dyDescent="0.25">
      <c r="B69" s="35">
        <v>45494</v>
      </c>
      <c r="C69" s="30">
        <v>8472.2999999999993</v>
      </c>
      <c r="D69" s="38">
        <f t="shared" si="0"/>
        <v>3.1446311176040798E-2</v>
      </c>
      <c r="F69" s="45">
        <v>22519.4</v>
      </c>
      <c r="G69" s="8">
        <f t="shared" si="1"/>
        <v>2.5317917534661838E-4</v>
      </c>
    </row>
    <row r="70" spans="2:7" x14ac:dyDescent="0.25">
      <c r="B70" s="35">
        <v>45501</v>
      </c>
      <c r="C70" s="30">
        <v>9051.9500000000007</v>
      </c>
      <c r="D70" s="38">
        <f t="shared" si="0"/>
        <v>6.8417076826835954E-2</v>
      </c>
      <c r="F70" s="45">
        <v>22147</v>
      </c>
      <c r="G70" s="8">
        <f t="shared" si="1"/>
        <v>-1.6536852669254087E-2</v>
      </c>
    </row>
    <row r="71" spans="2:7" x14ac:dyDescent="0.25">
      <c r="B71" s="35">
        <v>45508</v>
      </c>
      <c r="C71" s="30">
        <v>8404.25</v>
      </c>
      <c r="D71" s="38">
        <f t="shared" si="0"/>
        <v>-7.1553643137666545E-2</v>
      </c>
      <c r="F71" s="45">
        <v>22419.95</v>
      </c>
      <c r="G71" s="8">
        <f t="shared" si="1"/>
        <v>1.2324468325281002E-2</v>
      </c>
    </row>
    <row r="72" spans="2:7" x14ac:dyDescent="0.25">
      <c r="B72" s="35">
        <v>45515</v>
      </c>
      <c r="C72" s="30">
        <v>8288.15</v>
      </c>
      <c r="D72" s="38">
        <f t="shared" si="0"/>
        <v>-1.3814439123062794E-2</v>
      </c>
      <c r="F72" s="45">
        <v>22475.85</v>
      </c>
      <c r="G72" s="8">
        <f t="shared" si="1"/>
        <v>2.4933151055197555E-3</v>
      </c>
    </row>
    <row r="73" spans="2:7" x14ac:dyDescent="0.25">
      <c r="B73" s="35">
        <v>45522</v>
      </c>
      <c r="C73" s="30">
        <v>8904.4500000000007</v>
      </c>
      <c r="D73" s="38">
        <f t="shared" ref="D73:D110" si="2">C73/C72-1</f>
        <v>7.4359175449286274E-2</v>
      </c>
      <c r="F73" s="45">
        <v>22055.200000000001</v>
      </c>
      <c r="G73" s="8">
        <f t="shared" ref="G73:G110" si="3">F73/F72-1</f>
        <v>-1.8715643679771743E-2</v>
      </c>
    </row>
    <row r="74" spans="2:7" x14ac:dyDescent="0.25">
      <c r="B74" s="35">
        <v>45529</v>
      </c>
      <c r="C74" s="30">
        <v>8329.4</v>
      </c>
      <c r="D74" s="38">
        <f t="shared" si="2"/>
        <v>-6.4580069515803973E-2</v>
      </c>
      <c r="F74" s="45">
        <v>22466.1</v>
      </c>
      <c r="G74" s="8">
        <f t="shared" si="3"/>
        <v>1.8630527041241907E-2</v>
      </c>
    </row>
    <row r="75" spans="2:7" x14ac:dyDescent="0.25">
      <c r="B75" s="35">
        <v>45536</v>
      </c>
      <c r="C75" s="30">
        <v>7711.5</v>
      </c>
      <c r="D75" s="38">
        <f t="shared" si="2"/>
        <v>-7.4183014382788626E-2</v>
      </c>
      <c r="F75" s="45">
        <v>22957.1</v>
      </c>
      <c r="G75" s="8">
        <f t="shared" si="3"/>
        <v>2.1855150649200406E-2</v>
      </c>
    </row>
    <row r="76" spans="2:7" x14ac:dyDescent="0.25">
      <c r="B76" s="35">
        <v>45543</v>
      </c>
      <c r="C76" s="30">
        <v>7209.15</v>
      </c>
      <c r="D76" s="38">
        <f t="shared" si="2"/>
        <v>-6.5142968294106263E-2</v>
      </c>
      <c r="F76" s="45">
        <v>22530.7</v>
      </c>
      <c r="G76" s="8">
        <f t="shared" si="3"/>
        <v>-1.8573774562117951E-2</v>
      </c>
    </row>
    <row r="77" spans="2:7" x14ac:dyDescent="0.25">
      <c r="B77" s="35">
        <v>45550</v>
      </c>
      <c r="C77" s="30">
        <v>7251.6</v>
      </c>
      <c r="D77" s="38">
        <f t="shared" si="2"/>
        <v>5.8883502215933969E-3</v>
      </c>
      <c r="F77" s="45">
        <v>23290.15</v>
      </c>
      <c r="G77" s="8">
        <f t="shared" si="3"/>
        <v>3.3707341538434354E-2</v>
      </c>
    </row>
    <row r="78" spans="2:7" x14ac:dyDescent="0.25">
      <c r="B78" s="35">
        <v>45557</v>
      </c>
      <c r="C78" s="30">
        <v>7629</v>
      </c>
      <c r="D78" s="38">
        <f t="shared" si="2"/>
        <v>5.2043686910474785E-2</v>
      </c>
      <c r="F78" s="45">
        <v>23465.599999999999</v>
      </c>
      <c r="G78" s="8">
        <f t="shared" si="3"/>
        <v>7.5332275661599279E-3</v>
      </c>
    </row>
    <row r="79" spans="2:7" x14ac:dyDescent="0.25">
      <c r="B79" s="35">
        <v>45564</v>
      </c>
      <c r="C79" s="30">
        <v>7193.3</v>
      </c>
      <c r="D79" s="38">
        <f t="shared" si="2"/>
        <v>-5.7111023725258891E-2</v>
      </c>
      <c r="F79" s="45">
        <v>23501.1</v>
      </c>
      <c r="G79" s="8">
        <f t="shared" si="3"/>
        <v>1.5128528569481325E-3</v>
      </c>
    </row>
    <row r="80" spans="2:7" x14ac:dyDescent="0.25">
      <c r="B80" s="35">
        <v>45571</v>
      </c>
      <c r="C80" s="30">
        <v>7099.9</v>
      </c>
      <c r="D80" s="38">
        <f t="shared" si="2"/>
        <v>-1.2984304839225413E-2</v>
      </c>
      <c r="F80" s="45">
        <v>24010.6</v>
      </c>
      <c r="G80" s="8">
        <f t="shared" si="3"/>
        <v>2.1679836262983532E-2</v>
      </c>
    </row>
    <row r="81" spans="2:7" x14ac:dyDescent="0.25">
      <c r="B81" s="35">
        <v>45578</v>
      </c>
      <c r="C81" s="30">
        <v>6909.25</v>
      </c>
      <c r="D81" s="38">
        <f t="shared" si="2"/>
        <v>-2.6852490880153179E-2</v>
      </c>
      <c r="F81" s="45">
        <v>24323.85</v>
      </c>
      <c r="G81" s="8">
        <f t="shared" si="3"/>
        <v>1.3046321208133094E-2</v>
      </c>
    </row>
    <row r="82" spans="2:7" x14ac:dyDescent="0.25">
      <c r="B82" s="35">
        <v>45585</v>
      </c>
      <c r="C82" s="30">
        <v>6209.5</v>
      </c>
      <c r="D82" s="38">
        <f t="shared" si="2"/>
        <v>-0.10127727322068247</v>
      </c>
      <c r="F82" s="45">
        <v>24502.15</v>
      </c>
      <c r="G82" s="8">
        <f t="shared" si="3"/>
        <v>7.3302540510651326E-3</v>
      </c>
    </row>
    <row r="83" spans="2:7" x14ac:dyDescent="0.25">
      <c r="B83" s="35">
        <v>45592</v>
      </c>
      <c r="C83" s="30">
        <v>7915.2</v>
      </c>
      <c r="D83" s="38">
        <f t="shared" si="2"/>
        <v>0.27469200418713258</v>
      </c>
      <c r="F83" s="45">
        <v>24530.9</v>
      </c>
      <c r="G83" s="8">
        <f t="shared" si="3"/>
        <v>1.1733664188653403E-3</v>
      </c>
    </row>
    <row r="84" spans="2:7" x14ac:dyDescent="0.25">
      <c r="B84" s="35">
        <v>45599</v>
      </c>
      <c r="C84" s="30">
        <v>7382.9</v>
      </c>
      <c r="D84" s="38">
        <f t="shared" si="2"/>
        <v>-6.7250353749747305E-2</v>
      </c>
      <c r="F84" s="45">
        <v>24834.85</v>
      </c>
      <c r="G84" s="8">
        <f t="shared" si="3"/>
        <v>1.2390495252925682E-2</v>
      </c>
    </row>
    <row r="85" spans="2:7" x14ac:dyDescent="0.25">
      <c r="B85" s="35">
        <v>45606</v>
      </c>
      <c r="C85" s="30">
        <v>6929.7</v>
      </c>
      <c r="D85" s="38">
        <f t="shared" si="2"/>
        <v>-6.1385092578796874E-2</v>
      </c>
      <c r="F85" s="45">
        <v>24717.7</v>
      </c>
      <c r="G85" s="8">
        <f t="shared" si="3"/>
        <v>-4.7171615693268887E-3</v>
      </c>
    </row>
    <row r="86" spans="2:7" x14ac:dyDescent="0.25">
      <c r="B86" s="35">
        <v>45613</v>
      </c>
      <c r="C86" s="30">
        <v>6693.3</v>
      </c>
      <c r="D86" s="38">
        <f t="shared" si="2"/>
        <v>-3.4114030910428972E-2</v>
      </c>
      <c r="F86" s="45">
        <v>24367.5</v>
      </c>
      <c r="G86" s="8">
        <f t="shared" si="3"/>
        <v>-1.4167984885325113E-2</v>
      </c>
    </row>
    <row r="87" spans="2:7" x14ac:dyDescent="0.25">
      <c r="B87" s="35">
        <v>45620</v>
      </c>
      <c r="C87" s="30">
        <v>6892.3</v>
      </c>
      <c r="D87" s="38">
        <f t="shared" si="2"/>
        <v>2.973122376107451E-2</v>
      </c>
      <c r="F87" s="45">
        <v>24541.15</v>
      </c>
      <c r="G87" s="8">
        <f t="shared" si="3"/>
        <v>7.1262952703396998E-3</v>
      </c>
    </row>
    <row r="88" spans="2:7" x14ac:dyDescent="0.25">
      <c r="B88" s="35">
        <v>45627</v>
      </c>
      <c r="C88" s="30">
        <v>6862.45</v>
      </c>
      <c r="D88" s="38">
        <f t="shared" si="2"/>
        <v>-4.3309200121876001E-3</v>
      </c>
      <c r="F88" s="45">
        <v>24823.15</v>
      </c>
      <c r="G88" s="8">
        <f t="shared" si="3"/>
        <v>1.1490904052988471E-2</v>
      </c>
    </row>
    <row r="89" spans="2:7" x14ac:dyDescent="0.25">
      <c r="B89" s="35">
        <v>45634</v>
      </c>
      <c r="C89" s="30">
        <v>6615.65</v>
      </c>
      <c r="D89" s="38">
        <f t="shared" si="2"/>
        <v>-3.5963832159068621E-2</v>
      </c>
      <c r="F89" s="45">
        <v>25235.9</v>
      </c>
      <c r="G89" s="8">
        <f t="shared" si="3"/>
        <v>1.6627623810837822E-2</v>
      </c>
    </row>
    <row r="90" spans="2:7" x14ac:dyDescent="0.25">
      <c r="B90" s="35">
        <v>45641</v>
      </c>
      <c r="C90" s="30">
        <v>6698.2</v>
      </c>
      <c r="D90" s="38">
        <f t="shared" si="2"/>
        <v>1.2477987801652102E-2</v>
      </c>
      <c r="F90" s="45">
        <v>24852.15</v>
      </c>
      <c r="G90" s="8">
        <f t="shared" si="3"/>
        <v>-1.5206511358818231E-2</v>
      </c>
    </row>
    <row r="91" spans="2:7" x14ac:dyDescent="0.25">
      <c r="B91" s="35">
        <v>45648</v>
      </c>
      <c r="C91" s="30">
        <v>6574.65</v>
      </c>
      <c r="D91" s="38">
        <f t="shared" si="2"/>
        <v>-1.8445253948822127E-2</v>
      </c>
      <c r="F91" s="45">
        <v>25356.5</v>
      </c>
      <c r="G91" s="8">
        <f t="shared" si="3"/>
        <v>2.0294018827344829E-2</v>
      </c>
    </row>
    <row r="92" spans="2:7" x14ac:dyDescent="0.25">
      <c r="B92" s="35">
        <v>45655</v>
      </c>
      <c r="C92" s="30">
        <v>7331.6</v>
      </c>
      <c r="D92" s="38">
        <f t="shared" si="2"/>
        <v>0.11513160396370914</v>
      </c>
      <c r="F92" s="45">
        <v>25790.95</v>
      </c>
      <c r="G92" s="8">
        <f t="shared" si="3"/>
        <v>1.7133673811448702E-2</v>
      </c>
    </row>
    <row r="93" spans="2:7" x14ac:dyDescent="0.25">
      <c r="B93" s="35">
        <v>45662</v>
      </c>
      <c r="C93" s="30">
        <v>6536.5</v>
      </c>
      <c r="D93" s="38">
        <f t="shared" si="2"/>
        <v>-0.10844836052157791</v>
      </c>
      <c r="F93" s="45">
        <v>26178.95</v>
      </c>
      <c r="G93" s="8">
        <f t="shared" si="3"/>
        <v>1.5044036764834123E-2</v>
      </c>
    </row>
    <row r="94" spans="2:7" x14ac:dyDescent="0.25">
      <c r="B94" s="35">
        <v>45669</v>
      </c>
      <c r="C94" s="30">
        <v>6490.55</v>
      </c>
      <c r="D94" s="38">
        <f t="shared" si="2"/>
        <v>-7.0297559856191683E-3</v>
      </c>
      <c r="F94" s="45">
        <v>25014.6</v>
      </c>
      <c r="G94" s="8">
        <f t="shared" si="3"/>
        <v>-4.4476573735768743E-2</v>
      </c>
    </row>
    <row r="95" spans="2:7" x14ac:dyDescent="0.25">
      <c r="B95" s="35">
        <v>45676</v>
      </c>
      <c r="C95" s="30">
        <v>6530.25</v>
      </c>
      <c r="D95" s="38">
        <f t="shared" si="2"/>
        <v>6.116584881096232E-3</v>
      </c>
      <c r="F95" s="45">
        <v>24964.25</v>
      </c>
      <c r="G95" s="8">
        <f t="shared" si="3"/>
        <v>-2.0128245104857889E-3</v>
      </c>
    </row>
    <row r="96" spans="2:7" x14ac:dyDescent="0.25">
      <c r="B96" s="35">
        <v>45578</v>
      </c>
      <c r="C96" s="30">
        <v>2964.25</v>
      </c>
      <c r="D96" s="38">
        <f t="shared" si="2"/>
        <v>-0.54607404004440874</v>
      </c>
      <c r="F96" s="45">
        <v>24854.05</v>
      </c>
      <c r="G96" s="8">
        <f t="shared" si="3"/>
        <v>-4.4143124668275524E-3</v>
      </c>
    </row>
    <row r="97" spans="2:7" x14ac:dyDescent="0.25">
      <c r="B97" s="35">
        <v>45585</v>
      </c>
      <c r="C97" s="30">
        <v>2720.85</v>
      </c>
      <c r="D97" s="38">
        <f t="shared" si="2"/>
        <v>-8.211183267268285E-2</v>
      </c>
      <c r="F97" s="45">
        <v>24180.799999999999</v>
      </c>
      <c r="G97" s="8">
        <f t="shared" si="3"/>
        <v>-2.7088140564616281E-2</v>
      </c>
    </row>
    <row r="98" spans="2:7" x14ac:dyDescent="0.25">
      <c r="B98" s="35">
        <v>45592</v>
      </c>
      <c r="C98" s="30">
        <v>2817.65</v>
      </c>
      <c r="D98" s="38">
        <f t="shared" si="2"/>
        <v>3.5577117444916206E-2</v>
      </c>
      <c r="F98" s="45">
        <v>24304.35</v>
      </c>
      <c r="G98" s="8">
        <f t="shared" si="3"/>
        <v>5.1094256600276999E-3</v>
      </c>
    </row>
    <row r="99" spans="2:7" x14ac:dyDescent="0.25">
      <c r="B99" s="35">
        <v>45599</v>
      </c>
      <c r="C99" s="30">
        <v>2974.9</v>
      </c>
      <c r="D99" s="38">
        <f t="shared" si="2"/>
        <v>5.5808918779834293E-2</v>
      </c>
      <c r="F99" s="45">
        <v>24148.2</v>
      </c>
      <c r="G99" s="8">
        <f t="shared" si="3"/>
        <v>-6.4247758117372822E-3</v>
      </c>
    </row>
    <row r="100" spans="2:7" x14ac:dyDescent="0.25">
      <c r="B100" s="35">
        <v>45606</v>
      </c>
      <c r="C100" s="30">
        <v>2807.2</v>
      </c>
      <c r="D100" s="38">
        <f t="shared" si="2"/>
        <v>-5.637164274429407E-2</v>
      </c>
      <c r="F100" s="45">
        <v>23532.7</v>
      </c>
      <c r="G100" s="8">
        <f t="shared" si="3"/>
        <v>-2.5488442202731498E-2</v>
      </c>
    </row>
    <row r="101" spans="2:7" x14ac:dyDescent="0.25">
      <c r="B101" s="35">
        <v>45613</v>
      </c>
      <c r="C101" s="30">
        <v>3012.95</v>
      </c>
      <c r="D101" s="38">
        <f t="shared" si="2"/>
        <v>7.3293673411228166E-2</v>
      </c>
      <c r="F101" s="45">
        <v>23907.25</v>
      </c>
      <c r="G101" s="8">
        <f t="shared" si="3"/>
        <v>1.5916150717937061E-2</v>
      </c>
    </row>
    <row r="102" spans="2:7" x14ac:dyDescent="0.25">
      <c r="B102" s="35">
        <v>45620</v>
      </c>
      <c r="C102" s="30">
        <v>2966.1</v>
      </c>
      <c r="D102" s="38">
        <f t="shared" si="2"/>
        <v>-1.5549544466386789E-2</v>
      </c>
      <c r="F102" s="45">
        <v>24131.1</v>
      </c>
      <c r="G102" s="8">
        <f t="shared" si="3"/>
        <v>9.3632684645870157E-3</v>
      </c>
    </row>
    <row r="103" spans="2:7" x14ac:dyDescent="0.25">
      <c r="B103" s="35">
        <v>45627</v>
      </c>
      <c r="C103" s="30">
        <v>3073</v>
      </c>
      <c r="D103" s="38">
        <f t="shared" si="2"/>
        <v>3.6040592023195428E-2</v>
      </c>
      <c r="F103" s="45">
        <v>24677.8</v>
      </c>
      <c r="G103" s="8">
        <f t="shared" si="3"/>
        <v>2.2655411481449228E-2</v>
      </c>
    </row>
    <row r="104" spans="2:7" x14ac:dyDescent="0.25">
      <c r="B104" s="35">
        <v>45634</v>
      </c>
      <c r="C104" s="30">
        <v>3081.4</v>
      </c>
      <c r="D104" s="38">
        <f t="shared" si="2"/>
        <v>2.7334851936218207E-3</v>
      </c>
      <c r="F104" s="45">
        <v>24768.3</v>
      </c>
      <c r="G104" s="8">
        <f t="shared" si="3"/>
        <v>3.6672636944945491E-3</v>
      </c>
    </row>
    <row r="105" spans="2:7" x14ac:dyDescent="0.25">
      <c r="B105" s="35">
        <v>45641</v>
      </c>
      <c r="C105" s="30">
        <v>2906.35</v>
      </c>
      <c r="D105" s="38">
        <f t="shared" si="2"/>
        <v>-5.6808593496462723E-2</v>
      </c>
      <c r="F105" s="45">
        <v>23587.5</v>
      </c>
      <c r="G105" s="8">
        <f t="shared" si="3"/>
        <v>-4.7673841159869612E-2</v>
      </c>
    </row>
    <row r="106" spans="2:7" x14ac:dyDescent="0.25">
      <c r="B106" s="35">
        <v>45648</v>
      </c>
      <c r="C106" s="30">
        <v>3049.45</v>
      </c>
      <c r="D106" s="38">
        <f t="shared" si="2"/>
        <v>4.9237015500541936E-2</v>
      </c>
      <c r="F106" s="45">
        <v>23813.4</v>
      </c>
      <c r="G106" s="8">
        <f t="shared" si="3"/>
        <v>9.5771065182830295E-3</v>
      </c>
    </row>
    <row r="107" spans="2:7" x14ac:dyDescent="0.25">
      <c r="B107" s="35">
        <v>45655</v>
      </c>
      <c r="C107" s="30">
        <v>3190.55</v>
      </c>
      <c r="D107" s="38">
        <f t="shared" si="2"/>
        <v>4.6270638967682798E-2</v>
      </c>
      <c r="F107" s="45">
        <v>24004.75</v>
      </c>
      <c r="G107" s="8">
        <f t="shared" si="3"/>
        <v>8.035391838208783E-3</v>
      </c>
    </row>
    <row r="108" spans="2:7" x14ac:dyDescent="0.25">
      <c r="B108" s="35">
        <v>45662</v>
      </c>
      <c r="C108" s="30">
        <v>3092.85</v>
      </c>
      <c r="D108" s="38">
        <f t="shared" si="2"/>
        <v>-3.0621679647709676E-2</v>
      </c>
      <c r="F108" s="45">
        <v>23431.5</v>
      </c>
      <c r="G108" s="8">
        <f t="shared" si="3"/>
        <v>-2.3880690280048689E-2</v>
      </c>
    </row>
    <row r="109" spans="2:7" x14ac:dyDescent="0.25">
      <c r="B109" s="35">
        <v>45669</v>
      </c>
      <c r="C109" s="30">
        <v>2917.35</v>
      </c>
      <c r="D109" s="38">
        <f t="shared" si="2"/>
        <v>-5.6743780008729816E-2</v>
      </c>
      <c r="F109" s="45">
        <v>23203.200000000001</v>
      </c>
      <c r="G109" s="8">
        <f t="shared" si="3"/>
        <v>-9.7432942833365344E-3</v>
      </c>
    </row>
    <row r="110" spans="2:7" x14ac:dyDescent="0.25">
      <c r="B110" s="35">
        <v>45676</v>
      </c>
      <c r="C110" s="30">
        <v>2799</v>
      </c>
      <c r="D110" s="38">
        <f t="shared" si="2"/>
        <v>-4.0567638438994247E-2</v>
      </c>
      <c r="F110" s="45">
        <v>23092.2</v>
      </c>
      <c r="G110" s="8">
        <f t="shared" si="3"/>
        <v>-4.7838229209764549E-3</v>
      </c>
    </row>
    <row r="111" spans="2:7" x14ac:dyDescent="0.25">
      <c r="B111" s="34"/>
      <c r="C111" s="31"/>
    </row>
    <row r="112" spans="2:7" x14ac:dyDescent="0.25">
      <c r="B112" s="34"/>
      <c r="C11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30F6-BB86-4A23-9EA7-EBD198C4DB99}">
  <dimension ref="B2:T112"/>
  <sheetViews>
    <sheetView showGridLines="0" workbookViewId="0">
      <selection activeCell="B4" sqref="B4"/>
    </sheetView>
  </sheetViews>
  <sheetFormatPr defaultRowHeight="15" x14ac:dyDescent="0.25"/>
  <cols>
    <col min="1" max="1" width="1.85546875" customWidth="1"/>
    <col min="2" max="2" width="15.28515625" style="32" bestFit="1" customWidth="1"/>
    <col min="3" max="3" width="12.42578125" style="33" customWidth="1"/>
    <col min="4" max="4" width="14.42578125" style="33" bestFit="1" customWidth="1"/>
    <col min="6" max="6" width="12.7109375" bestFit="1" customWidth="1"/>
    <col min="9" max="9" width="18.85546875" bestFit="1" customWidth="1"/>
    <col min="10" max="10" width="9.85546875" customWidth="1"/>
  </cols>
  <sheetData>
    <row r="2" spans="2:13" x14ac:dyDescent="0.25">
      <c r="B2" s="37" t="s">
        <v>258</v>
      </c>
    </row>
    <row r="4" spans="2:13" x14ac:dyDescent="0.25">
      <c r="B4" s="39" t="s">
        <v>606</v>
      </c>
      <c r="C4" s="40"/>
      <c r="D4" s="40"/>
      <c r="F4" s="44" t="s">
        <v>223</v>
      </c>
      <c r="G4" s="43"/>
      <c r="I4" s="44" t="s">
        <v>252</v>
      </c>
      <c r="L4" t="s">
        <v>224</v>
      </c>
      <c r="M4" s="7">
        <f>SLOPE(D8:D110,G8:G110)</f>
        <v>0.8524006276249102</v>
      </c>
    </row>
    <row r="5" spans="2:13" x14ac:dyDescent="0.25">
      <c r="B5" s="37"/>
      <c r="L5" t="s">
        <v>225</v>
      </c>
      <c r="M5" s="7">
        <f>_xlfn.COVARIANCE.S(D7:D110,G7:G110)/_xlfn.VAR.S(G7:G110)</f>
        <v>0.85240062762491042</v>
      </c>
    </row>
    <row r="6" spans="2:13" x14ac:dyDescent="0.25">
      <c r="B6" s="41" t="s">
        <v>43</v>
      </c>
      <c r="C6" s="42" t="s">
        <v>47</v>
      </c>
      <c r="D6" s="42" t="s">
        <v>222</v>
      </c>
      <c r="F6" s="42" t="s">
        <v>47</v>
      </c>
      <c r="G6" s="42" t="s">
        <v>222</v>
      </c>
      <c r="I6" t="s">
        <v>253</v>
      </c>
      <c r="J6" s="49">
        <f>M7</f>
        <v>0.85240062762491009</v>
      </c>
    </row>
    <row r="7" spans="2:13" x14ac:dyDescent="0.25">
      <c r="B7" s="35">
        <v>44955</v>
      </c>
      <c r="C7" s="30">
        <v>8942.2999999999993</v>
      </c>
      <c r="F7" s="45">
        <v>17854.05</v>
      </c>
      <c r="I7" t="s">
        <v>254</v>
      </c>
      <c r="J7" s="50">
        <v>0.75</v>
      </c>
      <c r="L7" t="s">
        <v>226</v>
      </c>
      <c r="M7" s="7">
        <f>M26</f>
        <v>0.85240062762491009</v>
      </c>
    </row>
    <row r="8" spans="2:13" x14ac:dyDescent="0.25">
      <c r="B8" s="35">
        <v>44962</v>
      </c>
      <c r="C8" s="30">
        <v>8811.35</v>
      </c>
      <c r="D8" s="38">
        <f>C8/C7-1</f>
        <v>-1.4643883564630866E-2</v>
      </c>
      <c r="F8" s="45">
        <v>17856.5</v>
      </c>
      <c r="G8" s="8">
        <f>F8/F7-1</f>
        <v>1.372237671564136E-4</v>
      </c>
    </row>
    <row r="9" spans="2:13" x14ac:dyDescent="0.25">
      <c r="B9" s="35">
        <v>44969</v>
      </c>
      <c r="C9" s="30">
        <v>8807.75</v>
      </c>
      <c r="D9" s="38">
        <f t="shared" ref="D9:D72" si="0">C9/C8-1</f>
        <v>-4.0856395444510696E-4</v>
      </c>
      <c r="F9" s="45">
        <v>17944.2</v>
      </c>
      <c r="G9" s="8">
        <f t="shared" ref="G9:G72" si="1">F9/F8-1</f>
        <v>4.9113768095652155E-3</v>
      </c>
      <c r="I9" t="s">
        <v>256</v>
      </c>
      <c r="J9" s="7">
        <v>1</v>
      </c>
      <c r="L9" t="s">
        <v>227</v>
      </c>
    </row>
    <row r="10" spans="2:13" ht="15.75" thickBot="1" x14ac:dyDescent="0.3">
      <c r="B10" s="35">
        <v>44976</v>
      </c>
      <c r="C10" s="30">
        <v>8660.5</v>
      </c>
      <c r="D10" s="38">
        <f t="shared" si="0"/>
        <v>-1.6718231103289738E-2</v>
      </c>
      <c r="F10" s="45">
        <v>17465.8</v>
      </c>
      <c r="G10" s="8">
        <f t="shared" si="1"/>
        <v>-2.6660425095574092E-2</v>
      </c>
      <c r="I10" t="s">
        <v>255</v>
      </c>
      <c r="J10" s="50">
        <v>0.25</v>
      </c>
    </row>
    <row r="11" spans="2:13" x14ac:dyDescent="0.25">
      <c r="B11" s="35">
        <v>44983</v>
      </c>
      <c r="C11" s="30">
        <v>8601.25</v>
      </c>
      <c r="D11" s="38">
        <f t="shared" si="0"/>
        <v>-6.8414063853126095E-3</v>
      </c>
      <c r="F11" s="45">
        <v>17594.349999999999</v>
      </c>
      <c r="G11" s="8">
        <f t="shared" si="1"/>
        <v>7.360098020130712E-3</v>
      </c>
      <c r="L11" s="48" t="s">
        <v>228</v>
      </c>
      <c r="M11" s="48"/>
    </row>
    <row r="12" spans="2:13" x14ac:dyDescent="0.25">
      <c r="B12" s="35">
        <v>44990</v>
      </c>
      <c r="C12" s="30">
        <v>8601.5499999999993</v>
      </c>
      <c r="D12" s="38">
        <f t="shared" si="0"/>
        <v>3.4878651358649648E-5</v>
      </c>
      <c r="F12" s="45">
        <v>17412.900000000001</v>
      </c>
      <c r="G12" s="8">
        <f t="shared" si="1"/>
        <v>-1.0312969788596749E-2</v>
      </c>
      <c r="I12" s="51" t="s">
        <v>257</v>
      </c>
      <c r="J12" s="52">
        <f>(J6*J7)+(J9*J10)</f>
        <v>0.88930047071868257</v>
      </c>
      <c r="L12" t="s">
        <v>229</v>
      </c>
      <c r="M12">
        <v>0.46043880413321542</v>
      </c>
    </row>
    <row r="13" spans="2:13" x14ac:dyDescent="0.25">
      <c r="B13" s="35">
        <v>44997</v>
      </c>
      <c r="C13" s="30">
        <v>8316.85</v>
      </c>
      <c r="D13" s="38">
        <f t="shared" si="0"/>
        <v>-3.3098685701995478E-2</v>
      </c>
      <c r="F13" s="45">
        <v>17100.05</v>
      </c>
      <c r="G13" s="8">
        <f t="shared" si="1"/>
        <v>-1.796656501788918E-2</v>
      </c>
      <c r="L13" t="s">
        <v>230</v>
      </c>
      <c r="M13">
        <v>0.21200389235162553</v>
      </c>
    </row>
    <row r="14" spans="2:13" x14ac:dyDescent="0.25">
      <c r="B14" s="35">
        <v>45004</v>
      </c>
      <c r="C14" s="30">
        <v>8242.9</v>
      </c>
      <c r="D14" s="38">
        <f t="shared" si="0"/>
        <v>-8.8915875601941474E-3</v>
      </c>
      <c r="F14" s="45">
        <v>16945.05</v>
      </c>
      <c r="G14" s="8">
        <f t="shared" si="1"/>
        <v>-9.0643009815760678E-3</v>
      </c>
      <c r="L14" t="s">
        <v>231</v>
      </c>
      <c r="M14">
        <v>0.20420195069174063</v>
      </c>
    </row>
    <row r="15" spans="2:13" x14ac:dyDescent="0.25">
      <c r="B15" s="35">
        <v>45011</v>
      </c>
      <c r="C15" s="30">
        <v>8292.15</v>
      </c>
      <c r="D15" s="38">
        <f t="shared" si="0"/>
        <v>5.974838952310435E-3</v>
      </c>
      <c r="F15" s="45">
        <v>17359.75</v>
      </c>
      <c r="G15" s="8">
        <f t="shared" si="1"/>
        <v>2.4473223743807226E-2</v>
      </c>
      <c r="L15" t="s">
        <v>232</v>
      </c>
      <c r="M15">
        <v>2.5740233812696214E-2</v>
      </c>
    </row>
    <row r="16" spans="2:13" ht="15.75" thickBot="1" x14ac:dyDescent="0.3">
      <c r="B16" s="35">
        <v>45018</v>
      </c>
      <c r="C16" s="30">
        <v>8516.65</v>
      </c>
      <c r="D16" s="38">
        <f t="shared" si="0"/>
        <v>2.7073798713240782E-2</v>
      </c>
      <c r="F16" s="45">
        <v>17599.150000000001</v>
      </c>
      <c r="G16" s="8">
        <f t="shared" si="1"/>
        <v>1.3790521176860304E-2</v>
      </c>
      <c r="L16" s="46" t="s">
        <v>233</v>
      </c>
      <c r="M16" s="46">
        <v>103</v>
      </c>
    </row>
    <row r="17" spans="2:20" x14ac:dyDescent="0.25">
      <c r="B17" s="35">
        <v>45025</v>
      </c>
      <c r="C17" s="30">
        <v>8670.7999999999993</v>
      </c>
      <c r="D17" s="38">
        <f t="shared" si="0"/>
        <v>1.8099839725713718E-2</v>
      </c>
      <c r="F17" s="45">
        <v>17828</v>
      </c>
      <c r="G17" s="8">
        <f t="shared" si="1"/>
        <v>1.3003468917532901E-2</v>
      </c>
    </row>
    <row r="18" spans="2:20" ht="15.75" thickBot="1" x14ac:dyDescent="0.3">
      <c r="B18" s="35">
        <v>45032</v>
      </c>
      <c r="C18" s="30">
        <v>8558.4500000000007</v>
      </c>
      <c r="D18" s="38">
        <f t="shared" si="0"/>
        <v>-1.2957281911703533E-2</v>
      </c>
      <c r="F18" s="45">
        <v>17624.05</v>
      </c>
      <c r="G18" s="8">
        <f t="shared" si="1"/>
        <v>-1.143986986762402E-2</v>
      </c>
      <c r="L18" t="s">
        <v>234</v>
      </c>
    </row>
    <row r="19" spans="2:20" x14ac:dyDescent="0.25">
      <c r="B19" s="35">
        <v>45039</v>
      </c>
      <c r="C19" s="30">
        <v>8589.5499999999993</v>
      </c>
      <c r="D19" s="38">
        <f t="shared" si="0"/>
        <v>3.6338355660194832E-3</v>
      </c>
      <c r="F19" s="45">
        <v>18065</v>
      </c>
      <c r="G19" s="8">
        <f t="shared" si="1"/>
        <v>2.5019788300645995E-2</v>
      </c>
      <c r="L19" s="47"/>
      <c r="M19" s="47" t="s">
        <v>239</v>
      </c>
      <c r="N19" s="47" t="s">
        <v>240</v>
      </c>
      <c r="O19" s="47" t="s">
        <v>241</v>
      </c>
      <c r="P19" s="47" t="s">
        <v>242</v>
      </c>
      <c r="Q19" s="47" t="s">
        <v>243</v>
      </c>
    </row>
    <row r="20" spans="2:20" x14ac:dyDescent="0.25">
      <c r="B20" s="35">
        <v>45046</v>
      </c>
      <c r="C20" s="30">
        <v>8948.65</v>
      </c>
      <c r="D20" s="38">
        <f t="shared" si="0"/>
        <v>4.1806613850551066E-2</v>
      </c>
      <c r="F20" s="45">
        <v>18069</v>
      </c>
      <c r="G20" s="8">
        <f t="shared" si="1"/>
        <v>2.2142264046509652E-4</v>
      </c>
      <c r="L20" t="s">
        <v>235</v>
      </c>
      <c r="M20">
        <v>1</v>
      </c>
      <c r="N20">
        <v>1.8003880062901226E-2</v>
      </c>
      <c r="O20">
        <v>1.8003880062901226E-2</v>
      </c>
      <c r="P20">
        <v>27.173221948285278</v>
      </c>
      <c r="Q20">
        <v>9.8972845570402225E-7</v>
      </c>
    </row>
    <row r="21" spans="2:20" x14ac:dyDescent="0.25">
      <c r="B21" s="35">
        <v>45053</v>
      </c>
      <c r="C21" s="30">
        <v>9295.4</v>
      </c>
      <c r="D21" s="38">
        <f t="shared" si="0"/>
        <v>3.8748861560123693E-2</v>
      </c>
      <c r="F21" s="45">
        <v>18314.8</v>
      </c>
      <c r="G21" s="8">
        <f t="shared" si="1"/>
        <v>1.3603409153799317E-2</v>
      </c>
      <c r="L21" t="s">
        <v>236</v>
      </c>
      <c r="M21">
        <v>101</v>
      </c>
      <c r="N21">
        <v>6.6918523309959219E-2</v>
      </c>
      <c r="O21">
        <v>6.6255963673226951E-4</v>
      </c>
    </row>
    <row r="22" spans="2:20" ht="15.75" thickBot="1" x14ac:dyDescent="0.3">
      <c r="B22" s="35">
        <v>45060</v>
      </c>
      <c r="C22" s="30">
        <v>9105.9500000000007</v>
      </c>
      <c r="D22" s="38">
        <f t="shared" si="0"/>
        <v>-2.0381048690750192E-2</v>
      </c>
      <c r="F22" s="45">
        <v>18203.400000000001</v>
      </c>
      <c r="G22" s="8">
        <f t="shared" si="1"/>
        <v>-6.0825125035489647E-3</v>
      </c>
      <c r="L22" s="46" t="s">
        <v>237</v>
      </c>
      <c r="M22" s="46">
        <v>102</v>
      </c>
      <c r="N22" s="46">
        <v>8.4922403372860444E-2</v>
      </c>
      <c r="O22" s="46"/>
      <c r="P22" s="46"/>
      <c r="Q22" s="46"/>
    </row>
    <row r="23" spans="2:20" ht="15.75" thickBot="1" x14ac:dyDescent="0.3">
      <c r="B23" s="35">
        <v>45067</v>
      </c>
      <c r="C23" s="30">
        <v>9399.9500000000007</v>
      </c>
      <c r="D23" s="38">
        <f t="shared" si="0"/>
        <v>3.2286581850328622E-2</v>
      </c>
      <c r="F23" s="45">
        <v>18499.349999999999</v>
      </c>
      <c r="G23" s="8">
        <f t="shared" si="1"/>
        <v>1.6257951811200044E-2</v>
      </c>
    </row>
    <row r="24" spans="2:20" x14ac:dyDescent="0.25">
      <c r="B24" s="35">
        <v>45074</v>
      </c>
      <c r="C24" s="30">
        <v>9485.35</v>
      </c>
      <c r="D24" s="38">
        <f t="shared" si="0"/>
        <v>9.0851547082697603E-3</v>
      </c>
      <c r="F24" s="45">
        <v>18534.099999999999</v>
      </c>
      <c r="G24" s="8">
        <f t="shared" si="1"/>
        <v>1.8784443777755122E-3</v>
      </c>
      <c r="L24" s="47"/>
      <c r="M24" s="47" t="s">
        <v>244</v>
      </c>
      <c r="N24" s="47" t="s">
        <v>232</v>
      </c>
      <c r="O24" s="47" t="s">
        <v>245</v>
      </c>
      <c r="P24" s="47" t="s">
        <v>246</v>
      </c>
      <c r="Q24" s="47" t="s">
        <v>247</v>
      </c>
      <c r="R24" s="47" t="s">
        <v>248</v>
      </c>
      <c r="S24" s="47" t="s">
        <v>249</v>
      </c>
      <c r="T24" s="47" t="s">
        <v>250</v>
      </c>
    </row>
    <row r="25" spans="2:20" x14ac:dyDescent="0.25">
      <c r="B25" s="35">
        <v>45081</v>
      </c>
      <c r="C25" s="30">
        <v>9627.7999999999993</v>
      </c>
      <c r="D25" s="38">
        <f t="shared" si="0"/>
        <v>1.5017896018596932E-2</v>
      </c>
      <c r="F25" s="45">
        <v>18563.400000000001</v>
      </c>
      <c r="G25" s="8">
        <f t="shared" si="1"/>
        <v>1.5808698561032841E-3</v>
      </c>
      <c r="L25" t="s">
        <v>238</v>
      </c>
      <c r="M25">
        <v>9.9041010238739083E-4</v>
      </c>
      <c r="N25">
        <v>2.5722358722250942E-3</v>
      </c>
      <c r="O25">
        <v>0.3850386012736241</v>
      </c>
      <c r="P25">
        <v>0.70101846317062044</v>
      </c>
      <c r="Q25">
        <v>-4.1122139442600798E-3</v>
      </c>
      <c r="R25">
        <v>6.0930341490348615E-3</v>
      </c>
      <c r="S25">
        <v>-4.1122139442600798E-3</v>
      </c>
      <c r="T25">
        <v>6.0930341490348615E-3</v>
      </c>
    </row>
    <row r="26" spans="2:20" ht="15.75" thickBot="1" x14ac:dyDescent="0.3">
      <c r="B26" s="35">
        <v>45088</v>
      </c>
      <c r="C26" s="30">
        <v>9603.7000000000007</v>
      </c>
      <c r="D26" s="38">
        <f t="shared" si="0"/>
        <v>-2.5031679095949277E-3</v>
      </c>
      <c r="F26" s="45">
        <v>18826</v>
      </c>
      <c r="G26" s="8">
        <f t="shared" si="1"/>
        <v>1.4146115474535925E-2</v>
      </c>
      <c r="L26" s="46" t="s">
        <v>251</v>
      </c>
      <c r="M26" s="46">
        <v>0.85240062762491009</v>
      </c>
      <c r="N26" s="46">
        <v>0.1635208713876069</v>
      </c>
      <c r="O26" s="46">
        <v>5.2127940634831571</v>
      </c>
      <c r="P26" s="46">
        <v>9.8972845570404618E-7</v>
      </c>
      <c r="Q26" s="46">
        <v>0.52801920542299818</v>
      </c>
      <c r="R26" s="46">
        <v>1.176782049826822</v>
      </c>
      <c r="S26" s="46">
        <v>0.52801920542299818</v>
      </c>
      <c r="T26" s="46">
        <v>1.176782049826822</v>
      </c>
    </row>
    <row r="27" spans="2:20" x14ac:dyDescent="0.25">
      <c r="B27" s="35">
        <v>45095</v>
      </c>
      <c r="C27" s="30">
        <v>9327.2999999999993</v>
      </c>
      <c r="D27" s="38">
        <f t="shared" si="0"/>
        <v>-2.8780574153711713E-2</v>
      </c>
      <c r="F27" s="45">
        <v>18665.5</v>
      </c>
      <c r="G27" s="8">
        <f t="shared" si="1"/>
        <v>-8.5254435355359703E-3</v>
      </c>
    </row>
    <row r="28" spans="2:20" x14ac:dyDescent="0.25">
      <c r="B28" s="35">
        <v>45102</v>
      </c>
      <c r="C28" s="30">
        <v>9789.0499999999993</v>
      </c>
      <c r="D28" s="38">
        <f t="shared" si="0"/>
        <v>4.9505215871688435E-2</v>
      </c>
      <c r="F28" s="45">
        <v>19189.05</v>
      </c>
      <c r="G28" s="8">
        <f t="shared" si="1"/>
        <v>2.8049074495727355E-2</v>
      </c>
    </row>
    <row r="29" spans="2:20" x14ac:dyDescent="0.25">
      <c r="B29" s="35">
        <v>45109</v>
      </c>
      <c r="C29" s="30">
        <v>9850.25</v>
      </c>
      <c r="D29" s="38">
        <f t="shared" si="0"/>
        <v>6.2518834820539659E-3</v>
      </c>
      <c r="F29" s="45">
        <v>19331.8</v>
      </c>
      <c r="G29" s="8">
        <f t="shared" si="1"/>
        <v>7.4391384669902916E-3</v>
      </c>
    </row>
    <row r="30" spans="2:20" x14ac:dyDescent="0.25">
      <c r="B30" s="35">
        <v>45116</v>
      </c>
      <c r="C30" s="30">
        <v>9603.65</v>
      </c>
      <c r="D30" s="38">
        <f t="shared" si="0"/>
        <v>-2.5034897591431737E-2</v>
      </c>
      <c r="F30" s="45">
        <v>19564.5</v>
      </c>
      <c r="G30" s="8">
        <f t="shared" si="1"/>
        <v>1.2037161567986399E-2</v>
      </c>
    </row>
    <row r="31" spans="2:20" x14ac:dyDescent="0.25">
      <c r="B31" s="35">
        <v>45123</v>
      </c>
      <c r="C31" s="30">
        <v>9770.0499999999993</v>
      </c>
      <c r="D31" s="38">
        <f t="shared" si="0"/>
        <v>1.7326745560281687E-2</v>
      </c>
      <c r="F31" s="45">
        <v>19745</v>
      </c>
      <c r="G31" s="8">
        <f t="shared" si="1"/>
        <v>9.225893838329613E-3</v>
      </c>
    </row>
    <row r="32" spans="2:20" x14ac:dyDescent="0.25">
      <c r="B32" s="35">
        <v>45130</v>
      </c>
      <c r="C32" s="30">
        <v>9670.2999999999993</v>
      </c>
      <c r="D32" s="38">
        <f t="shared" si="0"/>
        <v>-1.0209773747319573E-2</v>
      </c>
      <c r="F32" s="45">
        <v>19646.05</v>
      </c>
      <c r="G32" s="8">
        <f t="shared" si="1"/>
        <v>-5.0113952899468739E-3</v>
      </c>
    </row>
    <row r="33" spans="2:7" x14ac:dyDescent="0.25">
      <c r="B33" s="35">
        <v>45137</v>
      </c>
      <c r="C33" s="30">
        <v>9470.4</v>
      </c>
      <c r="D33" s="38">
        <f t="shared" si="0"/>
        <v>-2.0671540696772572E-2</v>
      </c>
      <c r="F33" s="45">
        <v>19517</v>
      </c>
      <c r="G33" s="8">
        <f t="shared" si="1"/>
        <v>-6.568750461288575E-3</v>
      </c>
    </row>
    <row r="34" spans="2:7" x14ac:dyDescent="0.25">
      <c r="B34" s="35">
        <v>45144</v>
      </c>
      <c r="C34" s="30">
        <v>9356.85</v>
      </c>
      <c r="D34" s="38">
        <f t="shared" si="0"/>
        <v>-1.1989989863152473E-2</v>
      </c>
      <c r="F34" s="45">
        <v>19428.3</v>
      </c>
      <c r="G34" s="8">
        <f t="shared" si="1"/>
        <v>-4.5447558538710409E-3</v>
      </c>
    </row>
    <row r="35" spans="2:7" x14ac:dyDescent="0.25">
      <c r="B35" s="35">
        <v>45151</v>
      </c>
      <c r="C35" s="30">
        <v>9456.0499999999993</v>
      </c>
      <c r="D35" s="38">
        <f t="shared" si="0"/>
        <v>1.0601858531450015E-2</v>
      </c>
      <c r="F35" s="45">
        <v>19310.150000000001</v>
      </c>
      <c r="G35" s="8">
        <f t="shared" si="1"/>
        <v>-6.0813349598265454E-3</v>
      </c>
    </row>
    <row r="36" spans="2:7" x14ac:dyDescent="0.25">
      <c r="B36" s="35">
        <v>45158</v>
      </c>
      <c r="C36" s="30">
        <v>9505.7000000000007</v>
      </c>
      <c r="D36" s="38">
        <f t="shared" si="0"/>
        <v>5.2506067544060286E-3</v>
      </c>
      <c r="F36" s="45">
        <v>19265.8</v>
      </c>
      <c r="G36" s="8">
        <f t="shared" si="1"/>
        <v>-2.2967196008317758E-3</v>
      </c>
    </row>
    <row r="37" spans="2:7" x14ac:dyDescent="0.25">
      <c r="B37" s="35">
        <v>45165</v>
      </c>
      <c r="C37" s="30">
        <v>10331.25</v>
      </c>
      <c r="D37" s="38">
        <f t="shared" si="0"/>
        <v>8.684789126524084E-2</v>
      </c>
      <c r="F37" s="45">
        <v>19435.3</v>
      </c>
      <c r="G37" s="8">
        <f t="shared" si="1"/>
        <v>8.7979736112697715E-3</v>
      </c>
    </row>
    <row r="38" spans="2:7" x14ac:dyDescent="0.25">
      <c r="B38" s="35">
        <v>45172</v>
      </c>
      <c r="C38" s="30">
        <v>10332</v>
      </c>
      <c r="D38" s="38">
        <f t="shared" si="0"/>
        <v>7.2595281306764292E-5</v>
      </c>
      <c r="F38" s="45">
        <v>19819.95</v>
      </c>
      <c r="G38" s="8">
        <f t="shared" si="1"/>
        <v>1.9791307569216876E-2</v>
      </c>
    </row>
    <row r="39" spans="2:7" x14ac:dyDescent="0.25">
      <c r="B39" s="35">
        <v>45179</v>
      </c>
      <c r="C39" s="30">
        <v>10525.25</v>
      </c>
      <c r="D39" s="38">
        <f t="shared" si="0"/>
        <v>1.8704026325977452E-2</v>
      </c>
      <c r="F39" s="45">
        <v>20192.349999999999</v>
      </c>
      <c r="G39" s="8">
        <f t="shared" si="1"/>
        <v>1.8789149316723597E-2</v>
      </c>
    </row>
    <row r="40" spans="2:7" x14ac:dyDescent="0.25">
      <c r="B40" s="35">
        <v>45186</v>
      </c>
      <c r="C40" s="30">
        <v>10535.15</v>
      </c>
      <c r="D40" s="38">
        <f t="shared" si="0"/>
        <v>9.4059523526746069E-4</v>
      </c>
      <c r="F40" s="45">
        <v>19674.25</v>
      </c>
      <c r="G40" s="8">
        <f t="shared" si="1"/>
        <v>-2.5658231954180599E-2</v>
      </c>
    </row>
    <row r="41" spans="2:7" x14ac:dyDescent="0.25">
      <c r="B41" s="35">
        <v>45193</v>
      </c>
      <c r="C41" s="30">
        <v>10610.6</v>
      </c>
      <c r="D41" s="38">
        <f t="shared" si="0"/>
        <v>7.1617395101162273E-3</v>
      </c>
      <c r="F41" s="45">
        <v>19638.3</v>
      </c>
      <c r="G41" s="8">
        <f t="shared" si="1"/>
        <v>-1.8272615220402688E-3</v>
      </c>
    </row>
    <row r="42" spans="2:7" x14ac:dyDescent="0.25">
      <c r="B42" s="35">
        <v>45200</v>
      </c>
      <c r="C42" s="30">
        <v>10302.049999999999</v>
      </c>
      <c r="D42" s="38">
        <f t="shared" si="0"/>
        <v>-2.9079411154882995E-2</v>
      </c>
      <c r="F42" s="45">
        <v>19653.5</v>
      </c>
      <c r="G42" s="8">
        <f t="shared" si="1"/>
        <v>7.7399774929598486E-4</v>
      </c>
    </row>
    <row r="43" spans="2:7" x14ac:dyDescent="0.25">
      <c r="B43" s="35">
        <v>45207</v>
      </c>
      <c r="C43" s="30">
        <v>10727.55</v>
      </c>
      <c r="D43" s="38">
        <f t="shared" si="0"/>
        <v>4.1302459219281662E-2</v>
      </c>
      <c r="F43" s="45">
        <v>19751.05</v>
      </c>
      <c r="G43" s="8">
        <f t="shared" si="1"/>
        <v>4.9634925076957881E-3</v>
      </c>
    </row>
    <row r="44" spans="2:7" x14ac:dyDescent="0.25">
      <c r="B44" s="35">
        <v>45214</v>
      </c>
      <c r="C44" s="30">
        <v>10725.65</v>
      </c>
      <c r="D44" s="38">
        <f t="shared" si="0"/>
        <v>-1.7711406611942149E-4</v>
      </c>
      <c r="F44" s="45">
        <v>19542.650000000001</v>
      </c>
      <c r="G44" s="8">
        <f t="shared" si="1"/>
        <v>-1.0551337776978809E-2</v>
      </c>
    </row>
    <row r="45" spans="2:7" x14ac:dyDescent="0.25">
      <c r="B45" s="35">
        <v>45221</v>
      </c>
      <c r="C45" s="30">
        <v>10560.7</v>
      </c>
      <c r="D45" s="38">
        <f t="shared" si="0"/>
        <v>-1.5379021318055242E-2</v>
      </c>
      <c r="F45" s="45">
        <v>19047.25</v>
      </c>
      <c r="G45" s="8">
        <f t="shared" si="1"/>
        <v>-2.5349683896503383E-2</v>
      </c>
    </row>
    <row r="46" spans="2:7" x14ac:dyDescent="0.25">
      <c r="B46" s="35">
        <v>45228</v>
      </c>
      <c r="C46" s="30">
        <v>10276.299999999999</v>
      </c>
      <c r="D46" s="38">
        <f t="shared" si="0"/>
        <v>-2.6930033047051993E-2</v>
      </c>
      <c r="F46" s="45">
        <v>19230.599999999999</v>
      </c>
      <c r="G46" s="8">
        <f t="shared" si="1"/>
        <v>9.6260615049414966E-3</v>
      </c>
    </row>
    <row r="47" spans="2:7" x14ac:dyDescent="0.25">
      <c r="B47" s="35">
        <v>45235</v>
      </c>
      <c r="C47" s="30">
        <v>10388.799999999999</v>
      </c>
      <c r="D47" s="38">
        <f t="shared" si="0"/>
        <v>1.0947520021797663E-2</v>
      </c>
      <c r="F47" s="45">
        <v>19425.349999999999</v>
      </c>
      <c r="G47" s="8">
        <f t="shared" si="1"/>
        <v>1.0127089118384225E-2</v>
      </c>
    </row>
    <row r="48" spans="2:7" x14ac:dyDescent="0.25">
      <c r="B48" s="35">
        <v>45242</v>
      </c>
      <c r="C48" s="30">
        <v>10523.5</v>
      </c>
      <c r="D48" s="38">
        <f t="shared" si="0"/>
        <v>1.2965886339134425E-2</v>
      </c>
      <c r="F48" s="45">
        <v>19731.8</v>
      </c>
      <c r="G48" s="8">
        <f t="shared" si="1"/>
        <v>1.5775777527818002E-2</v>
      </c>
    </row>
    <row r="49" spans="2:7" x14ac:dyDescent="0.25">
      <c r="B49" s="35">
        <v>45249</v>
      </c>
      <c r="C49" s="30">
        <v>10515.65</v>
      </c>
      <c r="D49" s="38">
        <f t="shared" si="0"/>
        <v>-7.4594954150242199E-4</v>
      </c>
      <c r="F49" s="45">
        <v>19794.7</v>
      </c>
      <c r="G49" s="8">
        <f t="shared" si="1"/>
        <v>3.1877476966115648E-3</v>
      </c>
    </row>
    <row r="50" spans="2:7" x14ac:dyDescent="0.25">
      <c r="B50" s="35">
        <v>45256</v>
      </c>
      <c r="C50" s="30">
        <v>10585.7</v>
      </c>
      <c r="D50" s="38">
        <f t="shared" si="0"/>
        <v>6.6614997646365914E-3</v>
      </c>
      <c r="F50" s="45">
        <v>20267.900000000001</v>
      </c>
      <c r="G50" s="8">
        <f t="shared" si="1"/>
        <v>2.3905388816198414E-2</v>
      </c>
    </row>
    <row r="51" spans="2:7" x14ac:dyDescent="0.25">
      <c r="B51" s="35">
        <v>45263</v>
      </c>
      <c r="C51" s="30">
        <v>10618.55</v>
      </c>
      <c r="D51" s="38">
        <f t="shared" si="0"/>
        <v>3.1032430543089795E-3</v>
      </c>
      <c r="F51" s="45">
        <v>20969.400000000001</v>
      </c>
      <c r="G51" s="8">
        <f t="shared" si="1"/>
        <v>3.4611380557433069E-2</v>
      </c>
    </row>
    <row r="52" spans="2:7" x14ac:dyDescent="0.25">
      <c r="B52" s="35">
        <v>45270</v>
      </c>
      <c r="C52" s="30">
        <v>10286.4</v>
      </c>
      <c r="D52" s="38">
        <f t="shared" si="0"/>
        <v>-3.1280165370978108E-2</v>
      </c>
      <c r="F52" s="45">
        <v>21456.65</v>
      </c>
      <c r="G52" s="8">
        <f t="shared" si="1"/>
        <v>2.3236239472755438E-2</v>
      </c>
    </row>
    <row r="53" spans="2:7" x14ac:dyDescent="0.25">
      <c r="B53" s="35">
        <v>45277</v>
      </c>
      <c r="C53" s="30">
        <v>10217.15</v>
      </c>
      <c r="D53" s="38">
        <f t="shared" si="0"/>
        <v>-6.7321900762171705E-3</v>
      </c>
      <c r="F53" s="45">
        <v>21349.4</v>
      </c>
      <c r="G53" s="8">
        <f t="shared" si="1"/>
        <v>-4.9984503638732525E-3</v>
      </c>
    </row>
    <row r="54" spans="2:7" x14ac:dyDescent="0.25">
      <c r="B54" s="35">
        <v>45284</v>
      </c>
      <c r="C54" s="30">
        <v>10302.35</v>
      </c>
      <c r="D54" s="38">
        <f t="shared" si="0"/>
        <v>8.3389203447146176E-3</v>
      </c>
      <c r="F54" s="45">
        <v>21731.4</v>
      </c>
      <c r="G54" s="8">
        <f t="shared" si="1"/>
        <v>1.7892774504201459E-2</v>
      </c>
    </row>
    <row r="55" spans="2:7" x14ac:dyDescent="0.25">
      <c r="B55" s="35">
        <v>45291</v>
      </c>
      <c r="C55" s="30">
        <v>10017</v>
      </c>
      <c r="D55" s="38">
        <f t="shared" si="0"/>
        <v>-2.7697564147985743E-2</v>
      </c>
      <c r="F55" s="45">
        <v>21710.799999999999</v>
      </c>
      <c r="G55" s="8">
        <f t="shared" si="1"/>
        <v>-9.479370864280412E-4</v>
      </c>
    </row>
    <row r="56" spans="2:7" x14ac:dyDescent="0.25">
      <c r="B56" s="35">
        <v>45298</v>
      </c>
      <c r="C56" s="30">
        <v>9965.65</v>
      </c>
      <c r="D56" s="38">
        <f t="shared" si="0"/>
        <v>-5.1262853149646181E-3</v>
      </c>
      <c r="F56" s="45">
        <v>21894.55</v>
      </c>
      <c r="G56" s="8">
        <f t="shared" si="1"/>
        <v>8.4635296718684749E-3</v>
      </c>
    </row>
    <row r="57" spans="2:7" x14ac:dyDescent="0.25">
      <c r="B57" s="35">
        <v>45305</v>
      </c>
      <c r="C57" s="30">
        <v>10037.700000000001</v>
      </c>
      <c r="D57" s="38">
        <f t="shared" si="0"/>
        <v>7.2298344814438753E-3</v>
      </c>
      <c r="F57" s="45">
        <v>21622.400000000001</v>
      </c>
      <c r="G57" s="8">
        <f t="shared" si="1"/>
        <v>-1.2430033958222397E-2</v>
      </c>
    </row>
    <row r="58" spans="2:7" x14ac:dyDescent="0.25">
      <c r="B58" s="35">
        <v>45312</v>
      </c>
      <c r="C58" s="30">
        <v>9881</v>
      </c>
      <c r="D58" s="38">
        <f t="shared" si="0"/>
        <v>-1.5611145979656738E-2</v>
      </c>
      <c r="F58" s="45">
        <v>21352.6</v>
      </c>
      <c r="G58" s="8">
        <f t="shared" si="1"/>
        <v>-1.2477800799171379E-2</v>
      </c>
    </row>
    <row r="59" spans="2:7" x14ac:dyDescent="0.25">
      <c r="B59" s="35">
        <v>45319</v>
      </c>
      <c r="C59" s="30">
        <v>10655.45</v>
      </c>
      <c r="D59" s="38">
        <f t="shared" si="0"/>
        <v>7.8377694565327394E-2</v>
      </c>
      <c r="F59" s="45">
        <v>21853.8</v>
      </c>
      <c r="G59" s="8">
        <f t="shared" si="1"/>
        <v>2.3472551352060167E-2</v>
      </c>
    </row>
    <row r="60" spans="2:7" x14ac:dyDescent="0.25">
      <c r="B60" s="35">
        <v>45326</v>
      </c>
      <c r="C60" s="30">
        <v>10732.85</v>
      </c>
      <c r="D60" s="38">
        <f t="shared" si="0"/>
        <v>7.263888432679888E-3</v>
      </c>
      <c r="F60" s="45">
        <v>21782.5</v>
      </c>
      <c r="G60" s="8">
        <f t="shared" si="1"/>
        <v>-3.2625904876955047E-3</v>
      </c>
    </row>
    <row r="61" spans="2:7" x14ac:dyDescent="0.25">
      <c r="B61" s="35">
        <v>45333</v>
      </c>
      <c r="C61" s="30">
        <v>11380.4</v>
      </c>
      <c r="D61" s="38">
        <f t="shared" si="0"/>
        <v>6.0333462221124901E-2</v>
      </c>
      <c r="F61" s="45">
        <v>22040.7</v>
      </c>
      <c r="G61" s="8">
        <f t="shared" si="1"/>
        <v>1.1853552163433978E-2</v>
      </c>
    </row>
    <row r="62" spans="2:7" x14ac:dyDescent="0.25">
      <c r="B62" s="35">
        <v>45340</v>
      </c>
      <c r="C62" s="30">
        <v>11535.6</v>
      </c>
      <c r="D62" s="38">
        <f t="shared" si="0"/>
        <v>1.3637481986573441E-2</v>
      </c>
      <c r="F62" s="45">
        <v>22212.7</v>
      </c>
      <c r="G62" s="8">
        <f t="shared" si="1"/>
        <v>7.8037448901351336E-3</v>
      </c>
    </row>
    <row r="63" spans="2:7" x14ac:dyDescent="0.25">
      <c r="B63" s="35">
        <v>45347</v>
      </c>
      <c r="C63" s="30">
        <v>11620.95</v>
      </c>
      <c r="D63" s="38">
        <f t="shared" si="0"/>
        <v>7.3988349110580831E-3</v>
      </c>
      <c r="F63" s="45">
        <v>22338.75</v>
      </c>
      <c r="G63" s="8">
        <f t="shared" si="1"/>
        <v>5.6746816010659895E-3</v>
      </c>
    </row>
    <row r="64" spans="2:7" x14ac:dyDescent="0.25">
      <c r="B64" s="35">
        <v>45354</v>
      </c>
      <c r="C64" s="30">
        <v>11510.05</v>
      </c>
      <c r="D64" s="38">
        <f t="shared" si="0"/>
        <v>-9.5431096424992701E-3</v>
      </c>
      <c r="F64" s="45">
        <v>22493.55</v>
      </c>
      <c r="G64" s="8">
        <f t="shared" si="1"/>
        <v>6.929662581836471E-3</v>
      </c>
    </row>
    <row r="65" spans="2:7" x14ac:dyDescent="0.25">
      <c r="B65" s="35">
        <v>45361</v>
      </c>
      <c r="C65" s="30">
        <v>11476.65</v>
      </c>
      <c r="D65" s="38">
        <f t="shared" si="0"/>
        <v>-2.9018118948223037E-3</v>
      </c>
      <c r="F65" s="45">
        <v>22023.35</v>
      </c>
      <c r="G65" s="8">
        <f t="shared" si="1"/>
        <v>-2.0903770191899484E-2</v>
      </c>
    </row>
    <row r="66" spans="2:7" x14ac:dyDescent="0.25">
      <c r="B66" s="35">
        <v>45368</v>
      </c>
      <c r="C66" s="30">
        <v>12337.7</v>
      </c>
      <c r="D66" s="38">
        <f t="shared" si="0"/>
        <v>7.5026248948953045E-2</v>
      </c>
      <c r="F66" s="45">
        <v>22096.75</v>
      </c>
      <c r="G66" s="8">
        <f t="shared" si="1"/>
        <v>3.3328262957270649E-3</v>
      </c>
    </row>
    <row r="67" spans="2:7" x14ac:dyDescent="0.25">
      <c r="B67" s="35">
        <v>45375</v>
      </c>
      <c r="C67" s="30">
        <v>12600.35</v>
      </c>
      <c r="D67" s="38">
        <f t="shared" si="0"/>
        <v>2.1288408698541872E-2</v>
      </c>
      <c r="F67" s="45">
        <v>22326.9</v>
      </c>
      <c r="G67" s="8">
        <f t="shared" si="1"/>
        <v>1.0415558849152129E-2</v>
      </c>
    </row>
    <row r="68" spans="2:7" x14ac:dyDescent="0.25">
      <c r="B68" s="35">
        <v>45382</v>
      </c>
      <c r="C68" s="30">
        <v>12421.6</v>
      </c>
      <c r="D68" s="38">
        <f t="shared" si="0"/>
        <v>-1.4186113877789119E-2</v>
      </c>
      <c r="F68" s="45">
        <v>22513.7</v>
      </c>
      <c r="G68" s="8">
        <f t="shared" si="1"/>
        <v>8.3665891816597782E-3</v>
      </c>
    </row>
    <row r="69" spans="2:7" x14ac:dyDescent="0.25">
      <c r="B69" s="35">
        <v>45389</v>
      </c>
      <c r="C69" s="30">
        <v>12266.55</v>
      </c>
      <c r="D69" s="38">
        <f t="shared" si="0"/>
        <v>-1.2482288916081719E-2</v>
      </c>
      <c r="F69" s="45">
        <v>22519.4</v>
      </c>
      <c r="G69" s="8">
        <f t="shared" si="1"/>
        <v>2.5317917534661838E-4</v>
      </c>
    </row>
    <row r="70" spans="2:7" x14ac:dyDescent="0.25">
      <c r="B70" s="35">
        <v>45396</v>
      </c>
      <c r="C70" s="30">
        <v>12710.95</v>
      </c>
      <c r="D70" s="38">
        <f t="shared" si="0"/>
        <v>3.6228605435106198E-2</v>
      </c>
      <c r="F70" s="45">
        <v>22147</v>
      </c>
      <c r="G70" s="8">
        <f t="shared" si="1"/>
        <v>-1.6536852669254087E-2</v>
      </c>
    </row>
    <row r="71" spans="2:7" x14ac:dyDescent="0.25">
      <c r="B71" s="35">
        <v>45403</v>
      </c>
      <c r="C71" s="30">
        <v>12703.35</v>
      </c>
      <c r="D71" s="38">
        <f t="shared" si="0"/>
        <v>-5.9790967630279912E-4</v>
      </c>
      <c r="F71" s="45">
        <v>22419.95</v>
      </c>
      <c r="G71" s="8">
        <f t="shared" si="1"/>
        <v>1.2324468325281002E-2</v>
      </c>
    </row>
    <row r="72" spans="2:7" x14ac:dyDescent="0.25">
      <c r="B72" s="35">
        <v>45410</v>
      </c>
      <c r="C72" s="30">
        <v>12492.15</v>
      </c>
      <c r="D72" s="38">
        <f t="shared" si="0"/>
        <v>-1.6625535783868051E-2</v>
      </c>
      <c r="F72" s="45">
        <v>22475.85</v>
      </c>
      <c r="G72" s="8">
        <f t="shared" si="1"/>
        <v>2.4933151055197555E-3</v>
      </c>
    </row>
    <row r="73" spans="2:7" x14ac:dyDescent="0.25">
      <c r="B73" s="35">
        <v>45417</v>
      </c>
      <c r="C73" s="30">
        <v>12675.5</v>
      </c>
      <c r="D73" s="38">
        <f t="shared" ref="D73:D110" si="2">C73/C72-1</f>
        <v>1.4677217292459632E-2</v>
      </c>
      <c r="F73" s="45">
        <v>22055.200000000001</v>
      </c>
      <c r="G73" s="8">
        <f t="shared" ref="G73:G110" si="3">F73/F72-1</f>
        <v>-1.8715643679771743E-2</v>
      </c>
    </row>
    <row r="74" spans="2:7" x14ac:dyDescent="0.25">
      <c r="B74" s="35">
        <v>45424</v>
      </c>
      <c r="C74" s="30">
        <v>12641.5</v>
      </c>
      <c r="D74" s="38">
        <f t="shared" si="2"/>
        <v>-2.6823399471421761E-3</v>
      </c>
      <c r="F74" s="45">
        <v>22466.1</v>
      </c>
      <c r="G74" s="8">
        <f t="shared" si="3"/>
        <v>1.8630527041241907E-2</v>
      </c>
    </row>
    <row r="75" spans="2:7" x14ac:dyDescent="0.25">
      <c r="B75" s="35">
        <v>45431</v>
      </c>
      <c r="C75" s="30">
        <v>13000.45</v>
      </c>
      <c r="D75" s="38">
        <f t="shared" si="2"/>
        <v>2.8394573428786263E-2</v>
      </c>
      <c r="F75" s="45">
        <v>22957.1</v>
      </c>
      <c r="G75" s="8">
        <f t="shared" si="3"/>
        <v>2.1855150649200406E-2</v>
      </c>
    </row>
    <row r="76" spans="2:7" x14ac:dyDescent="0.25">
      <c r="B76" s="35">
        <v>45438</v>
      </c>
      <c r="C76" s="30">
        <v>12399.3</v>
      </c>
      <c r="D76" s="38">
        <f t="shared" si="2"/>
        <v>-4.6240707052448315E-2</v>
      </c>
      <c r="F76" s="45">
        <v>22530.7</v>
      </c>
      <c r="G76" s="8">
        <f t="shared" si="3"/>
        <v>-1.8573774562117951E-2</v>
      </c>
    </row>
    <row r="77" spans="2:7" x14ac:dyDescent="0.25">
      <c r="B77" s="35">
        <v>45445</v>
      </c>
      <c r="C77" s="30">
        <v>12810.9</v>
      </c>
      <c r="D77" s="38">
        <f t="shared" si="2"/>
        <v>3.3195422322227941E-2</v>
      </c>
      <c r="F77" s="45">
        <v>23290.15</v>
      </c>
      <c r="G77" s="8">
        <f t="shared" si="3"/>
        <v>3.3707341538434354E-2</v>
      </c>
    </row>
    <row r="78" spans="2:7" x14ac:dyDescent="0.25">
      <c r="B78" s="35">
        <v>45452</v>
      </c>
      <c r="C78" s="30">
        <v>12845.2</v>
      </c>
      <c r="D78" s="38">
        <f t="shared" si="2"/>
        <v>2.6774075201587699E-3</v>
      </c>
      <c r="F78" s="45">
        <v>23465.599999999999</v>
      </c>
      <c r="G78" s="8">
        <f t="shared" si="3"/>
        <v>7.5332275661599279E-3</v>
      </c>
    </row>
    <row r="79" spans="2:7" x14ac:dyDescent="0.25">
      <c r="B79" s="35">
        <v>45459</v>
      </c>
      <c r="C79" s="30">
        <v>12201.5</v>
      </c>
      <c r="D79" s="38">
        <f t="shared" si="2"/>
        <v>-5.0112104132282953E-2</v>
      </c>
      <c r="F79" s="45">
        <v>23501.1</v>
      </c>
      <c r="G79" s="8">
        <f t="shared" si="3"/>
        <v>1.5128528569481325E-3</v>
      </c>
    </row>
    <row r="80" spans="2:7" x14ac:dyDescent="0.25">
      <c r="B80" s="35">
        <v>45466</v>
      </c>
      <c r="C80" s="30">
        <v>12033.85</v>
      </c>
      <c r="D80" s="38">
        <f t="shared" si="2"/>
        <v>-1.3740113920419628E-2</v>
      </c>
      <c r="F80" s="45">
        <v>24010.6</v>
      </c>
      <c r="G80" s="8">
        <f t="shared" si="3"/>
        <v>2.1679836262983532E-2</v>
      </c>
    </row>
    <row r="81" spans="2:7" x14ac:dyDescent="0.25">
      <c r="B81" s="35">
        <v>45473</v>
      </c>
      <c r="C81" s="30">
        <v>12104.05</v>
      </c>
      <c r="D81" s="38">
        <f t="shared" si="2"/>
        <v>5.8335445431012545E-3</v>
      </c>
      <c r="F81" s="45">
        <v>24323.85</v>
      </c>
      <c r="G81" s="8">
        <f t="shared" si="3"/>
        <v>1.3046321208133094E-2</v>
      </c>
    </row>
    <row r="82" spans="2:7" x14ac:dyDescent="0.25">
      <c r="B82" s="35">
        <v>45480</v>
      </c>
      <c r="C82" s="30">
        <v>12562.5</v>
      </c>
      <c r="D82" s="38">
        <f t="shared" si="2"/>
        <v>3.7875752330831514E-2</v>
      </c>
      <c r="F82" s="45">
        <v>24502.15</v>
      </c>
      <c r="G82" s="8">
        <f t="shared" si="3"/>
        <v>7.3302540510651326E-3</v>
      </c>
    </row>
    <row r="83" spans="2:7" x14ac:dyDescent="0.25">
      <c r="B83" s="35">
        <v>45487</v>
      </c>
      <c r="C83" s="30">
        <v>12524.3</v>
      </c>
      <c r="D83" s="38">
        <f t="shared" si="2"/>
        <v>-3.0407960199005934E-3</v>
      </c>
      <c r="F83" s="45">
        <v>24530.9</v>
      </c>
      <c r="G83" s="8">
        <f t="shared" si="3"/>
        <v>1.1733664188653403E-3</v>
      </c>
    </row>
    <row r="84" spans="2:7" x14ac:dyDescent="0.25">
      <c r="B84" s="35">
        <v>45494</v>
      </c>
      <c r="C84" s="30">
        <v>12663.7</v>
      </c>
      <c r="D84" s="38">
        <f t="shared" si="2"/>
        <v>1.1130362575153985E-2</v>
      </c>
      <c r="F84" s="45">
        <v>24834.85</v>
      </c>
      <c r="G84" s="8">
        <f t="shared" si="3"/>
        <v>1.2390495252925682E-2</v>
      </c>
    </row>
    <row r="85" spans="2:7" x14ac:dyDescent="0.25">
      <c r="B85" s="35">
        <v>45501</v>
      </c>
      <c r="C85" s="30">
        <v>12726.4</v>
      </c>
      <c r="D85" s="38">
        <f t="shared" si="2"/>
        <v>4.9511596136988523E-3</v>
      </c>
      <c r="F85" s="45">
        <v>24717.7</v>
      </c>
      <c r="G85" s="8">
        <f t="shared" si="3"/>
        <v>-4.7171615693268887E-3</v>
      </c>
    </row>
    <row r="86" spans="2:7" x14ac:dyDescent="0.25">
      <c r="B86" s="35">
        <v>45508</v>
      </c>
      <c r="C86" s="30">
        <v>12224.2</v>
      </c>
      <c r="D86" s="38">
        <f t="shared" si="2"/>
        <v>-3.9461277344732149E-2</v>
      </c>
      <c r="F86" s="45">
        <v>24367.5</v>
      </c>
      <c r="G86" s="8">
        <f t="shared" si="3"/>
        <v>-1.4167984885325113E-2</v>
      </c>
    </row>
    <row r="87" spans="2:7" x14ac:dyDescent="0.25">
      <c r="B87" s="35">
        <v>45515</v>
      </c>
      <c r="C87" s="30">
        <v>12213.3</v>
      </c>
      <c r="D87" s="38">
        <f t="shared" si="2"/>
        <v>-8.9167389277022835E-4</v>
      </c>
      <c r="F87" s="45">
        <v>24541.15</v>
      </c>
      <c r="G87" s="8">
        <f t="shared" si="3"/>
        <v>7.1262952703396998E-3</v>
      </c>
    </row>
    <row r="88" spans="2:7" x14ac:dyDescent="0.25">
      <c r="B88" s="35">
        <v>45522</v>
      </c>
      <c r="C88" s="30">
        <v>12302.3</v>
      </c>
      <c r="D88" s="38">
        <f t="shared" si="2"/>
        <v>7.2871377924066394E-3</v>
      </c>
      <c r="F88" s="45">
        <v>24823.15</v>
      </c>
      <c r="G88" s="8">
        <f t="shared" si="3"/>
        <v>1.1490904052988471E-2</v>
      </c>
    </row>
    <row r="89" spans="2:7" x14ac:dyDescent="0.25">
      <c r="B89" s="35">
        <v>45529</v>
      </c>
      <c r="C89" s="30">
        <v>12403</v>
      </c>
      <c r="D89" s="38">
        <f t="shared" si="2"/>
        <v>8.1854612552125783E-3</v>
      </c>
      <c r="F89" s="45">
        <v>25235.9</v>
      </c>
      <c r="G89" s="8">
        <f t="shared" si="3"/>
        <v>1.6627623810837822E-2</v>
      </c>
    </row>
    <row r="90" spans="2:7" x14ac:dyDescent="0.25">
      <c r="B90" s="35">
        <v>45536</v>
      </c>
      <c r="C90" s="30">
        <v>12186.15</v>
      </c>
      <c r="D90" s="38">
        <f t="shared" si="2"/>
        <v>-1.7483673304845682E-2</v>
      </c>
      <c r="F90" s="45">
        <v>24852.15</v>
      </c>
      <c r="G90" s="8">
        <f t="shared" si="3"/>
        <v>-1.5206511358818231E-2</v>
      </c>
    </row>
    <row r="91" spans="2:7" x14ac:dyDescent="0.25">
      <c r="B91" s="35">
        <v>45543</v>
      </c>
      <c r="C91" s="30">
        <v>12316.05</v>
      </c>
      <c r="D91" s="38">
        <f t="shared" si="2"/>
        <v>1.06596422988392E-2</v>
      </c>
      <c r="F91" s="45">
        <v>25356.5</v>
      </c>
      <c r="G91" s="8">
        <f t="shared" si="3"/>
        <v>2.0294018827344829E-2</v>
      </c>
    </row>
    <row r="92" spans="2:7" x14ac:dyDescent="0.25">
      <c r="B92" s="35">
        <v>45550</v>
      </c>
      <c r="C92" s="30">
        <v>12614.5</v>
      </c>
      <c r="D92" s="38">
        <f t="shared" si="2"/>
        <v>2.4232607045278298E-2</v>
      </c>
      <c r="F92" s="45">
        <v>25790.95</v>
      </c>
      <c r="G92" s="8">
        <f t="shared" si="3"/>
        <v>1.7133673811448702E-2</v>
      </c>
    </row>
    <row r="93" spans="2:7" x14ac:dyDescent="0.25">
      <c r="B93" s="35">
        <v>45557</v>
      </c>
      <c r="C93" s="30">
        <v>13495.6</v>
      </c>
      <c r="D93" s="38">
        <f t="shared" si="2"/>
        <v>6.9848190574339108E-2</v>
      </c>
      <c r="F93" s="45">
        <v>26178.95</v>
      </c>
      <c r="G93" s="8">
        <f t="shared" si="3"/>
        <v>1.5044036764834123E-2</v>
      </c>
    </row>
    <row r="94" spans="2:7" x14ac:dyDescent="0.25">
      <c r="B94" s="35">
        <v>45564</v>
      </c>
      <c r="C94" s="30">
        <v>12605.75</v>
      </c>
      <c r="D94" s="38">
        <f t="shared" si="2"/>
        <v>-6.5936305166128251E-2</v>
      </c>
      <c r="F94" s="45">
        <v>25014.6</v>
      </c>
      <c r="G94" s="8">
        <f t="shared" si="3"/>
        <v>-4.4476573735768743E-2</v>
      </c>
    </row>
    <row r="95" spans="2:7" x14ac:dyDescent="0.25">
      <c r="B95" s="35">
        <v>45571</v>
      </c>
      <c r="C95" s="30">
        <v>12776.65</v>
      </c>
      <c r="D95" s="38">
        <f t="shared" si="2"/>
        <v>1.3557305198024672E-2</v>
      </c>
      <c r="F95" s="45">
        <v>24964.25</v>
      </c>
      <c r="G95" s="8">
        <f t="shared" si="3"/>
        <v>-2.0128245104857889E-3</v>
      </c>
    </row>
    <row r="96" spans="2:7" x14ac:dyDescent="0.25">
      <c r="B96" s="35">
        <v>45578</v>
      </c>
      <c r="C96" s="30">
        <v>12105.1</v>
      </c>
      <c r="D96" s="38">
        <f t="shared" si="2"/>
        <v>-5.2560726011904424E-2</v>
      </c>
      <c r="F96" s="45">
        <v>24854.05</v>
      </c>
      <c r="G96" s="8">
        <f t="shared" si="3"/>
        <v>-4.4143124668275524E-3</v>
      </c>
    </row>
    <row r="97" spans="2:7" x14ac:dyDescent="0.25">
      <c r="B97" s="35">
        <v>45585</v>
      </c>
      <c r="C97" s="30">
        <v>11502.85</v>
      </c>
      <c r="D97" s="38">
        <f t="shared" si="2"/>
        <v>-4.9751757523688322E-2</v>
      </c>
      <c r="F97" s="45">
        <v>24180.799999999999</v>
      </c>
      <c r="G97" s="8">
        <f t="shared" si="3"/>
        <v>-2.7088140564616281E-2</v>
      </c>
    </row>
    <row r="98" spans="2:7" x14ac:dyDescent="0.25">
      <c r="B98" s="35">
        <v>45592</v>
      </c>
      <c r="C98" s="30">
        <v>11110</v>
      </c>
      <c r="D98" s="38">
        <f t="shared" si="2"/>
        <v>-3.4152405708150591E-2</v>
      </c>
      <c r="F98" s="45">
        <v>24304.35</v>
      </c>
      <c r="G98" s="8">
        <f t="shared" si="3"/>
        <v>5.1094256600276999E-3</v>
      </c>
    </row>
    <row r="99" spans="2:7" x14ac:dyDescent="0.25">
      <c r="B99" s="35">
        <v>45599</v>
      </c>
      <c r="C99" s="30">
        <v>11303</v>
      </c>
      <c r="D99" s="38">
        <f t="shared" si="2"/>
        <v>1.7371737173717428E-2</v>
      </c>
      <c r="F99" s="45">
        <v>24148.2</v>
      </c>
      <c r="G99" s="8">
        <f t="shared" si="3"/>
        <v>-6.4247758117372822E-3</v>
      </c>
    </row>
    <row r="100" spans="2:7" x14ac:dyDescent="0.25">
      <c r="B100" s="35">
        <v>45606</v>
      </c>
      <c r="C100" s="30">
        <v>11006.05</v>
      </c>
      <c r="D100" s="38">
        <f t="shared" si="2"/>
        <v>-2.6271786251437779E-2</v>
      </c>
      <c r="F100" s="45">
        <v>23532.7</v>
      </c>
      <c r="G100" s="8">
        <f t="shared" si="3"/>
        <v>-2.5488442202731498E-2</v>
      </c>
    </row>
    <row r="101" spans="2:7" x14ac:dyDescent="0.25">
      <c r="B101" s="35">
        <v>45613</v>
      </c>
      <c r="C101" s="30">
        <v>11063.6</v>
      </c>
      <c r="D101" s="38">
        <f t="shared" si="2"/>
        <v>5.2289422635733995E-3</v>
      </c>
      <c r="F101" s="45">
        <v>23907.25</v>
      </c>
      <c r="G101" s="8">
        <f t="shared" si="3"/>
        <v>1.5916150717937061E-2</v>
      </c>
    </row>
    <row r="102" spans="2:7" x14ac:dyDescent="0.25">
      <c r="B102" s="35">
        <v>45620</v>
      </c>
      <c r="C102" s="30">
        <v>11074.2</v>
      </c>
      <c r="D102" s="38">
        <f t="shared" si="2"/>
        <v>9.5809682201086765E-4</v>
      </c>
      <c r="F102" s="45">
        <v>24131.1</v>
      </c>
      <c r="G102" s="8">
        <f t="shared" si="3"/>
        <v>9.3632684645870157E-3</v>
      </c>
    </row>
    <row r="103" spans="2:7" x14ac:dyDescent="0.25">
      <c r="B103" s="35">
        <v>45627</v>
      </c>
      <c r="C103" s="30">
        <v>11317.95</v>
      </c>
      <c r="D103" s="38">
        <f t="shared" si="2"/>
        <v>2.2010619277238908E-2</v>
      </c>
      <c r="F103" s="45">
        <v>24677.8</v>
      </c>
      <c r="G103" s="8">
        <f t="shared" si="3"/>
        <v>2.2655411481449228E-2</v>
      </c>
    </row>
    <row r="104" spans="2:7" x14ac:dyDescent="0.25">
      <c r="B104" s="35">
        <v>45634</v>
      </c>
      <c r="C104" s="30">
        <v>11272.55</v>
      </c>
      <c r="D104" s="38">
        <f t="shared" si="2"/>
        <v>-4.0113271396322592E-3</v>
      </c>
      <c r="F104" s="45">
        <v>24768.3</v>
      </c>
      <c r="G104" s="8">
        <f t="shared" si="3"/>
        <v>3.6672636944945491E-3</v>
      </c>
    </row>
    <row r="105" spans="2:7" x14ac:dyDescent="0.25">
      <c r="B105" s="35">
        <v>45641</v>
      </c>
      <c r="C105" s="30">
        <v>10901.05</v>
      </c>
      <c r="D105" s="38">
        <f t="shared" si="2"/>
        <v>-3.2956163423537688E-2</v>
      </c>
      <c r="F105" s="45">
        <v>23587.5</v>
      </c>
      <c r="G105" s="8">
        <f t="shared" si="3"/>
        <v>-4.7673841159869612E-2</v>
      </c>
    </row>
    <row r="106" spans="2:7" x14ac:dyDescent="0.25">
      <c r="B106" s="35">
        <v>45648</v>
      </c>
      <c r="C106" s="30">
        <v>10941.05</v>
      </c>
      <c r="D106" s="38">
        <f t="shared" si="2"/>
        <v>3.6693712990949479E-3</v>
      </c>
      <c r="F106" s="45">
        <v>23813.4</v>
      </c>
      <c r="G106" s="8">
        <f t="shared" si="3"/>
        <v>9.5771065182830295E-3</v>
      </c>
    </row>
    <row r="107" spans="2:7" x14ac:dyDescent="0.25">
      <c r="B107" s="35">
        <v>45655</v>
      </c>
      <c r="C107" s="30">
        <v>11934.25</v>
      </c>
      <c r="D107" s="38">
        <f t="shared" si="2"/>
        <v>9.0777393394601225E-2</v>
      </c>
      <c r="F107" s="45">
        <v>24004.75</v>
      </c>
      <c r="G107" s="8">
        <f t="shared" si="3"/>
        <v>8.035391838208783E-3</v>
      </c>
    </row>
    <row r="108" spans="2:7" x14ac:dyDescent="0.25">
      <c r="B108" s="35">
        <v>45662</v>
      </c>
      <c r="C108" s="30">
        <v>11631.1</v>
      </c>
      <c r="D108" s="38">
        <f t="shared" si="2"/>
        <v>-2.5401680038544483E-2</v>
      </c>
      <c r="F108" s="45">
        <v>23431.5</v>
      </c>
      <c r="G108" s="8">
        <f t="shared" si="3"/>
        <v>-2.3880690280048689E-2</v>
      </c>
    </row>
    <row r="109" spans="2:7" x14ac:dyDescent="0.25">
      <c r="B109" s="35">
        <v>45669</v>
      </c>
      <c r="C109" s="30">
        <v>12136.35</v>
      </c>
      <c r="D109" s="38">
        <f t="shared" si="2"/>
        <v>4.3439571493667728E-2</v>
      </c>
      <c r="F109" s="45">
        <v>23203.200000000001</v>
      </c>
      <c r="G109" s="8">
        <f t="shared" si="3"/>
        <v>-9.7432942833365344E-3</v>
      </c>
    </row>
    <row r="110" spans="2:7" x14ac:dyDescent="0.25">
      <c r="B110" s="35">
        <v>45676</v>
      </c>
      <c r="C110" s="30">
        <v>11949.65</v>
      </c>
      <c r="D110" s="38">
        <f t="shared" si="2"/>
        <v>-1.5383537884125054E-2</v>
      </c>
      <c r="F110" s="45">
        <v>23092.2</v>
      </c>
      <c r="G110" s="8">
        <f t="shared" si="3"/>
        <v>-4.7838229209764549E-3</v>
      </c>
    </row>
    <row r="111" spans="2:7" x14ac:dyDescent="0.25">
      <c r="B111" s="34"/>
      <c r="C111" s="31"/>
    </row>
    <row r="112" spans="2:7" x14ac:dyDescent="0.25">
      <c r="B112" s="34"/>
      <c r="C11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DCF&gt;</vt:lpstr>
      <vt:lpstr>WACC</vt:lpstr>
      <vt:lpstr>Rm</vt:lpstr>
      <vt:lpstr>Beta Comps</vt:lpstr>
      <vt:lpstr>Data&gt;</vt:lpstr>
      <vt:lpstr>Regression Beta(TAMO)</vt:lpstr>
      <vt:lpstr>Regression Beta(MAHM)</vt:lpstr>
      <vt:lpstr>Regression Beta(FORC)</vt:lpstr>
      <vt:lpstr>Regression Beta(MRTI)</vt:lpstr>
      <vt:lpstr>Regression Beta(EICH)</vt:lpstr>
      <vt:lpstr>Regression Beta(HYUN)</vt:lpstr>
      <vt:lpstr>Mahindra&amp;Mahindra(MAHM)</vt:lpstr>
      <vt:lpstr>Force(FORC)</vt:lpstr>
      <vt:lpstr>MarutiSuzuki(MRTI)</vt:lpstr>
      <vt:lpstr>Eicher(EICH)</vt:lpstr>
      <vt:lpstr>Tata Motors(TAMO)</vt:lpstr>
      <vt:lpstr>Hyundai(HYUN)</vt:lpstr>
      <vt:lpstr>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BUDD</dc:creator>
  <cp:lastModifiedBy>SWAPNIL BUDD</cp:lastModifiedBy>
  <dcterms:created xsi:type="dcterms:W3CDTF">2015-06-05T18:17:20Z</dcterms:created>
  <dcterms:modified xsi:type="dcterms:W3CDTF">2025-02-04T08:55:51Z</dcterms:modified>
</cp:coreProperties>
</file>