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gau\Desktop\SwarmUS_ALTIUM\Electrical\04 - UVLO_MODULE\02 - DOCUMENTATION\"/>
    </mc:Choice>
  </mc:AlternateContent>
  <xr:revisionPtr revIDLastSave="0" documentId="13_ncr:1_{B4541079-7B8B-452E-A3D5-CF0F407F63C8}" xr6:coauthVersionLast="46" xr6:coauthVersionMax="46" xr10:uidLastSave="{00000000-0000-0000-0000-000000000000}"/>
  <bookViews>
    <workbookView xWindow="-120" yWindow="-120" windowWidth="29040" windowHeight="15840" xr2:uid="{1D79C002-E6D9-45F7-9AE1-7B257FCF9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7" i="1" l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6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5" i="1"/>
  <c r="K5" i="1"/>
  <c r="K6" i="1"/>
  <c r="K4" i="1"/>
  <c r="M5" i="1"/>
  <c r="M6" i="1"/>
  <c r="M4" i="1"/>
  <c r="Q15" i="1"/>
  <c r="Q17" i="1" s="1"/>
  <c r="Q10" i="1"/>
  <c r="Q12" i="1" s="1"/>
  <c r="L16" i="1"/>
  <c r="L10" i="1"/>
  <c r="C11" i="1"/>
  <c r="D11" i="1"/>
  <c r="E4" i="1"/>
  <c r="E11" i="1" s="1"/>
  <c r="C13" i="1" s="1"/>
  <c r="D13" i="1" s="1"/>
  <c r="C4" i="1"/>
  <c r="P15" i="1" l="1"/>
  <c r="R17" i="1" s="1"/>
  <c r="C15" i="1"/>
  <c r="D15" i="1"/>
  <c r="R10" i="1"/>
  <c r="P12" i="1" s="1"/>
  <c r="P10" i="1"/>
  <c r="R12" i="1" s="1"/>
  <c r="R15" i="1"/>
  <c r="P17" i="1" s="1"/>
  <c r="K16" i="1"/>
  <c r="M16" i="1"/>
  <c r="K10" i="1"/>
  <c r="M10" i="1"/>
  <c r="E13" i="1"/>
  <c r="E15" i="1" s="1"/>
</calcChain>
</file>

<file path=xl/sharedStrings.xml><?xml version="1.0" encoding="utf-8"?>
<sst xmlns="http://schemas.openxmlformats.org/spreadsheetml/2006/main" count="37" uniqueCount="24">
  <si>
    <t>R2</t>
  </si>
  <si>
    <t>R3</t>
  </si>
  <si>
    <t>Typ</t>
  </si>
  <si>
    <t>Max</t>
  </si>
  <si>
    <t>Min</t>
  </si>
  <si>
    <t>Vin low</t>
  </si>
  <si>
    <t>Vin crit</t>
  </si>
  <si>
    <t>Pos going</t>
  </si>
  <si>
    <t>Neg going</t>
  </si>
  <si>
    <t>V</t>
  </si>
  <si>
    <t>Ω</t>
  </si>
  <si>
    <t>R1+R2</t>
  </si>
  <si>
    <t>V1</t>
  </si>
  <si>
    <t>G1</t>
  </si>
  <si>
    <t>G2</t>
  </si>
  <si>
    <t>Vout1</t>
  </si>
  <si>
    <t>Vout2</t>
  </si>
  <si>
    <t>Vin 1</t>
  </si>
  <si>
    <t>Vin 2</t>
  </si>
  <si>
    <t>tol</t>
  </si>
  <si>
    <t>top</t>
  </si>
  <si>
    <t>gain</t>
  </si>
  <si>
    <t>Vin @ 400mV</t>
  </si>
  <si>
    <t>Vout @ 36V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</si>
</sst>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10C5-9FC0-4F91-8771-E66E748DE3AA}">
  <dimension ref="B2:AA25"/>
  <sheetViews>
    <sheetView tabSelected="1" topLeftCell="F1" zoomScale="115" zoomScaleNormal="115" workbookViewId="0">
      <selection activeCell="R29" sqref="R29"/>
    </sheetView>
  </sheetViews>
  <sheetFormatPr defaultRowHeight="15" x14ac:dyDescent="0.25"/>
  <cols>
    <col min="2" max="2" width="16.140625" customWidth="1"/>
    <col min="8" max="8" width="3.7109375" customWidth="1"/>
    <col min="20" max="20" width="2.5703125" customWidth="1"/>
    <col min="26" max="26" width="13.85546875" customWidth="1"/>
    <col min="27" max="27" width="12.5703125" customWidth="1"/>
  </cols>
  <sheetData>
    <row r="2" spans="2:27" x14ac:dyDescent="0.25">
      <c r="V2" t="s">
        <v>20</v>
      </c>
      <c r="W2">
        <v>100000</v>
      </c>
    </row>
    <row r="3" spans="2:27" x14ac:dyDescent="0.25">
      <c r="C3" t="s">
        <v>4</v>
      </c>
      <c r="D3" t="s">
        <v>2</v>
      </c>
      <c r="E3" t="s">
        <v>3</v>
      </c>
      <c r="K3" t="s">
        <v>4</v>
      </c>
      <c r="L3" t="s">
        <v>2</v>
      </c>
      <c r="M3" t="s">
        <v>3</v>
      </c>
      <c r="O3" t="s">
        <v>19</v>
      </c>
      <c r="P3">
        <v>1E-3</v>
      </c>
    </row>
    <row r="4" spans="2:27" x14ac:dyDescent="0.25">
      <c r="B4" t="s">
        <v>1</v>
      </c>
      <c r="C4">
        <f>D4*0.99</f>
        <v>9900</v>
      </c>
      <c r="D4">
        <v>10000</v>
      </c>
      <c r="E4">
        <f>D4*1.01</f>
        <v>10100</v>
      </c>
      <c r="F4" s="1" t="s">
        <v>10</v>
      </c>
      <c r="G4" s="1"/>
      <c r="H4" s="1"/>
      <c r="K4">
        <f>L4*(1-$P$3)</f>
        <v>266733</v>
      </c>
      <c r="L4">
        <v>267000</v>
      </c>
      <c r="M4">
        <f>L4*(1+$P$3)</f>
        <v>267266.99999999994</v>
      </c>
      <c r="X4" t="s">
        <v>21</v>
      </c>
      <c r="Z4" t="s">
        <v>22</v>
      </c>
      <c r="AA4" t="s">
        <v>23</v>
      </c>
    </row>
    <row r="5" spans="2:27" x14ac:dyDescent="0.25">
      <c r="F5" s="1"/>
      <c r="G5" s="1"/>
      <c r="H5" s="1"/>
      <c r="K5">
        <f t="shared" ref="K5:K6" si="0">L5*(1-$P$3)</f>
        <v>347.65199999999999</v>
      </c>
      <c r="L5">
        <v>348</v>
      </c>
      <c r="M5">
        <f t="shared" ref="M5:M6" si="1">L5*(1+$P$3)</f>
        <v>348.34799999999996</v>
      </c>
      <c r="V5">
        <v>0</v>
      </c>
      <c r="X5">
        <f>V5/(V5+$W$2)</f>
        <v>0</v>
      </c>
    </row>
    <row r="6" spans="2:27" x14ac:dyDescent="0.25">
      <c r="B6" t="s">
        <v>5</v>
      </c>
      <c r="D6">
        <v>10.5</v>
      </c>
      <c r="F6" s="1" t="s">
        <v>9</v>
      </c>
      <c r="G6" s="1"/>
      <c r="H6" s="1"/>
      <c r="K6">
        <f t="shared" si="0"/>
        <v>9990</v>
      </c>
      <c r="L6">
        <v>10000</v>
      </c>
      <c r="M6">
        <f t="shared" si="1"/>
        <v>10009.999999999998</v>
      </c>
      <c r="V6">
        <v>500</v>
      </c>
      <c r="X6">
        <f t="shared" ref="X6:X25" si="2">V6/(V6+$W$2)</f>
        <v>4.9751243781094526E-3</v>
      </c>
      <c r="Z6" s="3">
        <f>0.4/X6</f>
        <v>80.400000000000006</v>
      </c>
      <c r="AA6" s="4">
        <f>36*X6</f>
        <v>0.17910447761194029</v>
      </c>
    </row>
    <row r="7" spans="2:27" x14ac:dyDescent="0.25">
      <c r="B7" t="s">
        <v>6</v>
      </c>
      <c r="D7">
        <v>10.25</v>
      </c>
      <c r="F7" s="1" t="s">
        <v>9</v>
      </c>
      <c r="G7" s="1"/>
      <c r="H7" s="1"/>
      <c r="V7">
        <v>1000</v>
      </c>
      <c r="X7">
        <f t="shared" si="2"/>
        <v>9.9009900990099011E-3</v>
      </c>
      <c r="Z7" s="3">
        <f t="shared" ref="Z7:Z25" si="3">0.4/X7</f>
        <v>40.4</v>
      </c>
      <c r="AA7" s="4">
        <f t="shared" ref="AA7:AA25" si="4">36*X7</f>
        <v>0.35643564356435642</v>
      </c>
    </row>
    <row r="8" spans="2:27" x14ac:dyDescent="0.25">
      <c r="B8" t="s">
        <v>7</v>
      </c>
      <c r="C8">
        <v>0.39600000000000002</v>
      </c>
      <c r="D8">
        <v>0.4</v>
      </c>
      <c r="E8">
        <v>0.40400000000000003</v>
      </c>
      <c r="F8" s="1" t="s">
        <v>9</v>
      </c>
      <c r="G8" s="1"/>
      <c r="H8" s="1"/>
      <c r="V8">
        <v>1500</v>
      </c>
      <c r="X8">
        <f t="shared" si="2"/>
        <v>1.4778325123152709E-2</v>
      </c>
      <c r="Z8" s="3">
        <f t="shared" si="3"/>
        <v>27.06666666666667</v>
      </c>
      <c r="AA8" s="4">
        <f t="shared" si="4"/>
        <v>0.53201970443349755</v>
      </c>
    </row>
    <row r="9" spans="2:27" x14ac:dyDescent="0.25">
      <c r="B9" t="s">
        <v>8</v>
      </c>
      <c r="C9">
        <v>0.38700000000000001</v>
      </c>
      <c r="D9">
        <v>0.39450000000000002</v>
      </c>
      <c r="E9">
        <v>0.4</v>
      </c>
      <c r="F9" s="1" t="s">
        <v>9</v>
      </c>
      <c r="G9" s="1"/>
      <c r="H9" s="1"/>
      <c r="J9">
        <v>10.25</v>
      </c>
      <c r="V9">
        <v>2000</v>
      </c>
      <c r="X9">
        <f t="shared" si="2"/>
        <v>1.9607843137254902E-2</v>
      </c>
      <c r="Z9" s="3">
        <f t="shared" si="3"/>
        <v>20.400000000000002</v>
      </c>
      <c r="AA9" s="4">
        <f t="shared" si="4"/>
        <v>0.70588235294117641</v>
      </c>
    </row>
    <row r="10" spans="2:27" x14ac:dyDescent="0.25">
      <c r="J10" t="s">
        <v>12</v>
      </c>
      <c r="K10">
        <f>J9*(K5+K6)/(M4+K5+K6)</f>
        <v>0.38169725268148613</v>
      </c>
      <c r="L10">
        <f>J9*(L5+L6)/(L4+L5+L6)</f>
        <v>0.38243290018316339</v>
      </c>
      <c r="M10">
        <f>J9*(M5+M6)/(K4+M5+M6)</f>
        <v>0.38316991045133603</v>
      </c>
      <c r="O10" t="s">
        <v>13</v>
      </c>
      <c r="P10">
        <f>(K6+M5)/(M4+M5+K6)</f>
        <v>3.7241170152096645E-2</v>
      </c>
      <c r="Q10">
        <f>(L6+L5)/(L4+L5+L6)</f>
        <v>3.7310526847137891E-2</v>
      </c>
      <c r="R10">
        <f>(M6+K5)/(K4+K5+M6)</f>
        <v>3.7380012372268692E-2</v>
      </c>
      <c r="V10">
        <v>2500</v>
      </c>
      <c r="X10">
        <f t="shared" si="2"/>
        <v>2.4390243902439025E-2</v>
      </c>
      <c r="Z10" s="3">
        <f t="shared" si="3"/>
        <v>16.399999999999999</v>
      </c>
      <c r="AA10" s="4">
        <f t="shared" si="4"/>
        <v>0.87804878048780488</v>
      </c>
    </row>
    <row r="11" spans="2:27" x14ac:dyDescent="0.25">
      <c r="B11" t="s">
        <v>11</v>
      </c>
      <c r="C11" s="2">
        <f>((D6*C4)/C9)-C4</f>
        <v>258704.65116279072</v>
      </c>
      <c r="D11" s="2">
        <f>((D6*D4)/C9)-D4</f>
        <v>261317.82945736434</v>
      </c>
      <c r="E11" s="2">
        <f>((D6*E4)/C9)-E4</f>
        <v>263931.00775193796</v>
      </c>
      <c r="O11" t="s">
        <v>15</v>
      </c>
      <c r="P11">
        <v>0.38700000000000001</v>
      </c>
      <c r="Q11">
        <v>0.39450000000000002</v>
      </c>
      <c r="R11">
        <v>0.4</v>
      </c>
      <c r="V11">
        <v>3000</v>
      </c>
      <c r="X11">
        <f t="shared" si="2"/>
        <v>2.9126213592233011E-2</v>
      </c>
      <c r="Z11" s="3">
        <f t="shared" si="3"/>
        <v>13.733333333333334</v>
      </c>
      <c r="AA11" s="4">
        <f t="shared" si="4"/>
        <v>1.0485436893203883</v>
      </c>
    </row>
    <row r="12" spans="2:27" x14ac:dyDescent="0.25">
      <c r="O12" t="s">
        <v>17</v>
      </c>
      <c r="P12">
        <f>P11/R10</f>
        <v>10.353126589308081</v>
      </c>
      <c r="Q12">
        <f>Q11/Q10</f>
        <v>10.573423463471203</v>
      </c>
      <c r="R12">
        <f>R11/P10</f>
        <v>10.740801064154542</v>
      </c>
      <c r="V12">
        <v>3500</v>
      </c>
      <c r="X12">
        <f t="shared" si="2"/>
        <v>3.3816425120772944E-2</v>
      </c>
      <c r="Z12" s="3">
        <f t="shared" si="3"/>
        <v>11.828571428571431</v>
      </c>
      <c r="AA12" s="4">
        <f t="shared" si="4"/>
        <v>1.2173913043478259</v>
      </c>
    </row>
    <row r="13" spans="2:27" x14ac:dyDescent="0.25">
      <c r="B13" t="s">
        <v>11</v>
      </c>
      <c r="C13" s="2">
        <f>E11</f>
        <v>263931.00775193796</v>
      </c>
      <c r="D13">
        <f>C13/0.99</f>
        <v>266596.97752721008</v>
      </c>
      <c r="E13">
        <f>D13*1.01</f>
        <v>269262.94730248221</v>
      </c>
      <c r="V13">
        <v>4000</v>
      </c>
      <c r="X13">
        <f t="shared" si="2"/>
        <v>3.8461538461538464E-2</v>
      </c>
      <c r="Z13" s="3">
        <f t="shared" si="3"/>
        <v>10.4</v>
      </c>
      <c r="AA13" s="4">
        <f t="shared" si="4"/>
        <v>1.3846153846153846</v>
      </c>
    </row>
    <row r="14" spans="2:27" x14ac:dyDescent="0.25">
      <c r="V14">
        <v>4500</v>
      </c>
      <c r="X14">
        <f t="shared" si="2"/>
        <v>4.3062200956937802E-2</v>
      </c>
      <c r="Z14" s="3">
        <f t="shared" si="3"/>
        <v>9.2888888888888896</v>
      </c>
      <c r="AA14" s="4">
        <f t="shared" si="4"/>
        <v>1.5502392344497609</v>
      </c>
    </row>
    <row r="15" spans="2:27" x14ac:dyDescent="0.25">
      <c r="B15" t="s">
        <v>0</v>
      </c>
      <c r="C15">
        <f>(C9*(D13+E4))/D7-E4</f>
        <v>346.9980783444189</v>
      </c>
      <c r="D15">
        <f>(C9*(D13+D4))/D7-D4</f>
        <v>443.22246858832295</v>
      </c>
      <c r="E15">
        <f>(C9*(E13+E4))/D7-E4</f>
        <v>447.65469327420578</v>
      </c>
      <c r="J15">
        <v>10.5</v>
      </c>
      <c r="O15" t="s">
        <v>14</v>
      </c>
      <c r="P15">
        <f>(K6)/(M4+M5+K6)</f>
        <v>3.5986338418811735E-2</v>
      </c>
      <c r="Q15">
        <f>(L6)/(L4+L5+L6)</f>
        <v>3.6055785511343148E-2</v>
      </c>
      <c r="R15">
        <f>(M6)/(K4+K5+M6)</f>
        <v>3.6125361601877487E-2</v>
      </c>
      <c r="V15">
        <v>5000</v>
      </c>
      <c r="X15">
        <f t="shared" si="2"/>
        <v>4.7619047619047616E-2</v>
      </c>
      <c r="Z15" s="3">
        <f t="shared" si="3"/>
        <v>8.4</v>
      </c>
      <c r="AA15" s="4">
        <f t="shared" si="4"/>
        <v>1.7142857142857142</v>
      </c>
    </row>
    <row r="16" spans="2:27" x14ac:dyDescent="0.25">
      <c r="J16" t="s">
        <v>12</v>
      </c>
      <c r="K16">
        <f>J15*(K6)/(M4+M5+K6)</f>
        <v>0.37785655339752322</v>
      </c>
      <c r="L16">
        <f>J15*(L6)/(L4+L5+L6)</f>
        <v>0.3785857478691031</v>
      </c>
      <c r="M16">
        <f>J15*(M6)/(K4+M5+M6)</f>
        <v>0.37931534405036704</v>
      </c>
      <c r="O16" t="s">
        <v>16</v>
      </c>
      <c r="P16">
        <v>0.38700000000000001</v>
      </c>
      <c r="Q16">
        <v>0.39450000000000002</v>
      </c>
      <c r="R16">
        <v>0.4</v>
      </c>
      <c r="V16">
        <v>5500</v>
      </c>
      <c r="X16">
        <f t="shared" si="2"/>
        <v>5.2132701421800945E-2</v>
      </c>
      <c r="Z16" s="3">
        <f t="shared" si="3"/>
        <v>7.6727272727272737</v>
      </c>
      <c r="AA16" s="4">
        <f t="shared" si="4"/>
        <v>1.876777251184834</v>
      </c>
    </row>
    <row r="17" spans="2:27" x14ac:dyDescent="0.25">
      <c r="B17" t="s">
        <v>0</v>
      </c>
      <c r="O17" t="s">
        <v>18</v>
      </c>
      <c r="P17">
        <f>P16/R15</f>
        <v>10.712695536863141</v>
      </c>
      <c r="Q17">
        <f>Q16/Q15</f>
        <v>10.9413786</v>
      </c>
      <c r="R17">
        <f>R16/P15</f>
        <v>11.115329249249248</v>
      </c>
      <c r="V17">
        <v>6000</v>
      </c>
      <c r="X17">
        <f t="shared" si="2"/>
        <v>5.6603773584905662E-2</v>
      </c>
      <c r="Z17" s="3">
        <f t="shared" si="3"/>
        <v>7.0666666666666673</v>
      </c>
      <c r="AA17" s="4">
        <f t="shared" si="4"/>
        <v>2.0377358490566038</v>
      </c>
    </row>
    <row r="18" spans="2:27" x14ac:dyDescent="0.25">
      <c r="V18">
        <v>6500</v>
      </c>
      <c r="X18">
        <f t="shared" si="2"/>
        <v>6.1032863849765258E-2</v>
      </c>
      <c r="Z18" s="3">
        <f t="shared" si="3"/>
        <v>6.5538461538461545</v>
      </c>
      <c r="AA18" s="4">
        <f t="shared" si="4"/>
        <v>2.1971830985915495</v>
      </c>
    </row>
    <row r="19" spans="2:27" x14ac:dyDescent="0.25">
      <c r="B19" t="s">
        <v>0</v>
      </c>
      <c r="F19" s="1" t="s">
        <v>10</v>
      </c>
      <c r="G19" s="1"/>
      <c r="H19" s="1"/>
      <c r="V19">
        <v>7000</v>
      </c>
      <c r="X19">
        <f t="shared" si="2"/>
        <v>6.5420560747663545E-2</v>
      </c>
      <c r="Z19" s="3">
        <f t="shared" si="3"/>
        <v>6.1142857142857157</v>
      </c>
      <c r="AA19" s="4">
        <f t="shared" si="4"/>
        <v>2.3551401869158877</v>
      </c>
    </row>
    <row r="20" spans="2:27" x14ac:dyDescent="0.25">
      <c r="B20" t="s">
        <v>1</v>
      </c>
      <c r="F20" s="1" t="s">
        <v>10</v>
      </c>
      <c r="G20" s="1"/>
      <c r="H20" s="1"/>
      <c r="V20">
        <v>7500</v>
      </c>
      <c r="X20">
        <f t="shared" si="2"/>
        <v>6.9767441860465115E-2</v>
      </c>
      <c r="Z20" s="3">
        <f t="shared" si="3"/>
        <v>5.7333333333333334</v>
      </c>
      <c r="AA20" s="4">
        <f t="shared" si="4"/>
        <v>2.5116279069767442</v>
      </c>
    </row>
    <row r="21" spans="2:27" x14ac:dyDescent="0.25">
      <c r="V21">
        <v>8000</v>
      </c>
      <c r="X21">
        <f t="shared" si="2"/>
        <v>7.407407407407407E-2</v>
      </c>
      <c r="Z21" s="3">
        <f t="shared" si="3"/>
        <v>5.4</v>
      </c>
      <c r="AA21" s="4">
        <f t="shared" si="4"/>
        <v>2.6666666666666665</v>
      </c>
    </row>
    <row r="22" spans="2:27" x14ac:dyDescent="0.25">
      <c r="V22">
        <v>8500</v>
      </c>
      <c r="X22">
        <f t="shared" si="2"/>
        <v>7.8341013824884786E-2</v>
      </c>
      <c r="Z22" s="3">
        <f t="shared" si="3"/>
        <v>5.105882352941177</v>
      </c>
      <c r="AA22" s="4">
        <f t="shared" si="4"/>
        <v>2.8202764976958523</v>
      </c>
    </row>
    <row r="23" spans="2:27" x14ac:dyDescent="0.25">
      <c r="V23">
        <v>9000</v>
      </c>
      <c r="X23">
        <f t="shared" si="2"/>
        <v>8.2568807339449546E-2</v>
      </c>
      <c r="Z23" s="3">
        <f t="shared" si="3"/>
        <v>4.8444444444444441</v>
      </c>
      <c r="AA23" s="4">
        <f t="shared" si="4"/>
        <v>2.9724770642201834</v>
      </c>
    </row>
    <row r="24" spans="2:27" x14ac:dyDescent="0.25">
      <c r="V24">
        <v>9500</v>
      </c>
      <c r="X24">
        <f t="shared" si="2"/>
        <v>8.6757990867579904E-2</v>
      </c>
      <c r="Z24" s="3">
        <f t="shared" si="3"/>
        <v>4.6105263157894738</v>
      </c>
      <c r="AA24" s="4">
        <f t="shared" si="4"/>
        <v>3.1232876712328768</v>
      </c>
    </row>
    <row r="25" spans="2:27" x14ac:dyDescent="0.25">
      <c r="V25">
        <v>10000</v>
      </c>
      <c r="X25">
        <f t="shared" si="2"/>
        <v>9.0909090909090912E-2</v>
      </c>
      <c r="Z25" s="3">
        <f t="shared" si="3"/>
        <v>4.4000000000000004</v>
      </c>
      <c r="AA25" s="4">
        <f t="shared" si="4"/>
        <v>3.2727272727272729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Gaulin</dc:creator>
  <cp:lastModifiedBy>Louis Gaulin</cp:lastModifiedBy>
  <dcterms:created xsi:type="dcterms:W3CDTF">2021-02-22T18:11:47Z</dcterms:created>
  <dcterms:modified xsi:type="dcterms:W3CDTF">2021-02-24T13:32:02Z</dcterms:modified>
</cp:coreProperties>
</file>