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.sharepoint.com/sites/SwarmUs/Documents partages/General/Interlocalisation/MultiAgents/"/>
    </mc:Choice>
  </mc:AlternateContent>
  <xr:revisionPtr revIDLastSave="1427" documentId="8_{ACED04FC-C9E9-4639-AA6A-49D61D4D06D3}" xr6:coauthVersionLast="47" xr6:coauthVersionMax="47" xr10:uidLastSave="{CF1A72BD-5982-419B-99A7-0ADCFAE83537}"/>
  <bookViews>
    <workbookView xWindow="-28920" yWindow="-120" windowWidth="29040" windowHeight="15840" tabRatio="761" activeTab="2" xr2:uid="{AB080C99-DEED-43F0-8DD8-7CD326B31ECE}"/>
  </bookViews>
  <sheets>
    <sheet name="Global Characteristics" sheetId="1" r:id="rId1"/>
    <sheet name="Frame Description" sheetId="2" r:id="rId2"/>
    <sheet name="Time Managemen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" i="3" l="1"/>
  <c r="T5" i="3"/>
  <c r="X11" i="3"/>
  <c r="T26" i="2"/>
  <c r="U26" i="2" s="1"/>
  <c r="R6" i="1"/>
  <c r="T18" i="2" l="1"/>
  <c r="X15" i="3" l="1"/>
  <c r="W31" i="3"/>
  <c r="V10" i="1"/>
  <c r="V8" i="1"/>
  <c r="V4" i="1"/>
  <c r="W29" i="3"/>
  <c r="R14" i="1" l="1"/>
  <c r="R9" i="1"/>
  <c r="T19" i="2"/>
  <c r="T17" i="2"/>
  <c r="Q12" i="2"/>
  <c r="Q15" i="3" l="1"/>
  <c r="Q16" i="2"/>
  <c r="Q21" i="2" s="1"/>
  <c r="R12" i="2"/>
  <c r="Q25" i="2" l="1"/>
  <c r="Q27" i="2" s="1"/>
  <c r="R27" i="2" s="1"/>
  <c r="R21" i="2"/>
  <c r="T10" i="2"/>
  <c r="T12" i="2" s="1"/>
  <c r="U12" i="2" s="1"/>
  <c r="T24" i="2"/>
  <c r="T16" i="2"/>
  <c r="T20" i="2" s="1"/>
  <c r="T3" i="2"/>
  <c r="T6" i="2" s="1"/>
  <c r="Q6" i="3" s="1"/>
  <c r="Q9" i="3"/>
  <c r="X8" i="3" s="1"/>
  <c r="Q7" i="3"/>
  <c r="Q8" i="3"/>
  <c r="Q12" i="3" l="1"/>
  <c r="X12" i="3" s="1"/>
  <c r="U20" i="2"/>
  <c r="U6" i="2"/>
  <c r="X5" i="3"/>
  <c r="Q13" i="3"/>
  <c r="Q14" i="3"/>
  <c r="W20" i="3" s="1"/>
  <c r="W22" i="3" s="1"/>
  <c r="Q10" i="3"/>
  <c r="Q11" i="3"/>
  <c r="X13" i="3" s="1"/>
  <c r="Q4" i="3"/>
  <c r="X4" i="3" s="1"/>
  <c r="Q5" i="3"/>
  <c r="X9" i="3"/>
  <c r="X6" i="3"/>
  <c r="W28" i="3" l="1"/>
  <c r="W30" i="3"/>
  <c r="W32" i="3" l="1"/>
  <c r="W35" i="3" s="1"/>
</calcChain>
</file>

<file path=xl/sharedStrings.xml><?xml version="1.0" encoding="utf-8"?>
<sst xmlns="http://schemas.openxmlformats.org/spreadsheetml/2006/main" count="153" uniqueCount="110">
  <si>
    <t xml:space="preserve">Refer to datasheet table 13 and 25 </t>
  </si>
  <si>
    <t>Option</t>
  </si>
  <si>
    <t>Value</t>
  </si>
  <si>
    <t>Preamble Definition</t>
  </si>
  <si>
    <t>Number of antennas for angle</t>
  </si>
  <si>
    <t>decawaves</t>
  </si>
  <si>
    <t>PRF</t>
  </si>
  <si>
    <t>Number of robot in swarm</t>
  </si>
  <si>
    <t>devices</t>
  </si>
  <si>
    <t>DataRate</t>
  </si>
  <si>
    <t>Transmission speed</t>
  </si>
  <si>
    <t>options are ; 110 000l,850 000, 6 800 000</t>
  </si>
  <si>
    <t>SHR</t>
  </si>
  <si>
    <t>SHR bit time (us)</t>
  </si>
  <si>
    <t>sec per bit</t>
  </si>
  <si>
    <t>usec</t>
  </si>
  <si>
    <t>Preamble sequence length (bits)</t>
  </si>
  <si>
    <t>Start Frame Delimiter length (bits)</t>
  </si>
  <si>
    <t>SPI speed</t>
  </si>
  <si>
    <t>in bits/sec</t>
  </si>
  <si>
    <t>PHR</t>
  </si>
  <si>
    <t>PHR bit time (us)</t>
  </si>
  <si>
    <t>PHY Header length (bits)</t>
  </si>
  <si>
    <t xml:space="preserve">  </t>
  </si>
  <si>
    <t>Total Preambule length (us)</t>
  </si>
  <si>
    <t>TxTimestamp Size</t>
  </si>
  <si>
    <t>bits</t>
  </si>
  <si>
    <t>RxTimestamp Size</t>
  </si>
  <si>
    <t>Preamble</t>
  </si>
  <si>
    <t>us</t>
  </si>
  <si>
    <t>FrameControl</t>
  </si>
  <si>
    <t>Size (bits)</t>
  </si>
  <si>
    <t>TWRPoll</t>
  </si>
  <si>
    <t>FrameType</t>
  </si>
  <si>
    <t>DWFrame</t>
  </si>
  <si>
    <t>SecurityEnabled</t>
  </si>
  <si>
    <t>superFrameInitiator</t>
  </si>
  <si>
    <t>FramePending</t>
  </si>
  <si>
    <t>CurrentFrameID</t>
  </si>
  <si>
    <t>ACKRequest</t>
  </si>
  <si>
    <t xml:space="preserve">Total size : </t>
  </si>
  <si>
    <t>PanIDCompressed</t>
  </si>
  <si>
    <t>Reserved</t>
  </si>
  <si>
    <t>AddressMode</t>
  </si>
  <si>
    <t>TWRRespond</t>
  </si>
  <si>
    <t>FrameVersion</t>
  </si>
  <si>
    <t>SourceAddressMode</t>
  </si>
  <si>
    <t>subFrameID</t>
  </si>
  <si>
    <t>MacHeader</t>
  </si>
  <si>
    <t>TWRFinal</t>
  </si>
  <si>
    <t>DWRFrame</t>
  </si>
  <si>
    <t>SequenceNumber</t>
  </si>
  <si>
    <t>Poll TxTimestamp</t>
  </si>
  <si>
    <t>DestinationId</t>
  </si>
  <si>
    <t>Total Respond RxTimestamp</t>
  </si>
  <si>
    <t>DestinationAddress</t>
  </si>
  <si>
    <t>FinalTxTimestamp</t>
  </si>
  <si>
    <t>SourceAddress</t>
  </si>
  <si>
    <t>Angle</t>
  </si>
  <si>
    <t>Message ID</t>
  </si>
  <si>
    <t>FunctionCode</t>
  </si>
  <si>
    <t>User defined</t>
  </si>
  <si>
    <t>Frames Type Time Equivalent</t>
  </si>
  <si>
    <t>TWRFrame Guard Time Description</t>
  </si>
  <si>
    <t>Time (us)</t>
  </si>
  <si>
    <t>TWR Frame Time</t>
  </si>
  <si>
    <t>Poll to FirstResponse guard time</t>
  </si>
  <si>
    <t>time(us)</t>
  </si>
  <si>
    <t>Poll</t>
  </si>
  <si>
    <t>SPI write</t>
  </si>
  <si>
    <t>ResponseRX to ResponseTx guard time</t>
  </si>
  <si>
    <t>poll</t>
  </si>
  <si>
    <t>SPI read</t>
  </si>
  <si>
    <t>Response to Response Delay</t>
  </si>
  <si>
    <t>Air Time</t>
  </si>
  <si>
    <t>air time  with PREAMBLE</t>
  </si>
  <si>
    <t>Response to Final guard time</t>
  </si>
  <si>
    <t>Response</t>
  </si>
  <si>
    <t>Final Processing Guard time</t>
  </si>
  <si>
    <t>Processing</t>
  </si>
  <si>
    <t>TEMP</t>
  </si>
  <si>
    <t>Angle to Angle guard time</t>
  </si>
  <si>
    <t>Time from processing to end of the final Resp Tx</t>
  </si>
  <si>
    <t xml:space="preserve"> =minDly +(n-1)*(SPI R + Proc +RtoR guard) + AirTime+ Poll to RespGuard</t>
  </si>
  <si>
    <t>Final to angle guard time</t>
  </si>
  <si>
    <t>SPI read last Resp</t>
  </si>
  <si>
    <t>Final</t>
  </si>
  <si>
    <t>Final Tx</t>
  </si>
  <si>
    <t>Process TX final</t>
  </si>
  <si>
    <t>SPI Write / sendDelayed delay</t>
  </si>
  <si>
    <t>air time with PREAMBLE</t>
  </si>
  <si>
    <t>Angle to Angle guard time Calculation</t>
  </si>
  <si>
    <t>Read Initialization for 3 decas</t>
  </si>
  <si>
    <t>Final Rx</t>
  </si>
  <si>
    <t>Angle data read per deca</t>
  </si>
  <si>
    <t>Final to Angle Guard</t>
  </si>
  <si>
    <t>Total TWRFrame Time</t>
  </si>
  <si>
    <t>Angle Frame Time</t>
  </si>
  <si>
    <t>SPI Read</t>
  </si>
  <si>
    <t>nb angle/TWRF</t>
  </si>
  <si>
    <t>Total Angle Frame Time</t>
  </si>
  <si>
    <t xml:space="preserve"> = n*[(SPI R * Nb Antennas) + Proc + Guard +air time]</t>
  </si>
  <si>
    <t>SuperFrame Timings</t>
  </si>
  <si>
    <t>TWR Frame</t>
  </si>
  <si>
    <t>TWR to Angle Guard</t>
  </si>
  <si>
    <t>Angle Time</t>
  </si>
  <si>
    <t>End TWRFrame Guard</t>
  </si>
  <si>
    <t>Total TWR time</t>
  </si>
  <si>
    <t>SuperFrame Frequency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</si>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</sst>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2" borderId="1" xfId="1" applyBorder="1"/>
    <xf numFmtId="0" fontId="1" fillId="2" borderId="8" xfId="1" applyBorder="1"/>
    <xf numFmtId="0" fontId="1" fillId="3" borderId="1" xfId="2" applyBorder="1"/>
    <xf numFmtId="0" fontId="1" fillId="3" borderId="8" xfId="2" applyBorder="1"/>
    <xf numFmtId="0" fontId="0" fillId="3" borderId="1" xfId="2" applyFont="1" applyBorder="1"/>
    <xf numFmtId="0" fontId="3" fillId="0" borderId="4" xfId="0" applyFont="1" applyBorder="1"/>
    <xf numFmtId="0" fontId="3" fillId="0" borderId="9" xfId="0" applyFont="1" applyBorder="1"/>
    <xf numFmtId="0" fontId="0" fillId="0" borderId="1" xfId="0" applyBorder="1"/>
    <xf numFmtId="0" fontId="3" fillId="2" borderId="1" xfId="1" applyFont="1" applyBorder="1"/>
    <xf numFmtId="0" fontId="3" fillId="0" borderId="16" xfId="0" applyFont="1" applyBorder="1"/>
    <xf numFmtId="0" fontId="4" fillId="0" borderId="0" xfId="0" applyFont="1"/>
    <xf numFmtId="0" fontId="0" fillId="0" borderId="19" xfId="0" applyBorder="1"/>
    <xf numFmtId="4" fontId="0" fillId="0" borderId="0" xfId="0" applyNumberFormat="1"/>
    <xf numFmtId="0" fontId="2" fillId="0" borderId="0" xfId="0" applyFont="1"/>
    <xf numFmtId="0" fontId="0" fillId="0" borderId="22" xfId="0" applyBorder="1"/>
    <xf numFmtId="0" fontId="0" fillId="0" borderId="13" xfId="0" applyBorder="1"/>
    <xf numFmtId="0" fontId="0" fillId="0" borderId="24" xfId="0" applyBorder="1"/>
    <xf numFmtId="0" fontId="0" fillId="0" borderId="25" xfId="0" applyBorder="1"/>
    <xf numFmtId="0" fontId="2" fillId="0" borderId="14" xfId="0" applyFont="1" applyBorder="1"/>
    <xf numFmtId="0" fontId="0" fillId="0" borderId="27" xfId="0" applyBorder="1"/>
    <xf numFmtId="4" fontId="0" fillId="0" borderId="14" xfId="0" applyNumberFormat="1" applyBorder="1"/>
    <xf numFmtId="0" fontId="1" fillId="2" borderId="7" xfId="1" applyBorder="1"/>
    <xf numFmtId="4" fontId="1" fillId="2" borderId="1" xfId="1" applyNumberFormat="1" applyBorder="1"/>
    <xf numFmtId="0" fontId="1" fillId="2" borderId="3" xfId="1" applyBorder="1"/>
    <xf numFmtId="0" fontId="3" fillId="2" borderId="7" xfId="1" applyFont="1" applyBorder="1"/>
    <xf numFmtId="0" fontId="3" fillId="0" borderId="26" xfId="0" applyFont="1" applyBorder="1"/>
    <xf numFmtId="0" fontId="0" fillId="3" borderId="7" xfId="2" applyFont="1" applyBorder="1"/>
    <xf numFmtId="0" fontId="3" fillId="2" borderId="2" xfId="1" applyFont="1" applyBorder="1"/>
    <xf numFmtId="0" fontId="3" fillId="0" borderId="27" xfId="0" applyFont="1" applyBorder="1"/>
    <xf numFmtId="0" fontId="1" fillId="2" borderId="18" xfId="1" applyBorder="1"/>
    <xf numFmtId="0" fontId="0" fillId="0" borderId="30" xfId="0" applyBorder="1"/>
    <xf numFmtId="0" fontId="0" fillId="0" borderId="29" xfId="0" applyBorder="1"/>
    <xf numFmtId="0" fontId="0" fillId="0" borderId="31" xfId="0" applyBorder="1"/>
    <xf numFmtId="0" fontId="2" fillId="0" borderId="15" xfId="0" applyFont="1" applyBorder="1"/>
    <xf numFmtId="0" fontId="2" fillId="0" borderId="19" xfId="0" applyFont="1" applyBorder="1"/>
    <xf numFmtId="0" fontId="4" fillId="0" borderId="28" xfId="0" applyFont="1" applyBorder="1"/>
    <xf numFmtId="0" fontId="1" fillId="3" borderId="7" xfId="2" applyBorder="1" applyAlignment="1">
      <alignment horizontal="left"/>
    </xf>
    <xf numFmtId="0" fontId="1" fillId="3" borderId="8" xfId="2" applyBorder="1" applyAlignment="1">
      <alignment horizontal="left"/>
    </xf>
    <xf numFmtId="0" fontId="1" fillId="3" borderId="7" xfId="2" applyBorder="1"/>
    <xf numFmtId="0" fontId="0" fillId="0" borderId="23" xfId="0" applyBorder="1"/>
    <xf numFmtId="0" fontId="2" fillId="0" borderId="21" xfId="0" applyFont="1" applyBorder="1"/>
    <xf numFmtId="0" fontId="2" fillId="0" borderId="16" xfId="0" applyFont="1" applyBorder="1"/>
    <xf numFmtId="0" fontId="0" fillId="4" borderId="32" xfId="0" applyFill="1" applyBorder="1"/>
    <xf numFmtId="0" fontId="0" fillId="4" borderId="33" xfId="0" applyFill="1" applyBorder="1"/>
    <xf numFmtId="0" fontId="2" fillId="4" borderId="22" xfId="0" applyFont="1" applyFill="1" applyBorder="1"/>
    <xf numFmtId="0" fontId="2" fillId="4" borderId="34" xfId="0" applyFont="1" applyFill="1" applyBorder="1"/>
    <xf numFmtId="0" fontId="0" fillId="4" borderId="35" xfId="0" applyFill="1" applyBorder="1"/>
    <xf numFmtId="4" fontId="0" fillId="4" borderId="36" xfId="0" applyNumberFormat="1" applyFill="1" applyBorder="1"/>
    <xf numFmtId="0" fontId="0" fillId="4" borderId="37" xfId="0" applyFill="1" applyBorder="1"/>
    <xf numFmtId="0" fontId="0" fillId="4" borderId="38" xfId="0" applyFill="1" applyBorder="1"/>
    <xf numFmtId="0" fontId="0" fillId="0" borderId="26" xfId="0" applyBorder="1"/>
    <xf numFmtId="0" fontId="2" fillId="0" borderId="27" xfId="0" applyFont="1" applyBorder="1"/>
    <xf numFmtId="0" fontId="1" fillId="3" borderId="39" xfId="2" applyBorder="1"/>
    <xf numFmtId="0" fontId="0" fillId="0" borderId="28" xfId="0" applyBorder="1"/>
    <xf numFmtId="11" fontId="0" fillId="0" borderId="17" xfId="0" applyNumberFormat="1" applyBorder="1"/>
    <xf numFmtId="4" fontId="0" fillId="0" borderId="40" xfId="0" applyNumberFormat="1" applyBorder="1"/>
    <xf numFmtId="0" fontId="0" fillId="0" borderId="10" xfId="0" applyBorder="1"/>
    <xf numFmtId="0" fontId="1" fillId="3" borderId="10" xfId="2" applyBorder="1"/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2" fontId="0" fillId="0" borderId="11" xfId="0" applyNumberFormat="1" applyBorder="1"/>
    <xf numFmtId="2" fontId="0" fillId="0" borderId="17" xfId="0" applyNumberFormat="1" applyBorder="1"/>
    <xf numFmtId="2" fontId="0" fillId="0" borderId="40" xfId="0" applyNumberFormat="1" applyBorder="1"/>
    <xf numFmtId="2" fontId="1" fillId="3" borderId="8" xfId="2" applyNumberFormat="1" applyBorder="1"/>
    <xf numFmtId="0" fontId="0" fillId="0" borderId="8" xfId="0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20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3" fontId="0" fillId="5" borderId="18" xfId="0" applyNumberFormat="1" applyFill="1" applyBorder="1"/>
    <xf numFmtId="0" fontId="0" fillId="5" borderId="14" xfId="0" applyFill="1" applyBorder="1"/>
    <xf numFmtId="4" fontId="0" fillId="5" borderId="14" xfId="0" applyNumberFormat="1" applyFill="1" applyBorder="1"/>
    <xf numFmtId="164" fontId="0" fillId="6" borderId="14" xfId="0" applyNumberFormat="1" applyFill="1" applyBorder="1"/>
    <xf numFmtId="4" fontId="0" fillId="6" borderId="14" xfId="0" applyNumberFormat="1" applyFill="1" applyBorder="1"/>
    <xf numFmtId="0" fontId="0" fillId="6" borderId="15" xfId="0" applyFill="1" applyBorder="1"/>
  </cellXfs>
  <cellStyles count="3">
    <cellStyle name="40 % - Accent1" xfId="1" builtinId="31"/>
    <cellStyle name="40 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104775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C050F581-062B-4924-8171-131F76C5BDB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40</xdr:row>
      <xdr:rowOff>0</xdr:rowOff>
    </xdr:from>
    <xdr:to>
      <xdr:col>28</xdr:col>
      <xdr:colOff>381000</xdr:colOff>
      <xdr:row>75</xdr:row>
      <xdr:rowOff>9525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6D9DDB49-738E-4F47-AA3B-37983D1541DA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7620000"/>
          <a:ext cx="7810500" cy="667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190500</xdr:colOff>
      <xdr:row>0</xdr:row>
      <xdr:rowOff>119062</xdr:rowOff>
    </xdr:from>
    <xdr:to>
      <xdr:col>12</xdr:col>
      <xdr:colOff>533400</xdr:colOff>
      <xdr:row>35</xdr:row>
      <xdr:rowOff>17095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89933C-667B-499C-B072-C084EF00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19062"/>
          <a:ext cx="7772400" cy="6644454"/>
        </a:xfrm>
        <a:prstGeom prst="rect">
          <a:avLst/>
        </a:prstGeom>
      </xdr:spPr>
    </xdr:pic>
    <xdr:clientData/>
  </xdr:twoCellAnchor>
  <xdr:twoCellAnchor editAs="oneCell">
    <xdr:from>
      <xdr:col>22</xdr:col>
      <xdr:colOff>266700</xdr:colOff>
      <xdr:row>1</xdr:row>
      <xdr:rowOff>0</xdr:rowOff>
    </xdr:from>
    <xdr:to>
      <xdr:col>33</xdr:col>
      <xdr:colOff>562952</xdr:colOff>
      <xdr:row>26</xdr:row>
      <xdr:rowOff>181673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36DE8-C050-4010-A7EC-5643F81AC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11950" y="200025"/>
          <a:ext cx="7001852" cy="5001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375557</xdr:colOff>
      <xdr:row>34</xdr:row>
      <xdr:rowOff>123432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F163F2-772E-48AD-B90F-3D3DA62FA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90757" cy="66444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321769</xdr:colOff>
      <xdr:row>34</xdr:row>
      <xdr:rowOff>86968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124E8-D057-4240-A45A-781CFCB15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83181" cy="6666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34E7-DB6F-479F-A7BA-D4AC85D9D8F0}">
  <dimension ref="A1:V14"/>
  <sheetViews>
    <sheetView zoomScaleNormal="100" workbookViewId="0">
      <selection activeCell="Q24" sqref="Q24"/>
    </sheetView>
  </sheetViews>
  <sheetFormatPr baseColWidth="10" defaultColWidth="9.140625" defaultRowHeight="15" x14ac:dyDescent="0.25"/>
  <cols>
    <col min="17" max="17" width="27.7109375" customWidth="1"/>
    <col min="18" max="18" width="18.85546875" style="23" customWidth="1"/>
    <col min="19" max="19" width="40.42578125" customWidth="1"/>
    <col min="20" max="20" width="18.140625" bestFit="1" customWidth="1"/>
    <col min="21" max="21" width="26.7109375" bestFit="1" customWidth="1"/>
    <col min="22" max="22" width="11.7109375" bestFit="1" customWidth="1"/>
  </cols>
  <sheetData>
    <row r="1" spans="1:22" ht="15.75" thickBot="1" x14ac:dyDescent="0.3">
      <c r="T1" s="21" t="s">
        <v>0</v>
      </c>
    </row>
    <row r="2" spans="1:22" ht="15.75" thickBot="1" x14ac:dyDescent="0.3">
      <c r="Q2" s="32" t="s">
        <v>1</v>
      </c>
      <c r="R2" s="33" t="s">
        <v>2</v>
      </c>
      <c r="T2" s="76" t="s">
        <v>3</v>
      </c>
      <c r="U2" s="77"/>
      <c r="V2" s="78"/>
    </row>
    <row r="3" spans="1:22" x14ac:dyDescent="0.25">
      <c r="Q3" s="1" t="s">
        <v>4</v>
      </c>
      <c r="R3" s="95">
        <v>3</v>
      </c>
      <c r="S3" t="s">
        <v>5</v>
      </c>
      <c r="T3" s="82"/>
      <c r="U3" s="26" t="s">
        <v>6</v>
      </c>
      <c r="V3" s="65">
        <v>16000000</v>
      </c>
    </row>
    <row r="4" spans="1:22" ht="15.75" thickBot="1" x14ac:dyDescent="0.3">
      <c r="Q4" s="30" t="s">
        <v>7</v>
      </c>
      <c r="R4" s="96">
        <v>6</v>
      </c>
      <c r="S4" t="s">
        <v>8</v>
      </c>
      <c r="T4" s="83"/>
      <c r="U4" s="22" t="s">
        <v>9</v>
      </c>
      <c r="V4" s="66">
        <f>R5</f>
        <v>6810000</v>
      </c>
    </row>
    <row r="5" spans="1:22" x14ac:dyDescent="0.25">
      <c r="Q5" s="30" t="s">
        <v>10</v>
      </c>
      <c r="R5" s="97">
        <v>6810000</v>
      </c>
      <c r="S5" t="s">
        <v>11</v>
      </c>
      <c r="T5" s="79" t="s">
        <v>12</v>
      </c>
      <c r="U5" s="26" t="s">
        <v>13</v>
      </c>
      <c r="V5" s="26">
        <v>0.99358999999999997</v>
      </c>
    </row>
    <row r="6" spans="1:22" x14ac:dyDescent="0.25">
      <c r="Q6" s="30" t="s">
        <v>14</v>
      </c>
      <c r="R6" s="98">
        <f>1000000/R5</f>
        <v>0.14684287812041116</v>
      </c>
      <c r="S6" t="s">
        <v>15</v>
      </c>
      <c r="T6" s="80"/>
      <c r="U6" s="7" t="s">
        <v>16</v>
      </c>
      <c r="V6" s="4">
        <v>256</v>
      </c>
    </row>
    <row r="7" spans="1:22" ht="15.75" thickBot="1" x14ac:dyDescent="0.3">
      <c r="Q7" s="30"/>
      <c r="R7" s="31"/>
      <c r="T7" s="81"/>
      <c r="U7" s="8" t="s">
        <v>17</v>
      </c>
      <c r="V7" s="8">
        <v>8</v>
      </c>
    </row>
    <row r="8" spans="1:22" x14ac:dyDescent="0.25">
      <c r="Q8" s="30" t="s">
        <v>18</v>
      </c>
      <c r="R8" s="97">
        <v>4000000</v>
      </c>
      <c r="S8" t="s">
        <v>19</v>
      </c>
      <c r="T8" s="79" t="s">
        <v>20</v>
      </c>
      <c r="U8" s="26" t="s">
        <v>21</v>
      </c>
      <c r="V8" s="5">
        <f>1.02564</f>
        <v>1.0256400000000001</v>
      </c>
    </row>
    <row r="9" spans="1:22" ht="15.75" thickBot="1" x14ac:dyDescent="0.3">
      <c r="Q9" s="30" t="s">
        <v>14</v>
      </c>
      <c r="R9" s="99">
        <f>1000000/R8</f>
        <v>0.25</v>
      </c>
      <c r="S9" t="s">
        <v>15</v>
      </c>
      <c r="T9" s="81"/>
      <c r="U9" s="8" t="s">
        <v>22</v>
      </c>
      <c r="V9" s="6">
        <v>21</v>
      </c>
    </row>
    <row r="10" spans="1:22" ht="15.75" thickBot="1" x14ac:dyDescent="0.3">
      <c r="A10" t="s">
        <v>23</v>
      </c>
      <c r="Q10" s="30"/>
      <c r="R10" s="31"/>
      <c r="T10" s="68"/>
      <c r="U10" s="68" t="s">
        <v>24</v>
      </c>
      <c r="V10" s="63">
        <f>(V7+V6)*V5+V9*V8</f>
        <v>283.84619999999995</v>
      </c>
    </row>
    <row r="11" spans="1:22" x14ac:dyDescent="0.25">
      <c r="Q11" s="30" t="s">
        <v>25</v>
      </c>
      <c r="R11" s="96">
        <v>64</v>
      </c>
      <c r="S11" t="s">
        <v>26</v>
      </c>
    </row>
    <row r="12" spans="1:22" x14ac:dyDescent="0.25">
      <c r="Q12" s="30" t="s">
        <v>27</v>
      </c>
      <c r="R12" s="96">
        <v>64</v>
      </c>
      <c r="S12" t="s">
        <v>26</v>
      </c>
    </row>
    <row r="13" spans="1:22" x14ac:dyDescent="0.25">
      <c r="Q13" s="30"/>
      <c r="R13" s="31"/>
    </row>
    <row r="14" spans="1:22" ht="15.75" thickBot="1" x14ac:dyDescent="0.3">
      <c r="Q14" s="46" t="s">
        <v>28</v>
      </c>
      <c r="R14" s="100">
        <f>V10</f>
        <v>283.84619999999995</v>
      </c>
      <c r="S14" t="s">
        <v>29</v>
      </c>
    </row>
  </sheetData>
  <mergeCells count="4">
    <mergeCell ref="T2:V2"/>
    <mergeCell ref="T5:T7"/>
    <mergeCell ref="T8:T9"/>
    <mergeCell ref="T3:T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95FF-7835-4979-83D8-A104E45C6860}">
  <dimension ref="P1:U27"/>
  <sheetViews>
    <sheetView zoomScale="85" zoomScaleNormal="85" workbookViewId="0">
      <selection activeCell="S39" sqref="S39"/>
    </sheetView>
  </sheetViews>
  <sheetFormatPr baseColWidth="10" defaultColWidth="9.140625" defaultRowHeight="15" x14ac:dyDescent="0.25"/>
  <cols>
    <col min="16" max="16" width="19.5703125" bestFit="1" customWidth="1"/>
    <col min="17" max="17" width="9.7109375" bestFit="1" customWidth="1"/>
    <col min="19" max="19" width="18.7109375" bestFit="1" customWidth="1"/>
    <col min="20" max="20" width="9.7109375" bestFit="1" customWidth="1"/>
  </cols>
  <sheetData>
    <row r="1" spans="16:21" ht="15.75" thickBot="1" x14ac:dyDescent="0.3"/>
    <row r="2" spans="16:21" ht="15.75" thickBot="1" x14ac:dyDescent="0.3">
      <c r="P2" s="19" t="s">
        <v>30</v>
      </c>
      <c r="Q2" s="12" t="s">
        <v>31</v>
      </c>
      <c r="S2" s="35" t="s">
        <v>32</v>
      </c>
      <c r="T2" s="11" t="s">
        <v>31</v>
      </c>
    </row>
    <row r="3" spans="16:21" x14ac:dyDescent="0.25">
      <c r="P3" s="9" t="s">
        <v>33</v>
      </c>
      <c r="Q3" s="10">
        <v>3</v>
      </c>
      <c r="S3" s="36" t="s">
        <v>34</v>
      </c>
      <c r="T3" s="9">
        <f>Q27</f>
        <v>88</v>
      </c>
    </row>
    <row r="4" spans="16:21" x14ac:dyDescent="0.25">
      <c r="P4" s="7" t="s">
        <v>35</v>
      </c>
      <c r="Q4" s="5">
        <v>1</v>
      </c>
      <c r="S4" t="s">
        <v>36</v>
      </c>
      <c r="T4">
        <v>8</v>
      </c>
    </row>
    <row r="5" spans="16:21" x14ac:dyDescent="0.25">
      <c r="P5" s="7" t="s">
        <v>37</v>
      </c>
      <c r="Q5" s="5">
        <v>1</v>
      </c>
      <c r="S5" t="s">
        <v>38</v>
      </c>
      <c r="T5">
        <v>8</v>
      </c>
    </row>
    <row r="6" spans="16:21" x14ac:dyDescent="0.25">
      <c r="P6" s="7" t="s">
        <v>39</v>
      </c>
      <c r="Q6" s="5">
        <v>1</v>
      </c>
      <c r="S6" s="49" t="s">
        <v>40</v>
      </c>
      <c r="T6" s="13">
        <f>SUM(T3:T5)</f>
        <v>104</v>
      </c>
      <c r="U6">
        <f>T6/8</f>
        <v>13</v>
      </c>
    </row>
    <row r="7" spans="16:21" x14ac:dyDescent="0.25">
      <c r="P7" s="7" t="s">
        <v>41</v>
      </c>
      <c r="Q7" s="5">
        <v>1</v>
      </c>
    </row>
    <row r="8" spans="16:21" x14ac:dyDescent="0.25">
      <c r="P8" s="7" t="s">
        <v>42</v>
      </c>
      <c r="Q8" s="5">
        <v>3</v>
      </c>
    </row>
    <row r="9" spans="16:21" x14ac:dyDescent="0.25">
      <c r="P9" s="7" t="s">
        <v>43</v>
      </c>
      <c r="Q9" s="5">
        <v>2</v>
      </c>
      <c r="S9" s="19" t="s">
        <v>44</v>
      </c>
      <c r="T9" s="12" t="s">
        <v>31</v>
      </c>
    </row>
    <row r="10" spans="16:21" x14ac:dyDescent="0.25">
      <c r="P10" s="7" t="s">
        <v>45</v>
      </c>
      <c r="Q10" s="5">
        <v>2</v>
      </c>
      <c r="S10" s="20" t="s">
        <v>34</v>
      </c>
      <c r="T10" s="10">
        <f>Q27</f>
        <v>88</v>
      </c>
    </row>
    <row r="11" spans="16:21" x14ac:dyDescent="0.25">
      <c r="P11" s="8" t="s">
        <v>46</v>
      </c>
      <c r="Q11" s="6">
        <v>2</v>
      </c>
      <c r="S11" t="s">
        <v>47</v>
      </c>
      <c r="T11">
        <v>8</v>
      </c>
    </row>
    <row r="12" spans="16:21" x14ac:dyDescent="0.25">
      <c r="P12" s="15" t="s">
        <v>40</v>
      </c>
      <c r="Q12" s="14">
        <f>SUM(Q3:Q11)</f>
        <v>16</v>
      </c>
      <c r="R12">
        <f>Q12/8</f>
        <v>2</v>
      </c>
      <c r="S12" s="13" t="s">
        <v>40</v>
      </c>
      <c r="T12" s="14">
        <f>SUM(T10:T11)</f>
        <v>96</v>
      </c>
      <c r="U12">
        <f>T12/8</f>
        <v>12</v>
      </c>
    </row>
    <row r="15" spans="16:21" x14ac:dyDescent="0.25">
      <c r="P15" s="35" t="s">
        <v>48</v>
      </c>
      <c r="Q15" s="11" t="s">
        <v>31</v>
      </c>
      <c r="S15" s="38" t="s">
        <v>49</v>
      </c>
      <c r="T15" s="40" t="s">
        <v>31</v>
      </c>
    </row>
    <row r="16" spans="16:21" x14ac:dyDescent="0.25">
      <c r="P16" s="16" t="s">
        <v>30</v>
      </c>
      <c r="Q16" s="4">
        <f>Q12</f>
        <v>16</v>
      </c>
      <c r="S16" s="39" t="s">
        <v>50</v>
      </c>
      <c r="T16" s="7">
        <f>Q27</f>
        <v>88</v>
      </c>
    </row>
    <row r="17" spans="16:21" x14ac:dyDescent="0.25">
      <c r="P17" s="30" t="s">
        <v>51</v>
      </c>
      <c r="Q17" s="7">
        <v>8</v>
      </c>
      <c r="S17" s="30" t="s">
        <v>52</v>
      </c>
      <c r="T17" s="7">
        <f>'Global Characteristics'!R11</f>
        <v>64</v>
      </c>
    </row>
    <row r="18" spans="16:21" x14ac:dyDescent="0.25">
      <c r="P18" s="30" t="s">
        <v>53</v>
      </c>
      <c r="Q18" s="7">
        <v>16</v>
      </c>
      <c r="S18" s="30" t="s">
        <v>54</v>
      </c>
      <c r="T18" s="7">
        <f>'Global Characteristics'!R12*('Global Characteristics'!R4)</f>
        <v>384</v>
      </c>
    </row>
    <row r="19" spans="16:21" x14ac:dyDescent="0.25">
      <c r="P19" s="30" t="s">
        <v>55</v>
      </c>
      <c r="Q19" s="7">
        <v>16</v>
      </c>
      <c r="S19" s="41" t="s">
        <v>56</v>
      </c>
      <c r="T19" s="22">
        <f>'Global Characteristics'!R11</f>
        <v>64</v>
      </c>
    </row>
    <row r="20" spans="16:21" x14ac:dyDescent="0.25">
      <c r="P20" s="1" t="s">
        <v>57</v>
      </c>
      <c r="Q20" s="4">
        <v>16</v>
      </c>
      <c r="S20" s="37" t="s">
        <v>40</v>
      </c>
      <c r="T20" s="13">
        <f>SUM(T16:T19)</f>
        <v>600</v>
      </c>
      <c r="U20">
        <f>T20/8</f>
        <v>75</v>
      </c>
    </row>
    <row r="21" spans="16:21" x14ac:dyDescent="0.25">
      <c r="P21" s="37" t="s">
        <v>40</v>
      </c>
      <c r="Q21" s="13">
        <f>SUM(Q16:Q20)</f>
        <v>72</v>
      </c>
      <c r="R21">
        <f>Q21/8</f>
        <v>9</v>
      </c>
    </row>
    <row r="23" spans="16:21" x14ac:dyDescent="0.25">
      <c r="S23" s="19" t="s">
        <v>58</v>
      </c>
      <c r="T23" s="12" t="s">
        <v>31</v>
      </c>
    </row>
    <row r="24" spans="16:21" x14ac:dyDescent="0.25">
      <c r="P24" s="19" t="s">
        <v>34</v>
      </c>
      <c r="Q24" s="12" t="s">
        <v>31</v>
      </c>
      <c r="S24" s="20" t="s">
        <v>34</v>
      </c>
      <c r="T24" s="10">
        <f>Q27</f>
        <v>88</v>
      </c>
    </row>
    <row r="25" spans="16:21" x14ac:dyDescent="0.25">
      <c r="P25" s="17" t="s">
        <v>48</v>
      </c>
      <c r="Q25" s="2">
        <f>Q21</f>
        <v>72</v>
      </c>
      <c r="S25" s="30" t="s">
        <v>59</v>
      </c>
      <c r="T25" s="7">
        <v>32</v>
      </c>
    </row>
    <row r="26" spans="16:21" x14ac:dyDescent="0.25">
      <c r="P26" s="4" t="s">
        <v>60</v>
      </c>
      <c r="Q26" s="2">
        <v>16</v>
      </c>
      <c r="S26" s="13" t="s">
        <v>40</v>
      </c>
      <c r="T26" s="14">
        <f>SUM(T24:T25)</f>
        <v>120</v>
      </c>
      <c r="U26">
        <f>T26/8</f>
        <v>15</v>
      </c>
    </row>
    <row r="27" spans="16:21" x14ac:dyDescent="0.25">
      <c r="P27" s="15" t="s">
        <v>40</v>
      </c>
      <c r="Q27" s="14">
        <f>SUM(Q25:Q26)</f>
        <v>88</v>
      </c>
      <c r="R27">
        <f>Q27/8</f>
        <v>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8F39-5FA4-4B03-A490-4217E3572B55}">
  <dimension ref="O1:Y35"/>
  <sheetViews>
    <sheetView tabSelected="1" topLeftCell="M1" zoomScale="85" zoomScaleNormal="85" workbookViewId="0">
      <selection activeCell="X25" sqref="X25"/>
    </sheetView>
  </sheetViews>
  <sheetFormatPr baseColWidth="10" defaultColWidth="9.140625" defaultRowHeight="15" x14ac:dyDescent="0.25"/>
  <cols>
    <col min="15" max="15" width="10.28515625" bestFit="1" customWidth="1"/>
    <col min="16" max="16" width="23.5703125" bestFit="1" customWidth="1"/>
    <col min="17" max="17" width="12.28515625" bestFit="1" customWidth="1"/>
    <col min="18" max="18" width="12.7109375" customWidth="1"/>
    <col min="19" max="19" width="37.5703125" bestFit="1" customWidth="1"/>
    <col min="20" max="21" width="12.28515625" bestFit="1" customWidth="1"/>
    <col min="22" max="22" width="23.28515625" bestFit="1" customWidth="1"/>
    <col min="23" max="23" width="46.7109375" bestFit="1" customWidth="1"/>
    <col min="24" max="24" width="33.85546875" bestFit="1" customWidth="1"/>
    <col min="25" max="25" width="67.42578125" bestFit="1" customWidth="1"/>
    <col min="26" max="26" width="23.28515625" bestFit="1" customWidth="1"/>
    <col min="27" max="27" width="8.85546875" bestFit="1" customWidth="1"/>
  </cols>
  <sheetData>
    <row r="1" spans="15:25" ht="15.75" thickBot="1" x14ac:dyDescent="0.3">
      <c r="S1" s="21" t="s">
        <v>61</v>
      </c>
    </row>
    <row r="2" spans="15:25" ht="15.75" thickBot="1" x14ac:dyDescent="0.3">
      <c r="O2" s="76" t="s">
        <v>62</v>
      </c>
      <c r="P2" s="77"/>
      <c r="Q2" s="78"/>
      <c r="S2" s="40" t="s">
        <v>63</v>
      </c>
      <c r="T2" s="34" t="s">
        <v>64</v>
      </c>
      <c r="V2" s="76" t="s">
        <v>65</v>
      </c>
      <c r="W2" s="77"/>
      <c r="X2" s="78"/>
    </row>
    <row r="3" spans="15:25" ht="15.75" thickBot="1" x14ac:dyDescent="0.3">
      <c r="O3" s="93"/>
      <c r="P3" s="94"/>
      <c r="Q3" s="18" t="s">
        <v>64</v>
      </c>
      <c r="S3" s="42" t="s">
        <v>66</v>
      </c>
      <c r="T3" s="26">
        <v>400</v>
      </c>
      <c r="V3" s="3"/>
      <c r="W3" s="43"/>
      <c r="X3" s="18" t="s">
        <v>67</v>
      </c>
    </row>
    <row r="4" spans="15:25" x14ac:dyDescent="0.25">
      <c r="O4" s="79" t="s">
        <v>68</v>
      </c>
      <c r="P4" s="26" t="s">
        <v>69</v>
      </c>
      <c r="Q4" s="26">
        <f>'Frame Description'!T6*'Global Characteristics'!R9</f>
        <v>26</v>
      </c>
      <c r="S4" s="30" t="s">
        <v>70</v>
      </c>
      <c r="T4" s="7">
        <v>360</v>
      </c>
      <c r="V4" s="79" t="s">
        <v>71</v>
      </c>
      <c r="W4" s="27" t="s">
        <v>69</v>
      </c>
      <c r="X4" s="26">
        <f>Q4</f>
        <v>26</v>
      </c>
    </row>
    <row r="5" spans="15:25" ht="15.75" thickBot="1" x14ac:dyDescent="0.3">
      <c r="O5" s="80"/>
      <c r="P5" s="7" t="s">
        <v>72</v>
      </c>
      <c r="Q5" s="7">
        <f>'Frame Description'!T6*'Global Characteristics'!R9</f>
        <v>26</v>
      </c>
      <c r="S5" s="30" t="s">
        <v>73</v>
      </c>
      <c r="T5" s="7">
        <f>50</f>
        <v>50</v>
      </c>
      <c r="V5" s="80"/>
      <c r="W5" s="50" t="s">
        <v>74</v>
      </c>
      <c r="X5" s="22">
        <f>Q6</f>
        <v>299.11785932452273</v>
      </c>
    </row>
    <row r="6" spans="15:25" ht="15.75" thickBot="1" x14ac:dyDescent="0.3">
      <c r="O6" s="81"/>
      <c r="P6" s="44" t="s">
        <v>75</v>
      </c>
      <c r="Q6" s="8">
        <f>'Frame Description'!T6*'Global Characteristics'!R6+'Global Characteristics'!R14</f>
        <v>299.11785932452273</v>
      </c>
      <c r="S6" s="30" t="s">
        <v>76</v>
      </c>
      <c r="T6" s="7">
        <v>600</v>
      </c>
      <c r="V6" s="90" t="s">
        <v>77</v>
      </c>
      <c r="W6" s="53" t="s">
        <v>72</v>
      </c>
      <c r="X6" s="54">
        <f>Q8</f>
        <v>24</v>
      </c>
    </row>
    <row r="7" spans="15:25" x14ac:dyDescent="0.25">
      <c r="O7" s="79" t="s">
        <v>77</v>
      </c>
      <c r="P7" s="9" t="s">
        <v>69</v>
      </c>
      <c r="Q7" s="9">
        <f>'Frame Description'!T12*'Global Characteristics'!R9</f>
        <v>24</v>
      </c>
      <c r="S7" s="30" t="s">
        <v>78</v>
      </c>
      <c r="T7" s="7">
        <v>2000</v>
      </c>
      <c r="V7" s="91"/>
      <c r="W7" s="55" t="s">
        <v>79</v>
      </c>
      <c r="X7" s="56">
        <v>360</v>
      </c>
      <c r="Y7" s="24" t="s">
        <v>80</v>
      </c>
    </row>
    <row r="8" spans="15:25" x14ac:dyDescent="0.25">
      <c r="O8" s="80"/>
      <c r="P8" s="7" t="s">
        <v>72</v>
      </c>
      <c r="Q8" s="7">
        <f>'Frame Description'!T12*'Global Characteristics'!R9</f>
        <v>24</v>
      </c>
      <c r="S8" s="30" t="s">
        <v>81</v>
      </c>
      <c r="T8" s="7">
        <v>550</v>
      </c>
      <c r="V8" s="91"/>
      <c r="W8" s="57" t="s">
        <v>82</v>
      </c>
      <c r="X8" s="58">
        <f>Q7+('Global Characteristics'!R4-1)*(Q8+X7+T5)+T3+Q9</f>
        <v>2891.9431162995593</v>
      </c>
      <c r="Y8" t="s">
        <v>83</v>
      </c>
    </row>
    <row r="9" spans="15:25" ht="15.75" thickBot="1" x14ac:dyDescent="0.3">
      <c r="O9" s="81"/>
      <c r="P9" s="45" t="s">
        <v>75</v>
      </c>
      <c r="Q9" s="22">
        <f>'Frame Description'!T12*'Global Characteristics'!R6+'Global Characteristics'!R14</f>
        <v>297.94311629955945</v>
      </c>
      <c r="S9" s="64" t="s">
        <v>84</v>
      </c>
      <c r="T9" s="8">
        <v>1000</v>
      </c>
      <c r="V9" s="92"/>
      <c r="W9" s="59" t="s">
        <v>85</v>
      </c>
      <c r="X9" s="60">
        <f>Q8</f>
        <v>24</v>
      </c>
    </row>
    <row r="10" spans="15:25" x14ac:dyDescent="0.25">
      <c r="O10" s="79" t="s">
        <v>86</v>
      </c>
      <c r="P10" s="26" t="s">
        <v>69</v>
      </c>
      <c r="Q10" s="26">
        <f>'Frame Description'!T20*'Global Characteristics'!$R$9</f>
        <v>150</v>
      </c>
      <c r="V10" s="87" t="s">
        <v>87</v>
      </c>
      <c r="W10" s="51" t="s">
        <v>88</v>
      </c>
      <c r="X10" s="52">
        <v>10</v>
      </c>
      <c r="Y10" s="24" t="s">
        <v>80</v>
      </c>
    </row>
    <row r="11" spans="15:25" x14ac:dyDescent="0.25">
      <c r="O11" s="80"/>
      <c r="P11" s="7" t="s">
        <v>72</v>
      </c>
      <c r="Q11" s="7">
        <f>'Frame Description'!T20*'Global Characteristics'!$R$9</f>
        <v>150</v>
      </c>
      <c r="V11" s="88"/>
      <c r="W11" s="25" t="s">
        <v>89</v>
      </c>
      <c r="X11" s="7">
        <f>Q10+T6</f>
        <v>750</v>
      </c>
    </row>
    <row r="12" spans="15:25" x14ac:dyDescent="0.25">
      <c r="O12" s="81"/>
      <c r="P12" s="44" t="s">
        <v>90</v>
      </c>
      <c r="Q12" s="8">
        <f>'Frame Description'!T20*'Global Characteristics'!R6+'Global Characteristics'!$R$14</f>
        <v>371.95192687224664</v>
      </c>
      <c r="S12" s="40" t="s">
        <v>91</v>
      </c>
      <c r="T12" s="34" t="s">
        <v>64</v>
      </c>
      <c r="V12" s="89"/>
      <c r="W12" s="28" t="s">
        <v>74</v>
      </c>
      <c r="X12" s="8">
        <f>Q12</f>
        <v>371.95192687224664</v>
      </c>
    </row>
    <row r="13" spans="15:25" x14ac:dyDescent="0.25">
      <c r="O13" s="79" t="s">
        <v>58</v>
      </c>
      <c r="P13" s="26" t="s">
        <v>69</v>
      </c>
      <c r="Q13" s="26">
        <f>'Frame Description'!T26*'Global Characteristics'!$R$9</f>
        <v>30</v>
      </c>
      <c r="S13" s="42" t="s">
        <v>92</v>
      </c>
      <c r="T13" s="26">
        <v>300</v>
      </c>
      <c r="V13" s="84" t="s">
        <v>93</v>
      </c>
      <c r="W13" s="42" t="s">
        <v>72</v>
      </c>
      <c r="X13" s="26">
        <f>Q11</f>
        <v>150</v>
      </c>
    </row>
    <row r="14" spans="15:25" x14ac:dyDescent="0.25">
      <c r="O14" s="80"/>
      <c r="P14" s="7" t="s">
        <v>72</v>
      </c>
      <c r="Q14" s="7">
        <f>'Frame Description'!T26*'Global Characteristics'!$R$9</f>
        <v>30</v>
      </c>
      <c r="S14" s="30" t="s">
        <v>94</v>
      </c>
      <c r="T14" s="7"/>
      <c r="V14" s="85"/>
      <c r="W14" s="62" t="s">
        <v>79</v>
      </c>
      <c r="X14" s="29">
        <v>10</v>
      </c>
      <c r="Y14" s="24" t="s">
        <v>80</v>
      </c>
    </row>
    <row r="15" spans="15:25" x14ac:dyDescent="0.25">
      <c r="O15" s="81"/>
      <c r="P15" s="44" t="s">
        <v>90</v>
      </c>
      <c r="Q15" s="8">
        <f>'Frame Description'!T26*'Global Characteristics'!$R$9+'Global Characteristics'!$R$14</f>
        <v>313.84619999999995</v>
      </c>
      <c r="S15" s="30"/>
      <c r="T15" s="7"/>
      <c r="V15" s="86"/>
      <c r="W15" s="3" t="s">
        <v>95</v>
      </c>
      <c r="X15" s="67">
        <f>T9</f>
        <v>1000</v>
      </c>
      <c r="Y15" s="23"/>
    </row>
    <row r="16" spans="15:25" x14ac:dyDescent="0.25">
      <c r="S16" s="30"/>
      <c r="T16" s="7"/>
      <c r="V16" s="47" t="s">
        <v>96</v>
      </c>
      <c r="W16" s="48"/>
      <c r="X16" s="13">
        <f>SUM(X4:X14)</f>
        <v>4917.0129024963289</v>
      </c>
    </row>
    <row r="17" spans="19:24" x14ac:dyDescent="0.25">
      <c r="S17" s="30"/>
      <c r="T17" s="7"/>
    </row>
    <row r="18" spans="19:24" x14ac:dyDescent="0.25">
      <c r="S18" s="30"/>
      <c r="T18" s="7"/>
      <c r="V18" s="76" t="s">
        <v>97</v>
      </c>
      <c r="W18" s="78"/>
    </row>
    <row r="19" spans="19:24" x14ac:dyDescent="0.25">
      <c r="S19" s="64"/>
      <c r="T19" s="8"/>
      <c r="V19" s="18"/>
      <c r="W19" s="18" t="s">
        <v>67</v>
      </c>
    </row>
    <row r="20" spans="19:24" x14ac:dyDescent="0.25">
      <c r="V20" s="61" t="s">
        <v>98</v>
      </c>
      <c r="W20" s="9">
        <f>Q14</f>
        <v>30</v>
      </c>
    </row>
    <row r="21" spans="19:24" x14ac:dyDescent="0.25">
      <c r="V21" s="62" t="s">
        <v>79</v>
      </c>
      <c r="W21" s="29">
        <v>10</v>
      </c>
      <c r="X21" s="24" t="s">
        <v>80</v>
      </c>
    </row>
    <row r="22" spans="19:24" x14ac:dyDescent="0.25">
      <c r="T22" t="s">
        <v>99</v>
      </c>
      <c r="U22">
        <v>10</v>
      </c>
      <c r="V22" s="49" t="s">
        <v>100</v>
      </c>
      <c r="W22" s="13">
        <f>U22*((W20*'Global Characteristics'!R3)+W21+T8+Q15)</f>
        <v>9638.4619999999995</v>
      </c>
      <c r="X22" t="s">
        <v>101</v>
      </c>
    </row>
    <row r="25" spans="19:24" ht="15.75" thickBot="1" x14ac:dyDescent="0.3"/>
    <row r="26" spans="19:24" ht="15.75" thickBot="1" x14ac:dyDescent="0.3">
      <c r="V26" s="69" t="s">
        <v>102</v>
      </c>
      <c r="W26" s="70"/>
    </row>
    <row r="27" spans="19:24" ht="15.75" thickBot="1" x14ac:dyDescent="0.3">
      <c r="V27" s="18"/>
      <c r="W27" s="75" t="s">
        <v>64</v>
      </c>
    </row>
    <row r="28" spans="19:24" x14ac:dyDescent="0.25">
      <c r="V28" s="9" t="s">
        <v>103</v>
      </c>
      <c r="W28" s="72">
        <f>X16</f>
        <v>4917.0129024963289</v>
      </c>
    </row>
    <row r="29" spans="19:24" x14ac:dyDescent="0.25">
      <c r="V29" s="7" t="s">
        <v>104</v>
      </c>
      <c r="W29" s="71">
        <f>T9</f>
        <v>1000</v>
      </c>
    </row>
    <row r="30" spans="19:24" x14ac:dyDescent="0.25">
      <c r="V30" s="22" t="s">
        <v>105</v>
      </c>
      <c r="W30" s="73">
        <f>W22</f>
        <v>9638.4619999999995</v>
      </c>
    </row>
    <row r="31" spans="19:24" ht="15.75" thickBot="1" x14ac:dyDescent="0.3">
      <c r="V31" s="7" t="s">
        <v>106</v>
      </c>
      <c r="W31" s="71">
        <f>T7</f>
        <v>2000</v>
      </c>
    </row>
    <row r="32" spans="19:24" ht="15.75" thickBot="1" x14ac:dyDescent="0.3">
      <c r="V32" s="13" t="s">
        <v>107</v>
      </c>
      <c r="W32" s="74">
        <f>SUM(W28:W31)</f>
        <v>17555.474902496328</v>
      </c>
    </row>
    <row r="33" spans="22:23" ht="15.75" thickBot="1" x14ac:dyDescent="0.3"/>
    <row r="34" spans="22:23" ht="15.75" thickBot="1" x14ac:dyDescent="0.3">
      <c r="V34" s="69" t="s">
        <v>108</v>
      </c>
      <c r="W34" s="70"/>
    </row>
    <row r="35" spans="22:23" ht="15.75" thickBot="1" x14ac:dyDescent="0.3">
      <c r="V35" s="13" t="s">
        <v>109</v>
      </c>
      <c r="W35" s="63">
        <f>1/(0.000001*(W32+T7)*'Global Characteristics'!R4)</f>
        <v>8.5227624231918337</v>
      </c>
    </row>
  </sheetData>
  <mergeCells count="12">
    <mergeCell ref="V18:W18"/>
    <mergeCell ref="O13:O15"/>
    <mergeCell ref="V13:V15"/>
    <mergeCell ref="V2:X2"/>
    <mergeCell ref="V4:V5"/>
    <mergeCell ref="V10:V12"/>
    <mergeCell ref="V6:V9"/>
    <mergeCell ref="O2:Q2"/>
    <mergeCell ref="O3:P3"/>
    <mergeCell ref="O10:O12"/>
    <mergeCell ref="O7:O9"/>
    <mergeCell ref="O4:O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0C6EED5FA9B148BB7EBF5FB9D028C8" ma:contentTypeVersion="13" ma:contentTypeDescription="Crée un document." ma:contentTypeScope="" ma:versionID="b54f41252f289baff9d850f4835676ad">
  <xsd:schema xmlns:xsd="http://www.w3.org/2001/XMLSchema" xmlns:xs="http://www.w3.org/2001/XMLSchema" xmlns:p="http://schemas.microsoft.com/office/2006/metadata/properties" xmlns:ns2="0b4b349b-e7ad-4b03-b2a2-0ecc6be4d000" xmlns:ns3="6a7dce00-581c-4ed7-b466-452ef9d68213" targetNamespace="http://schemas.microsoft.com/office/2006/metadata/properties" ma:root="true" ma:fieldsID="6ab3fcc0f138e07a92c7f4740ccaa0d0" ns2:_="" ns3:_="">
    <xsd:import namespace="0b4b349b-e7ad-4b03-b2a2-0ecc6be4d000"/>
    <xsd:import namespace="6a7dce00-581c-4ed7-b466-452ef9d68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4b349b-e7ad-4b03-b2a2-0ecc6be4d0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dce00-581c-4ed7-b466-452ef9d6821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E5DBC1-2316-4235-93E1-5C6DA061FB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4b349b-e7ad-4b03-b2a2-0ecc6be4d000"/>
    <ds:schemaRef ds:uri="6a7dce00-581c-4ed7-b466-452ef9d68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68426A-1788-4FD5-9B19-F2E10C3103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8950C2-D152-48DF-98DD-3B565CFA9E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Global Characteristics</vt:lpstr>
      <vt:lpstr>Frame Description</vt:lpstr>
      <vt:lpstr>Time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Hubert</dc:creator>
  <cp:keywords/>
  <dc:description/>
  <cp:lastModifiedBy>Charles Quesnel</cp:lastModifiedBy>
  <cp:revision/>
  <dcterms:created xsi:type="dcterms:W3CDTF">2021-04-08T18:10:56Z</dcterms:created>
  <dcterms:modified xsi:type="dcterms:W3CDTF">2021-11-23T14:11:05Z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0x010100A20C6EED5FA9B148BB7EBF5FB9D028C8</vt:lpwstr>
  </property>
</Properties>
</file>