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479c3b6ccd3a77/Desktop/Financial Modals/"/>
    </mc:Choice>
  </mc:AlternateContent>
  <xr:revisionPtr revIDLastSave="838" documentId="8_{F6AD08F1-19AA-4965-9E9C-93289C388E91}" xr6:coauthVersionLast="47" xr6:coauthVersionMax="47" xr10:uidLastSave="{742818FE-9FF5-4F9B-8AC7-3ECF67970F5F}"/>
  <bookViews>
    <workbookView xWindow="-120" yWindow="-120" windowWidth="29040" windowHeight="15720" xr2:uid="{61A84DAE-871B-431C-B03E-95A8F2E61137}"/>
  </bookViews>
  <sheets>
    <sheet name="Cover Page" sheetId="2" r:id="rId1"/>
    <sheet name="Model" sheetId="1" r:id="rId2"/>
  </sheets>
  <definedNames>
    <definedName name="_xlnm.Print_Area" localSheetId="0">'Cover Page'!$A$1:$I$52</definedName>
    <definedName name="_xlnm.Print_Area" localSheetId="1">Model!$B$2:$O$142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D19" i="2"/>
  <c r="G26" i="2"/>
  <c r="F26" i="2"/>
  <c r="E26" i="2"/>
  <c r="D26" i="2"/>
  <c r="C26" i="2"/>
  <c r="D13" i="2"/>
  <c r="O122" i="1"/>
  <c r="J107" i="1"/>
  <c r="K104" i="1" s="1"/>
  <c r="K105" i="1" s="1"/>
  <c r="J101" i="1"/>
  <c r="K98" i="1" s="1"/>
  <c r="K99" i="1" s="1"/>
  <c r="J95" i="1"/>
  <c r="J113" i="1" l="1"/>
  <c r="K92" i="1"/>
  <c r="K93" i="1" s="1"/>
  <c r="K111" i="1" s="1"/>
  <c r="K57" i="1" s="1"/>
  <c r="K110" i="1" l="1"/>
  <c r="B86" i="1"/>
  <c r="J77" i="1"/>
  <c r="J73" i="1"/>
  <c r="J70" i="1"/>
  <c r="J63" i="1"/>
  <c r="K63" i="1" s="1"/>
  <c r="J51" i="1"/>
  <c r="J45" i="1"/>
  <c r="J39" i="1"/>
  <c r="K37" i="1"/>
  <c r="L37" i="1" s="1"/>
  <c r="M37" i="1" s="1"/>
  <c r="N37" i="1" s="1"/>
  <c r="O37" i="1" s="1"/>
  <c r="J36" i="1"/>
  <c r="M26" i="1"/>
  <c r="M23" i="1"/>
  <c r="E25" i="1"/>
  <c r="E24" i="1"/>
  <c r="E23" i="1"/>
  <c r="J71" i="1" l="1"/>
  <c r="K71" i="1" s="1"/>
  <c r="L71" i="1" s="1"/>
  <c r="M71" i="1" s="1"/>
  <c r="J46" i="1"/>
  <c r="K46" i="1" s="1"/>
  <c r="J42" i="1"/>
  <c r="J43" i="1" s="1"/>
  <c r="K36" i="1"/>
  <c r="L36" i="1" s="1"/>
  <c r="L70" i="1" s="1"/>
  <c r="L83" i="1" s="1"/>
  <c r="J52" i="1"/>
  <c r="K52" i="1" s="1"/>
  <c r="L52" i="1" s="1"/>
  <c r="M52" i="1" s="1"/>
  <c r="N52" i="1" s="1"/>
  <c r="O52" i="1" s="1"/>
  <c r="J78" i="1"/>
  <c r="K78" i="1" s="1"/>
  <c r="J40" i="1"/>
  <c r="K40" i="1" s="1"/>
  <c r="L40" i="1" s="1"/>
  <c r="J48" i="1"/>
  <c r="J74" i="1"/>
  <c r="K74" i="1" s="1"/>
  <c r="L74" i="1" s="1"/>
  <c r="L63" i="1"/>
  <c r="L46" i="1"/>
  <c r="E26" i="1"/>
  <c r="K45" i="1" l="1"/>
  <c r="K70" i="1"/>
  <c r="K83" i="1" s="1"/>
  <c r="K77" i="1"/>
  <c r="K84" i="1" s="1"/>
  <c r="L73" i="1"/>
  <c r="K51" i="1"/>
  <c r="K39" i="1"/>
  <c r="K42" i="1" s="1"/>
  <c r="K43" i="1" s="1"/>
  <c r="L78" i="1"/>
  <c r="M78" i="1" s="1"/>
  <c r="K73" i="1"/>
  <c r="K75" i="1" s="1"/>
  <c r="K85" i="1" s="1"/>
  <c r="M36" i="1"/>
  <c r="L51" i="1"/>
  <c r="J59" i="1"/>
  <c r="J49" i="1"/>
  <c r="K49" i="1" s="1"/>
  <c r="L49" i="1" s="1"/>
  <c r="M49" i="1" s="1"/>
  <c r="N49" i="1" s="1"/>
  <c r="O49" i="1" s="1"/>
  <c r="J54" i="1"/>
  <c r="J115" i="1" s="1"/>
  <c r="M74" i="1"/>
  <c r="N74" i="1" s="1"/>
  <c r="N71" i="1"/>
  <c r="M63" i="1"/>
  <c r="M46" i="1"/>
  <c r="L45" i="1"/>
  <c r="M40" i="1"/>
  <c r="L39" i="1"/>
  <c r="L42" i="1" s="1"/>
  <c r="L77" i="1" l="1"/>
  <c r="L84" i="1" s="1"/>
  <c r="K48" i="1"/>
  <c r="K54" i="1" s="1"/>
  <c r="K117" i="1" s="1"/>
  <c r="L75" i="1"/>
  <c r="L85" i="1" s="1"/>
  <c r="M73" i="1"/>
  <c r="M75" i="1" s="1"/>
  <c r="M85" i="1" s="1"/>
  <c r="L43" i="1"/>
  <c r="L48" i="1"/>
  <c r="L54" i="1" s="1"/>
  <c r="J60" i="1"/>
  <c r="J62" i="1"/>
  <c r="J65" i="1" s="1"/>
  <c r="J66" i="1" s="1"/>
  <c r="J7" i="1"/>
  <c r="D11" i="2" s="1"/>
  <c r="J55" i="1"/>
  <c r="N36" i="1"/>
  <c r="N73" i="1" s="1"/>
  <c r="M51" i="1"/>
  <c r="M70" i="1"/>
  <c r="M83" i="1" s="1"/>
  <c r="O74" i="1"/>
  <c r="N78" i="1"/>
  <c r="M77" i="1"/>
  <c r="M84" i="1" s="1"/>
  <c r="O71" i="1"/>
  <c r="N63" i="1"/>
  <c r="N46" i="1"/>
  <c r="M45" i="1"/>
  <c r="N40" i="1"/>
  <c r="M39" i="1"/>
  <c r="M42" i="1" s="1"/>
  <c r="H6" i="2" l="1"/>
  <c r="L55" i="1"/>
  <c r="K55" i="1"/>
  <c r="N70" i="1"/>
  <c r="N83" i="1" s="1"/>
  <c r="K59" i="1"/>
  <c r="K62" i="1" s="1"/>
  <c r="K65" i="1" s="1"/>
  <c r="N75" i="1"/>
  <c r="N85" i="1" s="1"/>
  <c r="M43" i="1"/>
  <c r="M48" i="1"/>
  <c r="M54" i="1" s="1"/>
  <c r="O36" i="1"/>
  <c r="O73" i="1" s="1"/>
  <c r="O75" i="1" s="1"/>
  <c r="O85" i="1" s="1"/>
  <c r="N51" i="1"/>
  <c r="J9" i="1"/>
  <c r="F23" i="1"/>
  <c r="F24" i="1"/>
  <c r="N23" i="1"/>
  <c r="N26" i="1"/>
  <c r="F25" i="1"/>
  <c r="F26" i="1"/>
  <c r="O78" i="1"/>
  <c r="N77" i="1"/>
  <c r="N84" i="1" s="1"/>
  <c r="O63" i="1"/>
  <c r="O46" i="1"/>
  <c r="N45" i="1"/>
  <c r="O40" i="1"/>
  <c r="N39" i="1"/>
  <c r="N42" i="1" s="1"/>
  <c r="J11" i="1" l="1"/>
  <c r="M24" i="1" s="1"/>
  <c r="D9" i="2"/>
  <c r="M55" i="1"/>
  <c r="K60" i="1"/>
  <c r="O45" i="1"/>
  <c r="O77" i="1"/>
  <c r="O84" i="1" s="1"/>
  <c r="O39" i="1"/>
  <c r="O42" i="1" s="1"/>
  <c r="N43" i="1"/>
  <c r="N48" i="1"/>
  <c r="N54" i="1" s="1"/>
  <c r="O70" i="1"/>
  <c r="O83" i="1" s="1"/>
  <c r="O51" i="1"/>
  <c r="K66" i="1"/>
  <c r="K82" i="1"/>
  <c r="K86" i="1" s="1"/>
  <c r="N24" i="1"/>
  <c r="N30" i="1" s="1"/>
  <c r="M30" i="1"/>
  <c r="N55" i="1" l="1"/>
  <c r="K94" i="1"/>
  <c r="K95" i="1" s="1"/>
  <c r="L92" i="1" s="1"/>
  <c r="L93" i="1" s="1"/>
  <c r="O23" i="1"/>
  <c r="O26" i="1"/>
  <c r="O24" i="1"/>
  <c r="O43" i="1"/>
  <c r="O48" i="1"/>
  <c r="O54" i="1" s="1"/>
  <c r="D12" i="2" l="1"/>
  <c r="K100" i="1"/>
  <c r="K101" i="1" s="1"/>
  <c r="L98" i="1" s="1"/>
  <c r="L99" i="1" s="1"/>
  <c r="O55" i="1"/>
  <c r="O121" i="1"/>
  <c r="O123" i="1" s="1"/>
  <c r="O30" i="1"/>
  <c r="D10" i="2" l="1"/>
  <c r="K106" i="1"/>
  <c r="K107" i="1" s="1"/>
  <c r="L104" i="1" s="1"/>
  <c r="L105" i="1" s="1"/>
  <c r="L111" i="1" s="1"/>
  <c r="L117" i="1" s="1"/>
  <c r="H7" i="2" l="1"/>
  <c r="L57" i="1"/>
  <c r="L59" i="1" s="1"/>
  <c r="L62" i="1" s="1"/>
  <c r="L65" i="1" s="1"/>
  <c r="L66" i="1" s="1"/>
  <c r="K113" i="1"/>
  <c r="K112" i="1"/>
  <c r="L60" i="1" l="1"/>
  <c r="L82" i="1"/>
  <c r="L86" i="1" s="1"/>
  <c r="L94" i="1" s="1"/>
  <c r="L95" i="1" s="1"/>
  <c r="L110" i="1"/>
  <c r="K115" i="1"/>
  <c r="L100" i="1" l="1"/>
  <c r="L101" i="1" s="1"/>
  <c r="M98" i="1" s="1"/>
  <c r="M99" i="1" s="1"/>
  <c r="M92" i="1"/>
  <c r="L106" i="1" l="1"/>
  <c r="L107" i="1" s="1"/>
  <c r="M104" i="1" s="1"/>
  <c r="M105" i="1" s="1"/>
  <c r="M93" i="1"/>
  <c r="M111" i="1" l="1"/>
  <c r="L113" i="1"/>
  <c r="L115" i="1" s="1"/>
  <c r="L112" i="1"/>
  <c r="M57" i="1" l="1"/>
  <c r="M59" i="1" s="1"/>
  <c r="M62" i="1" s="1"/>
  <c r="M65" i="1" s="1"/>
  <c r="M82" i="1" s="1"/>
  <c r="M86" i="1" s="1"/>
  <c r="M117" i="1"/>
  <c r="M110" i="1"/>
  <c r="H8" i="2" l="1"/>
  <c r="M60" i="1"/>
  <c r="M66" i="1"/>
  <c r="M94" i="1"/>
  <c r="M95" i="1" l="1"/>
  <c r="M100" i="1"/>
  <c r="M101" i="1" s="1"/>
  <c r="N98" i="1" s="1"/>
  <c r="N99" i="1" s="1"/>
  <c r="M106" i="1" l="1"/>
  <c r="M107" i="1" s="1"/>
  <c r="N104" i="1" s="1"/>
  <c r="N105" i="1" s="1"/>
  <c r="N92" i="1"/>
  <c r="M112" i="1" l="1"/>
  <c r="M113" i="1"/>
  <c r="N93" i="1"/>
  <c r="N111" i="1" s="1"/>
  <c r="N117" i="1" s="1"/>
  <c r="H9" i="2" l="1"/>
  <c r="N57" i="1"/>
  <c r="N59" i="1" s="1"/>
  <c r="N60" i="1" s="1"/>
  <c r="N110" i="1"/>
  <c r="M115" i="1"/>
  <c r="N62" i="1" l="1"/>
  <c r="N65" i="1" s="1"/>
  <c r="N66" i="1" s="1"/>
  <c r="N82" i="1" l="1"/>
  <c r="N86" i="1" s="1"/>
  <c r="N94" i="1" s="1"/>
  <c r="N100" i="1" l="1"/>
  <c r="N101" i="1" s="1"/>
  <c r="O98" i="1" s="1"/>
  <c r="O99" i="1" s="1"/>
  <c r="N95" i="1"/>
  <c r="N106" i="1" l="1"/>
  <c r="N107" i="1" s="1"/>
  <c r="O104" i="1" s="1"/>
  <c r="O105" i="1" s="1"/>
  <c r="O92" i="1"/>
  <c r="N112" i="1" l="1"/>
  <c r="N113" i="1"/>
  <c r="O93" i="1"/>
  <c r="O111" i="1" s="1"/>
  <c r="O117" i="1" s="1"/>
  <c r="H10" i="2" l="1"/>
  <c r="O57" i="1"/>
  <c r="O59" i="1" s="1"/>
  <c r="O60" i="1" s="1"/>
  <c r="O110" i="1"/>
  <c r="N115" i="1"/>
  <c r="O62" i="1" l="1"/>
  <c r="O65" i="1" s="1"/>
  <c r="O66" i="1" s="1"/>
  <c r="O82" i="1" l="1"/>
  <c r="O86" i="1" s="1"/>
  <c r="O94" i="1" s="1"/>
  <c r="O95" i="1" s="1"/>
  <c r="O100" i="1" l="1"/>
  <c r="O101" i="1" s="1"/>
  <c r="O106" i="1" l="1"/>
  <c r="O107" i="1" s="1"/>
  <c r="O113" i="1" s="1"/>
  <c r="O124" i="1" s="1"/>
  <c r="G24" i="1"/>
  <c r="G25" i="1"/>
  <c r="G23" i="1"/>
  <c r="E28" i="1"/>
  <c r="G26" i="1"/>
  <c r="O125" i="1" l="1"/>
  <c r="O112" i="1"/>
  <c r="O115" i="1"/>
  <c r="F28" i="1"/>
  <c r="F30" i="1" s="1"/>
  <c r="O127" i="1"/>
  <c r="G28" i="1"/>
  <c r="G30" i="1" s="1"/>
  <c r="D20" i="2" l="1"/>
  <c r="O130" i="1"/>
  <c r="O131" i="1" s="1"/>
  <c r="B137" i="1" s="1"/>
  <c r="O128" i="1"/>
  <c r="O12" i="1" l="1"/>
  <c r="J137" i="1"/>
  <c r="B142" i="1"/>
  <c r="O13" i="1"/>
  <c r="D17" i="2" l="1"/>
  <c r="D18" i="2"/>
</calcChain>
</file>

<file path=xl/sharedStrings.xml><?xml version="1.0" encoding="utf-8"?>
<sst xmlns="http://schemas.openxmlformats.org/spreadsheetml/2006/main" count="180" uniqueCount="116">
  <si>
    <t>LBO MODEL</t>
  </si>
  <si>
    <t>#</t>
  </si>
  <si>
    <t>Assumptions</t>
  </si>
  <si>
    <t>Financials</t>
  </si>
  <si>
    <t>LTM</t>
  </si>
  <si>
    <t>Revenue</t>
  </si>
  <si>
    <t>COGS</t>
  </si>
  <si>
    <t>OpEx</t>
  </si>
  <si>
    <t>D&amp;A</t>
  </si>
  <si>
    <t>NWC</t>
  </si>
  <si>
    <t>CapEx</t>
  </si>
  <si>
    <t>Entry</t>
  </si>
  <si>
    <t>LTM EBITDA</t>
  </si>
  <si>
    <t>Entry Multiple</t>
  </si>
  <si>
    <t>Enterprise Value</t>
  </si>
  <si>
    <t>Existing Net Debt</t>
  </si>
  <si>
    <t>Equity Value</t>
  </si>
  <si>
    <t>Fees &amp; Expenses</t>
  </si>
  <si>
    <t>Capital Structure</t>
  </si>
  <si>
    <t>Amount</t>
  </si>
  <si>
    <t>Interest</t>
  </si>
  <si>
    <t>Revolver</t>
  </si>
  <si>
    <t>Bank loan</t>
  </si>
  <si>
    <t>Senior Notes</t>
  </si>
  <si>
    <t>Operating Assumptions</t>
  </si>
  <si>
    <t>Revenue Growth</t>
  </si>
  <si>
    <t>Tax Rate</t>
  </si>
  <si>
    <t>Exit</t>
  </si>
  <si>
    <t>Exit Multiple</t>
  </si>
  <si>
    <t>All figures in Millions</t>
  </si>
  <si>
    <t>Sources &amp; Uses</t>
  </si>
  <si>
    <t>Sources</t>
  </si>
  <si>
    <t>%Capital</t>
  </si>
  <si>
    <t>xEBITDA</t>
  </si>
  <si>
    <t>Total</t>
  </si>
  <si>
    <t>Uses</t>
  </si>
  <si>
    <t>Debt Refinancing</t>
  </si>
  <si>
    <t>Equity Payment</t>
  </si>
  <si>
    <t xml:space="preserve">Sponsor Equity </t>
  </si>
  <si>
    <t>Total Sources</t>
  </si>
  <si>
    <t>Total Uses</t>
  </si>
  <si>
    <t>Operating Model</t>
  </si>
  <si>
    <t>Gross Profit</t>
  </si>
  <si>
    <t>OpEX</t>
  </si>
  <si>
    <t>EBIT</t>
  </si>
  <si>
    <t>EBITDA</t>
  </si>
  <si>
    <t xml:space="preserve">Tax </t>
  </si>
  <si>
    <t>Net Income</t>
  </si>
  <si>
    <t>EBT</t>
  </si>
  <si>
    <t xml:space="preserve">    % growth</t>
  </si>
  <si>
    <t xml:space="preserve">    % sales</t>
  </si>
  <si>
    <t xml:space="preserve">    Tax Rate </t>
  </si>
  <si>
    <t>Cash Flow Items</t>
  </si>
  <si>
    <t>Net Working Capital</t>
  </si>
  <si>
    <t>Leveraged Free Cash Flow</t>
  </si>
  <si>
    <t>Change in NWC</t>
  </si>
  <si>
    <t>Debt Schedule</t>
  </si>
  <si>
    <t xml:space="preserve">Revolver </t>
  </si>
  <si>
    <t xml:space="preserve">    Paydown</t>
  </si>
  <si>
    <t xml:space="preserve">    Interest</t>
  </si>
  <si>
    <t xml:space="preserve">    Beginning Balance</t>
  </si>
  <si>
    <t xml:space="preserve">    Ending Balance</t>
  </si>
  <si>
    <t>Bank Loan</t>
  </si>
  <si>
    <t>Total Debt</t>
  </si>
  <si>
    <t>IRR</t>
  </si>
  <si>
    <t>LTM EBITDA at Exit</t>
  </si>
  <si>
    <t>Net Debt</t>
  </si>
  <si>
    <t>Sponsor Equity at Entry</t>
  </si>
  <si>
    <t>MOIC</t>
  </si>
  <si>
    <t>IRR (For Reference)</t>
  </si>
  <si>
    <t xml:space="preserve">    Change in Net Working Capital</t>
  </si>
  <si>
    <t>Sensitivity Analysis</t>
  </si>
  <si>
    <t>IRR vs Exit Multiple</t>
  </si>
  <si>
    <t>IRR vs Revenue Growth</t>
  </si>
  <si>
    <t>Holding Period (Years)</t>
  </si>
  <si>
    <t>IRR vs Holding Period</t>
  </si>
  <si>
    <t>Debt/EBITDA</t>
  </si>
  <si>
    <t>Value Created</t>
  </si>
  <si>
    <t>Sponsor Equity Value at Exit</t>
  </si>
  <si>
    <t>📘 Deal Summary</t>
  </si>
  <si>
    <t>Target Company</t>
  </si>
  <si>
    <t>Sample Co.</t>
  </si>
  <si>
    <t>Entry Year</t>
  </si>
  <si>
    <t>Exit Year</t>
  </si>
  <si>
    <t>Holding Period</t>
  </si>
  <si>
    <t>5 years</t>
  </si>
  <si>
    <t>Entry EV (₹M)</t>
  </si>
  <si>
    <t>Exit EV (₹M)</t>
  </si>
  <si>
    <t>Entry EBITDA</t>
  </si>
  <si>
    <t>Exit EBITDA</t>
  </si>
  <si>
    <t>10.0x</t>
  </si>
  <si>
    <t>💰 Capital Structure</t>
  </si>
  <si>
    <t>₹200 (2.8%)</t>
  </si>
  <si>
    <t>₹2,500 (35.2%)</t>
  </si>
  <si>
    <t>₹1,500 (21.1%)</t>
  </si>
  <si>
    <t>Sponsor Equity</t>
  </si>
  <si>
    <t>₹2,900 (40.8%)</t>
  </si>
  <si>
    <t>₹7,100 (100%)</t>
  </si>
  <si>
    <t>📈 Returns Summary</t>
  </si>
  <si>
    <t>Sponsor Equity at Exit</t>
  </si>
  <si>
    <t>📊 Leverage &amp; Coverage Metrics</t>
  </si>
  <si>
    <t>Year</t>
  </si>
  <si>
    <t>EBITDA/Interest</t>
  </si>
  <si>
    <t>5.3x</t>
  </si>
  <si>
    <t>4.6x</t>
  </si>
  <si>
    <t>4.0x</t>
  </si>
  <si>
    <t>3.3x</t>
  </si>
  <si>
    <t>2.7x</t>
  </si>
  <si>
    <t>📉 Sensitivity: IRR vs. Exit Multiple</t>
  </si>
  <si>
    <t>8.0x</t>
  </si>
  <si>
    <t>9.0x</t>
  </si>
  <si>
    <t>11.0x</t>
  </si>
  <si>
    <t>12.0x</t>
  </si>
  <si>
    <t>IRR (%)</t>
  </si>
  <si>
    <t>LBO Summary Dashboard</t>
  </si>
  <si>
    <t>13.0x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</si>
</sst>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0.0%"/>
    <numFmt numFmtId="165" formatCode="0.0\x"/>
    <numFmt numFmtId="166" formatCode="&quot;Year&quot;\ 0"/>
    <numFmt numFmtId="167" formatCode="&quot;₹&quot;\ #,##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u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FF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0" tint="-0.14999847407452621"/>
      <name val="Calibri"/>
      <family val="2"/>
    </font>
    <font>
      <b/>
      <sz val="11"/>
      <name val="Calibri"/>
      <family val="2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2" borderId="0" xfId="0" applyFont="1" applyFill="1"/>
    <xf numFmtId="0" fontId="2" fillId="3" borderId="0" xfId="0" applyFont="1" applyFill="1"/>
    <xf numFmtId="0" fontId="5" fillId="3" borderId="0" xfId="0" applyFont="1" applyFill="1"/>
    <xf numFmtId="0" fontId="6" fillId="0" borderId="0" xfId="0" applyFont="1"/>
    <xf numFmtId="164" fontId="2" fillId="0" borderId="0" xfId="0" applyNumberFormat="1" applyFont="1"/>
    <xf numFmtId="0" fontId="7" fillId="0" borderId="0" xfId="0" applyFont="1"/>
    <xf numFmtId="0" fontId="8" fillId="4" borderId="3" xfId="0" applyFont="1" applyFill="1" applyBorder="1"/>
    <xf numFmtId="165" fontId="8" fillId="4" borderId="3" xfId="0" applyNumberFormat="1" applyFont="1" applyFill="1" applyBorder="1"/>
    <xf numFmtId="164" fontId="8" fillId="4" borderId="3" xfId="0" applyNumberFormat="1" applyFont="1" applyFill="1" applyBorder="1"/>
    <xf numFmtId="0" fontId="4" fillId="0" borderId="2" xfId="0" applyFont="1" applyBorder="1"/>
    <xf numFmtId="0" fontId="4" fillId="5" borderId="0" xfId="0" applyFont="1" applyFill="1"/>
    <xf numFmtId="166" fontId="5" fillId="3" borderId="0" xfId="0" applyNumberFormat="1" applyFont="1" applyFill="1"/>
    <xf numFmtId="0" fontId="2" fillId="0" borderId="0" xfId="0" applyFont="1" applyAlignment="1">
      <alignment horizontal="left"/>
    </xf>
    <xf numFmtId="164" fontId="2" fillId="0" borderId="0" xfId="1" applyNumberFormat="1" applyFont="1"/>
    <xf numFmtId="3" fontId="2" fillId="0" borderId="0" xfId="0" applyNumberFormat="1" applyFont="1"/>
    <xf numFmtId="0" fontId="4" fillId="7" borderId="4" xfId="0" applyFont="1" applyFill="1" applyBorder="1"/>
    <xf numFmtId="0" fontId="4" fillId="7" borderId="5" xfId="0" applyFont="1" applyFill="1" applyBorder="1"/>
    <xf numFmtId="3" fontId="4" fillId="7" borderId="5" xfId="0" applyNumberFormat="1" applyFont="1" applyFill="1" applyBorder="1"/>
    <xf numFmtId="3" fontId="4" fillId="7" borderId="6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165" fontId="2" fillId="0" borderId="0" xfId="0" applyNumberFormat="1" applyFont="1"/>
    <xf numFmtId="165" fontId="4" fillId="5" borderId="0" xfId="0" applyNumberFormat="1" applyFont="1" applyFill="1"/>
    <xf numFmtId="164" fontId="4" fillId="5" borderId="0" xfId="0" applyNumberFormat="1" applyFont="1" applyFill="1"/>
    <xf numFmtId="3" fontId="4" fillId="0" borderId="2" xfId="0" applyNumberFormat="1" applyFont="1" applyBorder="1"/>
    <xf numFmtId="0" fontId="0" fillId="0" borderId="1" xfId="0" applyBorder="1"/>
    <xf numFmtId="0" fontId="9" fillId="8" borderId="4" xfId="0" applyFont="1" applyFill="1" applyBorder="1"/>
    <xf numFmtId="0" fontId="9" fillId="8" borderId="7" xfId="0" applyFont="1" applyFill="1" applyBorder="1"/>
    <xf numFmtId="0" fontId="9" fillId="8" borderId="8" xfId="0" applyFont="1" applyFill="1" applyBorder="1"/>
    <xf numFmtId="0" fontId="9" fillId="8" borderId="5" xfId="0" applyFont="1" applyFill="1" applyBorder="1"/>
    <xf numFmtId="0" fontId="9" fillId="8" borderId="2" xfId="0" applyFont="1" applyFill="1" applyBorder="1"/>
    <xf numFmtId="0" fontId="9" fillId="8" borderId="1" xfId="0" applyFont="1" applyFill="1" applyBorder="1"/>
    <xf numFmtId="165" fontId="4" fillId="0" borderId="2" xfId="0" applyNumberFormat="1" applyFont="1" applyBorder="1"/>
    <xf numFmtId="164" fontId="4" fillId="0" borderId="2" xfId="1" applyNumberFormat="1" applyFont="1" applyBorder="1"/>
    <xf numFmtId="165" fontId="2" fillId="0" borderId="1" xfId="0" applyNumberFormat="1" applyFont="1" applyBorder="1"/>
    <xf numFmtId="3" fontId="4" fillId="8" borderId="5" xfId="0" applyNumberFormat="1" applyFont="1" applyFill="1" applyBorder="1"/>
    <xf numFmtId="0" fontId="2" fillId="0" borderId="9" xfId="0" applyFont="1" applyBorder="1"/>
    <xf numFmtId="165" fontId="2" fillId="0" borderId="9" xfId="0" applyNumberFormat="1" applyFont="1" applyBorder="1"/>
    <xf numFmtId="164" fontId="2" fillId="0" borderId="9" xfId="1" applyNumberFormat="1" applyFont="1" applyBorder="1"/>
    <xf numFmtId="0" fontId="2" fillId="0" borderId="10" xfId="0" applyFont="1" applyBorder="1"/>
    <xf numFmtId="165" fontId="2" fillId="0" borderId="10" xfId="0" applyNumberFormat="1" applyFont="1" applyBorder="1"/>
    <xf numFmtId="164" fontId="2" fillId="0" borderId="10" xfId="1" applyNumberFormat="1" applyFont="1" applyBorder="1"/>
    <xf numFmtId="0" fontId="2" fillId="0" borderId="11" xfId="0" applyFont="1" applyBorder="1"/>
    <xf numFmtId="165" fontId="2" fillId="0" borderId="11" xfId="0" applyNumberFormat="1" applyFont="1" applyBorder="1"/>
    <xf numFmtId="164" fontId="2" fillId="0" borderId="11" xfId="1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3" fontId="2" fillId="6" borderId="10" xfId="0" applyNumberFormat="1" applyFont="1" applyFill="1" applyBorder="1"/>
    <xf numFmtId="3" fontId="2" fillId="0" borderId="11" xfId="0" applyNumberFormat="1" applyFont="1" applyBorder="1"/>
    <xf numFmtId="0" fontId="4" fillId="0" borderId="5" xfId="0" applyFont="1" applyBorder="1"/>
    <xf numFmtId="3" fontId="4" fillId="0" borderId="5" xfId="0" applyNumberFormat="1" applyFont="1" applyBorder="1"/>
    <xf numFmtId="0" fontId="4" fillId="0" borderId="4" xfId="0" applyFont="1" applyBorder="1"/>
    <xf numFmtId="3" fontId="4" fillId="0" borderId="6" xfId="0" applyNumberFormat="1" applyFont="1" applyBorder="1"/>
    <xf numFmtId="165" fontId="4" fillId="8" borderId="12" xfId="0" applyNumberFormat="1" applyFont="1" applyFill="1" applyBorder="1"/>
    <xf numFmtId="164" fontId="4" fillId="8" borderId="13" xfId="1" applyNumberFormat="1" applyFont="1" applyFill="1" applyBorder="1"/>
    <xf numFmtId="164" fontId="10" fillId="0" borderId="0" xfId="0" applyNumberFormat="1" applyFont="1"/>
    <xf numFmtId="164" fontId="2" fillId="0" borderId="0" xfId="1" applyNumberFormat="1" applyFont="1" applyBorder="1"/>
    <xf numFmtId="164" fontId="10" fillId="0" borderId="0" xfId="1" applyNumberFormat="1" applyFont="1"/>
    <xf numFmtId="3" fontId="4" fillId="0" borderId="0" xfId="0" applyNumberFormat="1" applyFont="1"/>
    <xf numFmtId="165" fontId="4" fillId="0" borderId="5" xfId="0" applyNumberFormat="1" applyFont="1" applyBorder="1"/>
    <xf numFmtId="165" fontId="4" fillId="0" borderId="6" xfId="0" applyNumberFormat="1" applyFont="1" applyBorder="1"/>
    <xf numFmtId="0" fontId="9" fillId="0" borderId="2" xfId="0" applyFont="1" applyBorder="1"/>
    <xf numFmtId="0" fontId="11" fillId="0" borderId="0" xfId="0" applyFont="1"/>
    <xf numFmtId="0" fontId="11" fillId="0" borderId="4" xfId="0" applyFont="1" applyBorder="1"/>
    <xf numFmtId="0" fontId="0" fillId="0" borderId="5" xfId="0" applyBorder="1"/>
    <xf numFmtId="0" fontId="0" fillId="0" borderId="0" xfId="0" applyAlignment="1">
      <alignment horizontal="left"/>
    </xf>
    <xf numFmtId="165" fontId="4" fillId="0" borderId="0" xfId="0" applyNumberFormat="1" applyFont="1"/>
    <xf numFmtId="44" fontId="0" fillId="0" borderId="6" xfId="0" applyNumberFormat="1" applyBorder="1" applyAlignment="1">
      <alignment horizontal="right"/>
    </xf>
    <xf numFmtId="0" fontId="11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Border="1"/>
    <xf numFmtId="164" fontId="0" fillId="0" borderId="10" xfId="1" applyNumberFormat="1" applyFont="1" applyBorder="1"/>
    <xf numFmtId="44" fontId="0" fillId="0" borderId="10" xfId="0" applyNumberFormat="1" applyBorder="1" applyAlignment="1">
      <alignment horizontal="right"/>
    </xf>
    <xf numFmtId="44" fontId="0" fillId="0" borderId="11" xfId="0" applyNumberFormat="1" applyBorder="1" applyAlignment="1">
      <alignment horizontal="right"/>
    </xf>
    <xf numFmtId="0" fontId="12" fillId="10" borderId="0" xfId="0" applyFont="1" applyFill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B050"/>
      <color rgb="FFFFFFFF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28575</xdr:rowOff>
    </xdr:from>
    <xdr:ext cx="7641897" cy="46416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8A4AD-D346-29D4-3729-C8E0BEEB90DA}"/>
            </a:ext>
          </a:extLst>
        </xdr:cNvPr>
        <xdr:cNvSpPr txBox="1"/>
      </xdr:nvSpPr>
      <xdr:spPr>
        <a:xfrm>
          <a:off x="0" y="4473575"/>
          <a:ext cx="7641897" cy="46416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1"/>
            <a:t>📌 Key Takeaways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LBO assumes a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5-year holding period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with no multiple expansion: both entry and exit at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10.0x EBITDA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deal structure includes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₹4,200M in debt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(59%) and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₹2,900M in sponsor equity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(41%) at entry.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MOIC of 2.8x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and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IRR of 23.2%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are achieved through consistent EBITDA growth and disciplined debt paydown.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Sponsor equity grows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from ₹2,900M to ₹8,242M, driven by operational improvement and deleveraging.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Debt/EBITDA improves from 6.0x to 2.7x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, showing strong leverage reduction over the investment period.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Interest coverage (EBITDA/Interest)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expands from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1.8x to 3.1x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, reflecting stronger cash flow and reduced credit risk.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IRR sensitivity to exit multiple ranges from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15.6% at 8.0x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to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32.0% at 13.0x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, highlighting the impact of exit timing and valuation assumptions.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model does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 assume dividend recaps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or multiple expansion, keeping returns conservative and operations-driven.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Capital structure includes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senior secured debt (bank loan)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and </a:t>
          </a:r>
          <a:r>
            <a:rPr lang="en-IN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subordinated senior notes</a:t>
          </a: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, a common LBO layering.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Deleveraging is driven by free cash flow sweep; no equity injections or refinancing assumed.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IN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IN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64C6-735D-4F63-A50F-D9AA6DA6B3AD}">
  <dimension ref="B1:H26"/>
  <sheetViews>
    <sheetView showGridLines="0" tabSelected="1" topLeftCell="A13" zoomScaleNormal="100" zoomScaleSheetLayoutView="87" workbookViewId="0">
      <selection activeCell="K41" sqref="K41"/>
    </sheetView>
  </sheetViews>
  <sheetFormatPr defaultRowHeight="15" x14ac:dyDescent="0.25"/>
  <cols>
    <col min="1" max="1" width="1.85546875" customWidth="1"/>
    <col min="2" max="2" width="21.7109375" bestFit="1" customWidth="1"/>
    <col min="3" max="7" width="13.7109375" customWidth="1"/>
    <col min="8" max="8" width="15.28515625" bestFit="1" customWidth="1"/>
  </cols>
  <sheetData>
    <row r="1" spans="2:8" ht="21" x14ac:dyDescent="0.35">
      <c r="B1" s="83" t="s">
        <v>114</v>
      </c>
      <c r="C1" s="83"/>
      <c r="D1" s="83"/>
      <c r="E1" s="83"/>
      <c r="F1" s="83"/>
      <c r="G1" s="83"/>
      <c r="H1" s="83"/>
    </row>
    <row r="3" spans="2:8" x14ac:dyDescent="0.25">
      <c r="B3" s="84" t="s">
        <v>79</v>
      </c>
      <c r="C3" s="87"/>
      <c r="D3" s="88"/>
      <c r="F3" s="84" t="s">
        <v>100</v>
      </c>
      <c r="G3" s="85"/>
      <c r="H3" s="86"/>
    </row>
    <row r="4" spans="2:8" ht="5.0999999999999996" customHeight="1" x14ac:dyDescent="0.25"/>
    <row r="5" spans="2:8" x14ac:dyDescent="0.25">
      <c r="B5" s="67" t="s">
        <v>80</v>
      </c>
      <c r="D5" s="75" t="s">
        <v>81</v>
      </c>
      <c r="F5" s="67" t="s">
        <v>101</v>
      </c>
      <c r="G5" s="67" t="s">
        <v>76</v>
      </c>
      <c r="H5" s="67" t="s">
        <v>102</v>
      </c>
    </row>
    <row r="6" spans="2:8" x14ac:dyDescent="0.25">
      <c r="B6" s="67" t="s">
        <v>82</v>
      </c>
      <c r="D6" s="77">
        <v>0</v>
      </c>
      <c r="F6" s="70">
        <v>1</v>
      </c>
      <c r="G6" s="75" t="s">
        <v>103</v>
      </c>
      <c r="H6" s="76">
        <f>Model!K117</f>
        <v>1.75</v>
      </c>
    </row>
    <row r="7" spans="2:8" x14ac:dyDescent="0.25">
      <c r="B7" s="67" t="s">
        <v>83</v>
      </c>
      <c r="D7" s="77">
        <v>5</v>
      </c>
      <c r="F7" s="70">
        <v>2</v>
      </c>
      <c r="G7" s="75" t="s">
        <v>104</v>
      </c>
      <c r="H7" s="76">
        <f>Model!L117</f>
        <v>1.9617152849350921</v>
      </c>
    </row>
    <row r="8" spans="2:8" x14ac:dyDescent="0.25">
      <c r="B8" s="67" t="s">
        <v>84</v>
      </c>
      <c r="D8" s="75" t="s">
        <v>85</v>
      </c>
      <c r="F8" s="70">
        <v>3</v>
      </c>
      <c r="G8" s="75" t="s">
        <v>105</v>
      </c>
      <c r="H8" s="76">
        <f>Model!M117</f>
        <v>2.2280163813822358</v>
      </c>
    </row>
    <row r="9" spans="2:8" x14ac:dyDescent="0.25">
      <c r="B9" s="67" t="s">
        <v>86</v>
      </c>
      <c r="D9" s="78">
        <f>Model!J9</f>
        <v>7000</v>
      </c>
      <c r="F9" s="70">
        <v>4</v>
      </c>
      <c r="G9" s="75" t="s">
        <v>106</v>
      </c>
      <c r="H9" s="76">
        <f>Model!N117</f>
        <v>2.5816630597099137</v>
      </c>
    </row>
    <row r="10" spans="2:8" x14ac:dyDescent="0.25">
      <c r="B10" s="67" t="s">
        <v>87</v>
      </c>
      <c r="D10" s="78">
        <f>Model!O123</f>
        <v>11273.57</v>
      </c>
      <c r="F10" s="70">
        <v>5</v>
      </c>
      <c r="G10" s="75" t="s">
        <v>107</v>
      </c>
      <c r="H10" s="76">
        <f>Model!O117</f>
        <v>3.0556815386224021</v>
      </c>
    </row>
    <row r="11" spans="2:8" x14ac:dyDescent="0.25">
      <c r="B11" s="67" t="s">
        <v>88</v>
      </c>
      <c r="D11" s="78">
        <f>Model!J7</f>
        <v>700</v>
      </c>
    </row>
    <row r="12" spans="2:8" x14ac:dyDescent="0.25">
      <c r="B12" s="67" t="s">
        <v>89</v>
      </c>
      <c r="D12" s="78">
        <f>Model!O54</f>
        <v>1127.357</v>
      </c>
    </row>
    <row r="13" spans="2:8" x14ac:dyDescent="0.25">
      <c r="B13" s="67" t="s">
        <v>28</v>
      </c>
      <c r="D13" s="76">
        <f>Model!J16</f>
        <v>10</v>
      </c>
    </row>
    <row r="14" spans="2:8" ht="5.0999999999999996" customHeight="1" x14ac:dyDescent="0.25"/>
    <row r="15" spans="2:8" x14ac:dyDescent="0.25">
      <c r="B15" s="84" t="s">
        <v>98</v>
      </c>
      <c r="C15" s="87"/>
      <c r="D15" s="88"/>
      <c r="F15" s="84" t="s">
        <v>91</v>
      </c>
      <c r="G15" s="87"/>
      <c r="H15" s="88"/>
    </row>
    <row r="16" spans="2:8" ht="5.0999999999999996" customHeight="1" x14ac:dyDescent="0.25"/>
    <row r="17" spans="2:8" x14ac:dyDescent="0.25">
      <c r="B17" s="67" t="s">
        <v>68</v>
      </c>
      <c r="D17" s="79">
        <f>Model!O12</f>
        <v>2.8420395749121585</v>
      </c>
      <c r="F17" s="67" t="s">
        <v>21</v>
      </c>
      <c r="H17" s="81" t="s">
        <v>92</v>
      </c>
    </row>
    <row r="18" spans="2:8" x14ac:dyDescent="0.25">
      <c r="B18" s="67" t="s">
        <v>64</v>
      </c>
      <c r="D18" s="80">
        <f>Model!O13</f>
        <v>0.23232717123052216</v>
      </c>
      <c r="F18" s="67" t="s">
        <v>62</v>
      </c>
      <c r="H18" s="81" t="s">
        <v>93</v>
      </c>
    </row>
    <row r="19" spans="2:8" x14ac:dyDescent="0.25">
      <c r="B19" s="67" t="s">
        <v>67</v>
      </c>
      <c r="D19" s="78">
        <f>Model!E28</f>
        <v>2900</v>
      </c>
      <c r="F19" s="67" t="s">
        <v>23</v>
      </c>
      <c r="H19" s="81" t="s">
        <v>94</v>
      </c>
    </row>
    <row r="20" spans="2:8" x14ac:dyDescent="0.25">
      <c r="B20" s="67" t="s">
        <v>99</v>
      </c>
      <c r="D20" s="78">
        <f>Model!O125</f>
        <v>8241.91476724526</v>
      </c>
      <c r="F20" s="67" t="s">
        <v>95</v>
      </c>
      <c r="H20" s="82" t="s">
        <v>96</v>
      </c>
    </row>
    <row r="21" spans="2:8" x14ac:dyDescent="0.25">
      <c r="F21" s="68" t="s">
        <v>34</v>
      </c>
      <c r="G21" s="69"/>
      <c r="H21" s="72" t="s">
        <v>97</v>
      </c>
    </row>
    <row r="23" spans="2:8" ht="5.0999999999999996" customHeight="1" x14ac:dyDescent="0.25"/>
    <row r="24" spans="2:8" x14ac:dyDescent="0.25">
      <c r="B24" s="84" t="s">
        <v>108</v>
      </c>
      <c r="C24" s="85"/>
      <c r="D24" s="85"/>
      <c r="E24" s="85"/>
      <c r="F24" s="85"/>
      <c r="G24" s="85"/>
      <c r="H24" s="86"/>
    </row>
    <row r="25" spans="2:8" x14ac:dyDescent="0.25">
      <c r="C25" s="73" t="s">
        <v>109</v>
      </c>
      <c r="D25" s="73" t="s">
        <v>110</v>
      </c>
      <c r="E25" s="73" t="s">
        <v>90</v>
      </c>
      <c r="F25" s="73" t="s">
        <v>111</v>
      </c>
      <c r="G25" s="73" t="s">
        <v>112</v>
      </c>
      <c r="H25" s="73" t="s">
        <v>115</v>
      </c>
    </row>
    <row r="26" spans="2:8" x14ac:dyDescent="0.25">
      <c r="B26" s="67" t="s">
        <v>113</v>
      </c>
      <c r="C26" s="74">
        <f>Model!C137</f>
        <v>0.15601951275151138</v>
      </c>
      <c r="D26" s="74">
        <f>Model!D137</f>
        <v>0.19660271096225634</v>
      </c>
      <c r="E26" s="74">
        <f>Model!E137</f>
        <v>0.23232717123052216</v>
      </c>
      <c r="F26" s="74">
        <f>Model!F137</f>
        <v>0.26433327427211473</v>
      </c>
      <c r="G26" s="74">
        <f>Model!G137</f>
        <v>0.29339258849756211</v>
      </c>
      <c r="H26" s="74">
        <f>Model!H137</f>
        <v>0.320053139479338</v>
      </c>
    </row>
  </sheetData>
  <mergeCells count="6">
    <mergeCell ref="B1:H1"/>
    <mergeCell ref="B24:H24"/>
    <mergeCell ref="B3:D3"/>
    <mergeCell ref="F15:H15"/>
    <mergeCell ref="B15:D15"/>
    <mergeCell ref="F3:H3"/>
  </mergeCells>
  <conditionalFormatting sqref="C26:H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59055118110236227" bottom="0.59055118110236227" header="0.31496062992125984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67A1-F376-4479-BCC0-7EAC51E69A58}">
  <dimension ref="A2:O142"/>
  <sheetViews>
    <sheetView showGridLines="0" topLeftCell="A13" zoomScaleNormal="100" zoomScaleSheetLayoutView="70" workbookViewId="0">
      <selection activeCell="J8" sqref="J8"/>
    </sheetView>
  </sheetViews>
  <sheetFormatPr defaultRowHeight="15" x14ac:dyDescent="0.25"/>
  <cols>
    <col min="1" max="1" width="1.85546875" style="1" customWidth="1"/>
    <col min="2" max="2" width="9.140625" style="1" customWidth="1"/>
    <col min="3" max="16384" width="9.140625" style="1"/>
  </cols>
  <sheetData>
    <row r="2" spans="1:15" ht="23.25" x14ac:dyDescent="0.35"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B3" s="10" t="s">
        <v>29</v>
      </c>
    </row>
    <row r="4" spans="1:15" x14ac:dyDescent="0.25">
      <c r="A4" s="1" t="s">
        <v>1</v>
      </c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5.0999999999999996" customHeight="1" x14ac:dyDescent="0.25"/>
    <row r="6" spans="1:15" x14ac:dyDescent="0.25">
      <c r="B6" s="7" t="s">
        <v>3</v>
      </c>
      <c r="C6" s="6"/>
      <c r="D6" s="6"/>
      <c r="E6" s="6"/>
      <c r="G6" s="7" t="s">
        <v>11</v>
      </c>
      <c r="H6" s="6"/>
      <c r="I6" s="6"/>
      <c r="J6" s="6"/>
      <c r="L6" s="7" t="s">
        <v>18</v>
      </c>
      <c r="M6" s="6"/>
      <c r="N6" s="7" t="s">
        <v>19</v>
      </c>
      <c r="O6" s="7" t="s">
        <v>20</v>
      </c>
    </row>
    <row r="7" spans="1:15" x14ac:dyDescent="0.25">
      <c r="B7" s="8" t="s">
        <v>4</v>
      </c>
      <c r="G7" s="1" t="s">
        <v>12</v>
      </c>
      <c r="J7" s="19">
        <f>J54</f>
        <v>700</v>
      </c>
      <c r="L7" s="1" t="s">
        <v>21</v>
      </c>
      <c r="N7" s="11">
        <v>200</v>
      </c>
      <c r="O7" s="13">
        <v>7.4999999999999997E-2</v>
      </c>
    </row>
    <row r="8" spans="1:15" x14ac:dyDescent="0.25">
      <c r="B8" s="1" t="s">
        <v>5</v>
      </c>
      <c r="E8" s="11">
        <v>2000</v>
      </c>
      <c r="G8" s="2" t="s">
        <v>13</v>
      </c>
      <c r="H8" s="2"/>
      <c r="I8" s="2"/>
      <c r="J8" s="12">
        <v>10</v>
      </c>
      <c r="L8" s="1" t="s">
        <v>22</v>
      </c>
      <c r="N8" s="11">
        <v>2500</v>
      </c>
      <c r="O8" s="13">
        <v>9.5000000000000001E-2</v>
      </c>
    </row>
    <row r="9" spans="1:15" x14ac:dyDescent="0.25">
      <c r="B9" s="1" t="s">
        <v>6</v>
      </c>
      <c r="E9" s="11">
        <v>900</v>
      </c>
      <c r="G9" s="4" t="s">
        <v>14</v>
      </c>
      <c r="J9" s="1">
        <f>J7*J8</f>
        <v>7000</v>
      </c>
      <c r="L9" s="1" t="s">
        <v>23</v>
      </c>
      <c r="N9" s="11">
        <v>1500</v>
      </c>
      <c r="O9" s="13">
        <v>0.125</v>
      </c>
    </row>
    <row r="10" spans="1:15" x14ac:dyDescent="0.25">
      <c r="B10" s="1" t="s">
        <v>7</v>
      </c>
      <c r="E10" s="11">
        <v>500</v>
      </c>
      <c r="G10" s="2" t="s">
        <v>15</v>
      </c>
      <c r="H10" s="2"/>
      <c r="I10" s="2"/>
      <c r="J10" s="11">
        <v>1000</v>
      </c>
    </row>
    <row r="11" spans="1:15" x14ac:dyDescent="0.25">
      <c r="B11" s="1" t="s">
        <v>8</v>
      </c>
      <c r="E11" s="11">
        <v>100</v>
      </c>
      <c r="G11" s="4" t="s">
        <v>16</v>
      </c>
      <c r="J11" s="1">
        <f>J9-J10</f>
        <v>6000</v>
      </c>
      <c r="L11" s="7" t="s">
        <v>69</v>
      </c>
      <c r="M11" s="6"/>
      <c r="N11" s="6"/>
      <c r="O11" s="6"/>
    </row>
    <row r="12" spans="1:15" x14ac:dyDescent="0.25">
      <c r="B12" s="1" t="s">
        <v>9</v>
      </c>
      <c r="E12" s="11">
        <v>200</v>
      </c>
      <c r="L12" s="1" t="s">
        <v>68</v>
      </c>
      <c r="O12" s="26">
        <f>O130</f>
        <v>2.8420395749121585</v>
      </c>
    </row>
    <row r="13" spans="1:15" ht="15.75" customHeight="1" x14ac:dyDescent="0.25">
      <c r="B13" s="1" t="s">
        <v>10</v>
      </c>
      <c r="E13" s="11">
        <v>140</v>
      </c>
      <c r="G13" s="4" t="s">
        <v>17</v>
      </c>
      <c r="J13" s="11">
        <v>100</v>
      </c>
      <c r="L13" s="1" t="s">
        <v>64</v>
      </c>
      <c r="O13" s="9">
        <f>O131</f>
        <v>0.23232717123052216</v>
      </c>
    </row>
    <row r="15" spans="1:15" x14ac:dyDescent="0.25">
      <c r="B15" s="7" t="s">
        <v>24</v>
      </c>
      <c r="C15" s="6"/>
      <c r="D15" s="6"/>
      <c r="E15" s="6"/>
      <c r="G15" s="7" t="s">
        <v>27</v>
      </c>
      <c r="H15" s="6"/>
      <c r="I15" s="6"/>
      <c r="J15" s="6"/>
      <c r="L15" s="1" t="s">
        <v>74</v>
      </c>
      <c r="O15" s="11">
        <v>5</v>
      </c>
    </row>
    <row r="16" spans="1:15" x14ac:dyDescent="0.25">
      <c r="B16" s="1" t="s">
        <v>25</v>
      </c>
      <c r="E16" s="13">
        <v>0.1</v>
      </c>
      <c r="G16" s="1" t="s">
        <v>28</v>
      </c>
      <c r="J16" s="12">
        <v>10</v>
      </c>
    </row>
    <row r="17" spans="1:15" x14ac:dyDescent="0.25">
      <c r="B17" s="1" t="s">
        <v>26</v>
      </c>
      <c r="E17" s="13">
        <v>0.21</v>
      </c>
    </row>
    <row r="19" spans="1:15" x14ac:dyDescent="0.25">
      <c r="A19" s="1" t="s">
        <v>1</v>
      </c>
      <c r="B19" s="5" t="s">
        <v>30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5.0999999999999996" customHeight="1" x14ac:dyDescent="0.25"/>
    <row r="21" spans="1:15" x14ac:dyDescent="0.25">
      <c r="B21" s="7" t="s">
        <v>31</v>
      </c>
      <c r="C21" s="7"/>
      <c r="D21" s="7"/>
      <c r="E21" s="7"/>
      <c r="F21" s="7"/>
      <c r="G21" s="7"/>
      <c r="J21" s="7" t="s">
        <v>35</v>
      </c>
      <c r="K21" s="7"/>
      <c r="L21" s="7"/>
      <c r="M21" s="7"/>
      <c r="N21" s="7"/>
      <c r="O21" s="7"/>
    </row>
    <row r="22" spans="1:15" x14ac:dyDescent="0.25">
      <c r="E22" s="2" t="s">
        <v>19</v>
      </c>
      <c r="F22" s="2" t="s">
        <v>33</v>
      </c>
      <c r="G22" s="2" t="s">
        <v>32</v>
      </c>
      <c r="M22" s="2" t="s">
        <v>19</v>
      </c>
      <c r="N22" s="2" t="s">
        <v>33</v>
      </c>
      <c r="O22" s="2" t="s">
        <v>32</v>
      </c>
    </row>
    <row r="23" spans="1:15" x14ac:dyDescent="0.25">
      <c r="B23" s="1" t="s">
        <v>21</v>
      </c>
      <c r="E23" s="41">
        <f>N7</f>
        <v>200</v>
      </c>
      <c r="F23" s="42">
        <f>E23/$J$7</f>
        <v>0.2857142857142857</v>
      </c>
      <c r="G23" s="43">
        <f>E23/$E$30</f>
        <v>2.8169014084507043E-2</v>
      </c>
      <c r="J23" s="1" t="s">
        <v>36</v>
      </c>
      <c r="M23" s="41">
        <f>J10</f>
        <v>1000</v>
      </c>
      <c r="N23" s="42">
        <f t="shared" ref="N23:N24" si="0">M23/$J$7</f>
        <v>1.4285714285714286</v>
      </c>
      <c r="O23" s="43">
        <f>M23/$M$30</f>
        <v>0.14084507042253522</v>
      </c>
    </row>
    <row r="24" spans="1:15" x14ac:dyDescent="0.25">
      <c r="B24" s="1" t="s">
        <v>22</v>
      </c>
      <c r="E24" s="44">
        <f t="shared" ref="E24:E25" si="1">N8</f>
        <v>2500</v>
      </c>
      <c r="F24" s="45">
        <f t="shared" ref="F24:F26" si="2">E24/$J$7</f>
        <v>3.5714285714285716</v>
      </c>
      <c r="G24" s="46">
        <f>E24/$E$30</f>
        <v>0.352112676056338</v>
      </c>
      <c r="J24" s="1" t="s">
        <v>37</v>
      </c>
      <c r="M24" s="44">
        <f>J11</f>
        <v>6000</v>
      </c>
      <c r="N24" s="45">
        <f t="shared" si="0"/>
        <v>8.5714285714285712</v>
      </c>
      <c r="O24" s="46">
        <f>M24/$M$30</f>
        <v>0.84507042253521125</v>
      </c>
    </row>
    <row r="25" spans="1:15" x14ac:dyDescent="0.25">
      <c r="B25" s="1" t="s">
        <v>23</v>
      </c>
      <c r="E25" s="47">
        <f t="shared" si="1"/>
        <v>1500</v>
      </c>
      <c r="F25" s="48">
        <f t="shared" si="2"/>
        <v>2.1428571428571428</v>
      </c>
      <c r="G25" s="49">
        <f>E25/$E$30</f>
        <v>0.21126760563380281</v>
      </c>
    </row>
    <row r="26" spans="1:15" x14ac:dyDescent="0.25">
      <c r="B26" s="14" t="s">
        <v>34</v>
      </c>
      <c r="C26" s="14"/>
      <c r="D26" s="14"/>
      <c r="E26" s="14">
        <f>SUM(E23:E25)</f>
        <v>4200</v>
      </c>
      <c r="F26" s="37">
        <f t="shared" si="2"/>
        <v>6</v>
      </c>
      <c r="G26" s="38">
        <f>E26/$E$30</f>
        <v>0.59154929577464788</v>
      </c>
      <c r="J26" s="1" t="s">
        <v>17</v>
      </c>
      <c r="M26" s="44">
        <f>J13</f>
        <v>100</v>
      </c>
      <c r="N26" s="45">
        <f>M26/$J$7</f>
        <v>0.14285714285714285</v>
      </c>
      <c r="O26" s="46">
        <f>M26/$M$30</f>
        <v>1.4084507042253521E-2</v>
      </c>
    </row>
    <row r="28" spans="1:15" x14ac:dyDescent="0.25">
      <c r="B28" s="1" t="s">
        <v>38</v>
      </c>
      <c r="E28" s="44">
        <f>E30-E26</f>
        <v>2900</v>
      </c>
      <c r="F28" s="45">
        <f>E28/$J$7</f>
        <v>4.1428571428571432</v>
      </c>
      <c r="G28" s="46">
        <f>E28/$E$30</f>
        <v>0.40845070422535212</v>
      </c>
    </row>
    <row r="30" spans="1:15" x14ac:dyDescent="0.25">
      <c r="B30" s="15" t="s">
        <v>39</v>
      </c>
      <c r="C30" s="15"/>
      <c r="D30" s="15"/>
      <c r="E30" s="15">
        <v>7100</v>
      </c>
      <c r="F30" s="27">
        <f>F26+F28</f>
        <v>10.142857142857142</v>
      </c>
      <c r="G30" s="28">
        <f>G26+G28</f>
        <v>1</v>
      </c>
      <c r="J30" s="15" t="s">
        <v>40</v>
      </c>
      <c r="K30" s="15"/>
      <c r="L30" s="15"/>
      <c r="M30" s="15">
        <f>M23+M24+M26</f>
        <v>7100</v>
      </c>
      <c r="N30" s="27">
        <f>N23+N24+N26</f>
        <v>10.142857142857142</v>
      </c>
      <c r="O30" s="28">
        <f>O23+O24+O26</f>
        <v>1</v>
      </c>
    </row>
    <row r="32" spans="1:15" x14ac:dyDescent="0.25">
      <c r="A32" s="1" t="s">
        <v>1</v>
      </c>
      <c r="B32" s="5" t="s">
        <v>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ht="4.5" customHeight="1" x14ac:dyDescent="0.25"/>
    <row r="34" spans="2:15" x14ac:dyDescent="0.25">
      <c r="B34" s="7" t="s">
        <v>41</v>
      </c>
      <c r="C34" s="7"/>
      <c r="D34" s="7"/>
      <c r="E34" s="7"/>
      <c r="F34" s="7"/>
      <c r="G34" s="7"/>
      <c r="H34" s="7"/>
      <c r="I34" s="7"/>
      <c r="J34" s="16">
        <v>0</v>
      </c>
      <c r="K34" s="16">
        <v>1</v>
      </c>
      <c r="L34" s="16">
        <v>2</v>
      </c>
      <c r="M34" s="16">
        <v>3</v>
      </c>
      <c r="N34" s="16">
        <v>4</v>
      </c>
      <c r="O34" s="16">
        <v>5</v>
      </c>
    </row>
    <row r="35" spans="2:15" ht="5.0999999999999996" customHeight="1" x14ac:dyDescent="0.25"/>
    <row r="36" spans="2:15" x14ac:dyDescent="0.25">
      <c r="B36" s="1" t="s">
        <v>5</v>
      </c>
      <c r="J36" s="50">
        <f>E8</f>
        <v>2000</v>
      </c>
      <c r="K36" s="50">
        <f>J36*(1+K37)</f>
        <v>2200</v>
      </c>
      <c r="L36" s="50">
        <f t="shared" ref="L36:O36" si="3">K36*(1+L37)</f>
        <v>2420</v>
      </c>
      <c r="M36" s="50">
        <f t="shared" si="3"/>
        <v>2662</v>
      </c>
      <c r="N36" s="50">
        <f t="shared" si="3"/>
        <v>2928.2000000000003</v>
      </c>
      <c r="O36" s="50">
        <f t="shared" si="3"/>
        <v>3221.0200000000004</v>
      </c>
    </row>
    <row r="37" spans="2:15" x14ac:dyDescent="0.25">
      <c r="B37" s="17" t="s">
        <v>49</v>
      </c>
      <c r="J37" s="44"/>
      <c r="K37" s="51">
        <f>E16</f>
        <v>0.1</v>
      </c>
      <c r="L37" s="51">
        <f>K37</f>
        <v>0.1</v>
      </c>
      <c r="M37" s="51">
        <f t="shared" ref="M37:O37" si="4">L37</f>
        <v>0.1</v>
      </c>
      <c r="N37" s="51">
        <f t="shared" si="4"/>
        <v>0.1</v>
      </c>
      <c r="O37" s="51">
        <f t="shared" si="4"/>
        <v>0.1</v>
      </c>
    </row>
    <row r="38" spans="2:15" x14ac:dyDescent="0.25">
      <c r="J38" s="44"/>
      <c r="K38" s="44"/>
      <c r="L38" s="44"/>
      <c r="M38" s="44"/>
      <c r="N38" s="44"/>
      <c r="O38" s="44"/>
    </row>
    <row r="39" spans="2:15" x14ac:dyDescent="0.25">
      <c r="B39" s="1" t="s">
        <v>6</v>
      </c>
      <c r="J39" s="50">
        <f>E9</f>
        <v>900</v>
      </c>
      <c r="K39" s="50">
        <f>K36*K40</f>
        <v>990</v>
      </c>
      <c r="L39" s="50">
        <f t="shared" ref="L39:O39" si="5">L36*L40</f>
        <v>1089</v>
      </c>
      <c r="M39" s="50">
        <f t="shared" si="5"/>
        <v>1197.9000000000001</v>
      </c>
      <c r="N39" s="50">
        <f t="shared" si="5"/>
        <v>1317.69</v>
      </c>
      <c r="O39" s="50">
        <f t="shared" si="5"/>
        <v>1449.4590000000003</v>
      </c>
    </row>
    <row r="40" spans="2:15" x14ac:dyDescent="0.25">
      <c r="B40" s="17" t="s">
        <v>50</v>
      </c>
      <c r="J40" s="46">
        <f>J39/J36</f>
        <v>0.45</v>
      </c>
      <c r="K40" s="46">
        <f>J40</f>
        <v>0.45</v>
      </c>
      <c r="L40" s="46">
        <f t="shared" ref="L40:O40" si="6">K40</f>
        <v>0.45</v>
      </c>
      <c r="M40" s="46">
        <f t="shared" si="6"/>
        <v>0.45</v>
      </c>
      <c r="N40" s="46">
        <f t="shared" si="6"/>
        <v>0.45</v>
      </c>
      <c r="O40" s="46">
        <f t="shared" si="6"/>
        <v>0.45</v>
      </c>
    </row>
    <row r="41" spans="2:15" x14ac:dyDescent="0.25">
      <c r="J41" s="44"/>
      <c r="K41" s="44"/>
      <c r="L41" s="44"/>
      <c r="M41" s="44"/>
      <c r="N41" s="44"/>
      <c r="O41" s="44"/>
    </row>
    <row r="42" spans="2:15" x14ac:dyDescent="0.25">
      <c r="B42" s="1" t="s">
        <v>42</v>
      </c>
      <c r="J42" s="50">
        <f>J36-J39</f>
        <v>1100</v>
      </c>
      <c r="K42" s="50">
        <f t="shared" ref="K42:O42" si="7">K36-K39</f>
        <v>1210</v>
      </c>
      <c r="L42" s="50">
        <f t="shared" si="7"/>
        <v>1331</v>
      </c>
      <c r="M42" s="50">
        <f t="shared" si="7"/>
        <v>1464.1</v>
      </c>
      <c r="N42" s="50">
        <f t="shared" si="7"/>
        <v>1610.5100000000002</v>
      </c>
      <c r="O42" s="50">
        <f t="shared" si="7"/>
        <v>1771.5610000000001</v>
      </c>
    </row>
    <row r="43" spans="2:15" x14ac:dyDescent="0.25">
      <c r="B43" s="17" t="s">
        <v>50</v>
      </c>
      <c r="J43" s="46">
        <f>J42/J36</f>
        <v>0.55000000000000004</v>
      </c>
      <c r="K43" s="46">
        <f t="shared" ref="K43:O43" si="8">K42/K36</f>
        <v>0.55000000000000004</v>
      </c>
      <c r="L43" s="46">
        <f t="shared" si="8"/>
        <v>0.55000000000000004</v>
      </c>
      <c r="M43" s="46">
        <f t="shared" si="8"/>
        <v>0.54999999999999993</v>
      </c>
      <c r="N43" s="46">
        <f t="shared" si="8"/>
        <v>0.55000000000000004</v>
      </c>
      <c r="O43" s="46">
        <f t="shared" si="8"/>
        <v>0.54999999999999993</v>
      </c>
    </row>
    <row r="44" spans="2:15" x14ac:dyDescent="0.25">
      <c r="J44" s="44"/>
      <c r="K44" s="44"/>
      <c r="L44" s="44"/>
      <c r="M44" s="44"/>
      <c r="N44" s="44"/>
      <c r="O44" s="44"/>
    </row>
    <row r="45" spans="2:15" x14ac:dyDescent="0.25">
      <c r="B45" s="1" t="s">
        <v>43</v>
      </c>
      <c r="J45" s="50">
        <f>E10</f>
        <v>500</v>
      </c>
      <c r="K45" s="50">
        <f>K36*K46</f>
        <v>550</v>
      </c>
      <c r="L45" s="50">
        <f t="shared" ref="L45:O45" si="9">L36*L46</f>
        <v>605</v>
      </c>
      <c r="M45" s="50">
        <f t="shared" si="9"/>
        <v>665.5</v>
      </c>
      <c r="N45" s="50">
        <f t="shared" si="9"/>
        <v>732.05000000000007</v>
      </c>
      <c r="O45" s="50">
        <f t="shared" si="9"/>
        <v>805.25500000000011</v>
      </c>
    </row>
    <row r="46" spans="2:15" x14ac:dyDescent="0.25">
      <c r="B46" s="17" t="s">
        <v>50</v>
      </c>
      <c r="J46" s="46">
        <f>J45/J36</f>
        <v>0.25</v>
      </c>
      <c r="K46" s="46">
        <f>J46</f>
        <v>0.25</v>
      </c>
      <c r="L46" s="46">
        <f t="shared" ref="L46:O46" si="10">K46</f>
        <v>0.25</v>
      </c>
      <c r="M46" s="46">
        <f t="shared" si="10"/>
        <v>0.25</v>
      </c>
      <c r="N46" s="46">
        <f t="shared" si="10"/>
        <v>0.25</v>
      </c>
      <c r="O46" s="46">
        <f t="shared" si="10"/>
        <v>0.25</v>
      </c>
    </row>
    <row r="47" spans="2:15" x14ac:dyDescent="0.25">
      <c r="J47" s="44"/>
      <c r="K47" s="44"/>
      <c r="L47" s="44"/>
      <c r="M47" s="44"/>
      <c r="N47" s="44"/>
      <c r="O47" s="44"/>
    </row>
    <row r="48" spans="2:15" x14ac:dyDescent="0.25">
      <c r="B48" s="1" t="s">
        <v>44</v>
      </c>
      <c r="J48" s="50">
        <f>J42-J45</f>
        <v>600</v>
      </c>
      <c r="K48" s="50">
        <f t="shared" ref="K48:O48" si="11">K42-K45</f>
        <v>660</v>
      </c>
      <c r="L48" s="50">
        <f t="shared" si="11"/>
        <v>726</v>
      </c>
      <c r="M48" s="50">
        <f t="shared" si="11"/>
        <v>798.59999999999991</v>
      </c>
      <c r="N48" s="50">
        <f t="shared" si="11"/>
        <v>878.46000000000015</v>
      </c>
      <c r="O48" s="50">
        <f t="shared" si="11"/>
        <v>966.30600000000004</v>
      </c>
    </row>
    <row r="49" spans="2:15" x14ac:dyDescent="0.25">
      <c r="B49" s="17" t="s">
        <v>50</v>
      </c>
      <c r="J49" s="46">
        <f>J48/J36</f>
        <v>0.3</v>
      </c>
      <c r="K49" s="46">
        <f>J49</f>
        <v>0.3</v>
      </c>
      <c r="L49" s="46">
        <f t="shared" ref="L49:O49" si="12">K49</f>
        <v>0.3</v>
      </c>
      <c r="M49" s="46">
        <f t="shared" si="12"/>
        <v>0.3</v>
      </c>
      <c r="N49" s="46">
        <f t="shared" si="12"/>
        <v>0.3</v>
      </c>
      <c r="O49" s="46">
        <f t="shared" si="12"/>
        <v>0.3</v>
      </c>
    </row>
    <row r="50" spans="2:15" x14ac:dyDescent="0.25">
      <c r="J50" s="44"/>
      <c r="K50" s="44"/>
      <c r="L50" s="44"/>
      <c r="M50" s="44"/>
      <c r="N50" s="44"/>
      <c r="O50" s="44"/>
    </row>
    <row r="51" spans="2:15" x14ac:dyDescent="0.25">
      <c r="B51" s="1" t="s">
        <v>8</v>
      </c>
      <c r="J51" s="50">
        <f>E11</f>
        <v>100</v>
      </c>
      <c r="K51" s="50">
        <f>K36*K52</f>
        <v>110</v>
      </c>
      <c r="L51" s="50">
        <f t="shared" ref="L51:O51" si="13">L36*L52</f>
        <v>121</v>
      </c>
      <c r="M51" s="50">
        <f t="shared" si="13"/>
        <v>133.1</v>
      </c>
      <c r="N51" s="50">
        <f t="shared" si="13"/>
        <v>146.41000000000003</v>
      </c>
      <c r="O51" s="50">
        <f t="shared" si="13"/>
        <v>161.05100000000004</v>
      </c>
    </row>
    <row r="52" spans="2:15" x14ac:dyDescent="0.25">
      <c r="B52" s="17" t="s">
        <v>50</v>
      </c>
      <c r="J52" s="46">
        <f>J51/J36</f>
        <v>0.05</v>
      </c>
      <c r="K52" s="46">
        <f>J52</f>
        <v>0.05</v>
      </c>
      <c r="L52" s="46">
        <f t="shared" ref="L52:O52" si="14">K52</f>
        <v>0.05</v>
      </c>
      <c r="M52" s="46">
        <f t="shared" si="14"/>
        <v>0.05</v>
      </c>
      <c r="N52" s="46">
        <f t="shared" si="14"/>
        <v>0.05</v>
      </c>
      <c r="O52" s="46">
        <f t="shared" si="14"/>
        <v>0.05</v>
      </c>
    </row>
    <row r="53" spans="2:15" x14ac:dyDescent="0.25">
      <c r="J53" s="44"/>
      <c r="K53" s="44"/>
      <c r="L53" s="44"/>
      <c r="M53" s="44"/>
      <c r="N53" s="44"/>
      <c r="O53" s="44"/>
    </row>
    <row r="54" spans="2:15" x14ac:dyDescent="0.25">
      <c r="B54" s="1" t="s">
        <v>45</v>
      </c>
      <c r="J54" s="50">
        <f>J48+J51</f>
        <v>700</v>
      </c>
      <c r="K54" s="50">
        <f t="shared" ref="K54:O54" si="15">K48+K51</f>
        <v>770</v>
      </c>
      <c r="L54" s="50">
        <f t="shared" si="15"/>
        <v>847</v>
      </c>
      <c r="M54" s="50">
        <f t="shared" si="15"/>
        <v>931.69999999999993</v>
      </c>
      <c r="N54" s="50">
        <f t="shared" si="15"/>
        <v>1024.8700000000001</v>
      </c>
      <c r="O54" s="50">
        <f t="shared" si="15"/>
        <v>1127.357</v>
      </c>
    </row>
    <row r="55" spans="2:15" x14ac:dyDescent="0.25">
      <c r="B55" s="17" t="s">
        <v>50</v>
      </c>
      <c r="J55" s="46">
        <f>J54/J36</f>
        <v>0.35</v>
      </c>
      <c r="K55" s="46">
        <f t="shared" ref="K55:O55" si="16">K54/K36</f>
        <v>0.35</v>
      </c>
      <c r="L55" s="46">
        <f t="shared" si="16"/>
        <v>0.35</v>
      </c>
      <c r="M55" s="46">
        <f t="shared" si="16"/>
        <v>0.35</v>
      </c>
      <c r="N55" s="46">
        <f t="shared" si="16"/>
        <v>0.35000000000000003</v>
      </c>
      <c r="O55" s="46">
        <f t="shared" si="16"/>
        <v>0.34999999999999992</v>
      </c>
    </row>
    <row r="56" spans="2:15" x14ac:dyDescent="0.25">
      <c r="J56" s="44"/>
      <c r="K56" s="44"/>
      <c r="L56" s="44"/>
      <c r="M56" s="44"/>
      <c r="N56" s="44"/>
      <c r="O56" s="44"/>
    </row>
    <row r="57" spans="2:15" x14ac:dyDescent="0.25">
      <c r="B57" s="1" t="s">
        <v>20</v>
      </c>
      <c r="J57" s="44"/>
      <c r="K57" s="52">
        <f>K111</f>
        <v>440</v>
      </c>
      <c r="L57" s="52">
        <f t="shared" ref="L57:O57" si="17">L111</f>
        <v>431.76499999999999</v>
      </c>
      <c r="M57" s="52">
        <f t="shared" si="17"/>
        <v>418.17466324999998</v>
      </c>
      <c r="N57" s="52">
        <f t="shared" si="17"/>
        <v>396.98054172691252</v>
      </c>
      <c r="O57" s="52">
        <f t="shared" si="17"/>
        <v>368.93798838351728</v>
      </c>
    </row>
    <row r="58" spans="2:15" x14ac:dyDescent="0.25">
      <c r="J58" s="44"/>
      <c r="K58" s="44"/>
      <c r="L58" s="44"/>
      <c r="M58" s="44"/>
      <c r="N58" s="44"/>
      <c r="O58" s="44"/>
    </row>
    <row r="59" spans="2:15" x14ac:dyDescent="0.25">
      <c r="B59" s="1" t="s">
        <v>48</v>
      </c>
      <c r="J59" s="50">
        <f>J48-J57</f>
        <v>600</v>
      </c>
      <c r="K59" s="50">
        <f t="shared" ref="K59:O59" si="18">K48-K57</f>
        <v>220</v>
      </c>
      <c r="L59" s="50">
        <f t="shared" si="18"/>
        <v>294.23500000000001</v>
      </c>
      <c r="M59" s="50">
        <f t="shared" si="18"/>
        <v>380.42533674999993</v>
      </c>
      <c r="N59" s="50">
        <f t="shared" si="18"/>
        <v>481.47945827308763</v>
      </c>
      <c r="O59" s="50">
        <f t="shared" si="18"/>
        <v>597.36801161648282</v>
      </c>
    </row>
    <row r="60" spans="2:15" x14ac:dyDescent="0.25">
      <c r="B60" s="17" t="s">
        <v>50</v>
      </c>
      <c r="J60" s="46">
        <f>J59/J36</f>
        <v>0.3</v>
      </c>
      <c r="K60" s="46">
        <f t="shared" ref="K60:O60" si="19">K59/K36</f>
        <v>0.1</v>
      </c>
      <c r="L60" s="46">
        <f t="shared" si="19"/>
        <v>0.12158471074380166</v>
      </c>
      <c r="M60" s="46">
        <f t="shared" si="19"/>
        <v>0.14290959306912093</v>
      </c>
      <c r="N60" s="46">
        <f t="shared" si="19"/>
        <v>0.16442847424120197</v>
      </c>
      <c r="O60" s="46">
        <f t="shared" si="19"/>
        <v>0.18545926806306162</v>
      </c>
    </row>
    <row r="61" spans="2:15" x14ac:dyDescent="0.25">
      <c r="J61" s="44"/>
      <c r="K61" s="44"/>
      <c r="L61" s="44"/>
      <c r="M61" s="44"/>
      <c r="N61" s="44"/>
      <c r="O61" s="44"/>
    </row>
    <row r="62" spans="2:15" x14ac:dyDescent="0.25">
      <c r="B62" s="1" t="s">
        <v>46</v>
      </c>
      <c r="J62" s="50">
        <f>J59*J63</f>
        <v>126</v>
      </c>
      <c r="K62" s="50">
        <f t="shared" ref="K62:O62" si="20">K59*K63</f>
        <v>46.199999999999996</v>
      </c>
      <c r="L62" s="50">
        <f t="shared" si="20"/>
        <v>61.789349999999999</v>
      </c>
      <c r="M62" s="50">
        <f t="shared" si="20"/>
        <v>79.889320717499984</v>
      </c>
      <c r="N62" s="50">
        <f t="shared" si="20"/>
        <v>101.1106862373484</v>
      </c>
      <c r="O62" s="50">
        <f t="shared" si="20"/>
        <v>125.44728243946139</v>
      </c>
    </row>
    <row r="63" spans="2:15" x14ac:dyDescent="0.25">
      <c r="B63" s="1" t="s">
        <v>51</v>
      </c>
      <c r="J63" s="46">
        <f>E17</f>
        <v>0.21</v>
      </c>
      <c r="K63" s="46">
        <f>J63</f>
        <v>0.21</v>
      </c>
      <c r="L63" s="46">
        <f t="shared" ref="L63:O63" si="21">K63</f>
        <v>0.21</v>
      </c>
      <c r="M63" s="46">
        <f t="shared" si="21"/>
        <v>0.21</v>
      </c>
      <c r="N63" s="46">
        <f t="shared" si="21"/>
        <v>0.21</v>
      </c>
      <c r="O63" s="46">
        <f t="shared" si="21"/>
        <v>0.21</v>
      </c>
    </row>
    <row r="64" spans="2:15" x14ac:dyDescent="0.25">
      <c r="J64" s="44"/>
      <c r="K64" s="44"/>
      <c r="L64" s="44"/>
      <c r="M64" s="44"/>
      <c r="N64" s="44"/>
      <c r="O64" s="44"/>
    </row>
    <row r="65" spans="1:15" x14ac:dyDescent="0.25">
      <c r="B65" s="1" t="s">
        <v>47</v>
      </c>
      <c r="J65" s="50">
        <f>J59-J62</f>
        <v>474</v>
      </c>
      <c r="K65" s="50">
        <f t="shared" ref="K65:O65" si="22">K59-K62</f>
        <v>173.8</v>
      </c>
      <c r="L65" s="50">
        <f t="shared" si="22"/>
        <v>232.44565</v>
      </c>
      <c r="M65" s="50">
        <f t="shared" si="22"/>
        <v>300.53601603249996</v>
      </c>
      <c r="N65" s="50">
        <f t="shared" si="22"/>
        <v>380.3687720357392</v>
      </c>
      <c r="O65" s="50">
        <f t="shared" si="22"/>
        <v>471.92072917702143</v>
      </c>
    </row>
    <row r="66" spans="1:15" x14ac:dyDescent="0.25">
      <c r="B66" s="17" t="s">
        <v>50</v>
      </c>
      <c r="J66" s="46">
        <f>J65/J36</f>
        <v>0.23699999999999999</v>
      </c>
      <c r="K66" s="46">
        <f t="shared" ref="K66:O66" si="23">K65/K36</f>
        <v>7.9000000000000001E-2</v>
      </c>
      <c r="L66" s="46">
        <f t="shared" si="23"/>
        <v>9.6051921487603303E-2</v>
      </c>
      <c r="M66" s="46">
        <f t="shared" si="23"/>
        <v>0.11289857852460554</v>
      </c>
      <c r="N66" s="46">
        <f t="shared" si="23"/>
        <v>0.12989849465054953</v>
      </c>
      <c r="O66" s="46">
        <f t="shared" si="23"/>
        <v>0.14651282176981867</v>
      </c>
    </row>
    <row r="68" spans="1:15" x14ac:dyDescent="0.25">
      <c r="A68" s="1" t="s">
        <v>1</v>
      </c>
      <c r="B68" s="7" t="s">
        <v>52</v>
      </c>
      <c r="C68" s="7"/>
      <c r="D68" s="7"/>
      <c r="E68" s="7"/>
      <c r="F68" s="7"/>
      <c r="G68" s="7"/>
      <c r="H68" s="7"/>
      <c r="I68" s="7"/>
      <c r="J68" s="16">
        <v>0</v>
      </c>
      <c r="K68" s="16">
        <v>1</v>
      </c>
      <c r="L68" s="16">
        <v>2</v>
      </c>
      <c r="M68" s="16">
        <v>3</v>
      </c>
      <c r="N68" s="16">
        <v>4</v>
      </c>
      <c r="O68" s="16">
        <v>5</v>
      </c>
    </row>
    <row r="69" spans="1:15" ht="5.0999999999999996" customHeight="1" x14ac:dyDescent="0.25"/>
    <row r="70" spans="1:15" x14ac:dyDescent="0.25">
      <c r="B70" s="1" t="s">
        <v>8</v>
      </c>
      <c r="J70" s="50">
        <f>E11</f>
        <v>100</v>
      </c>
      <c r="K70" s="50">
        <f>K36*K71</f>
        <v>110</v>
      </c>
      <c r="L70" s="50">
        <f t="shared" ref="L70:N70" si="24">L36*L71</f>
        <v>121</v>
      </c>
      <c r="M70" s="50">
        <f t="shared" si="24"/>
        <v>133.1</v>
      </c>
      <c r="N70" s="50">
        <f t="shared" si="24"/>
        <v>146.41000000000003</v>
      </c>
      <c r="O70" s="50">
        <f>O36*O71</f>
        <v>161.05100000000004</v>
      </c>
    </row>
    <row r="71" spans="1:15" x14ac:dyDescent="0.25">
      <c r="B71" s="17" t="s">
        <v>50</v>
      </c>
      <c r="J71" s="46">
        <f>J70/J36</f>
        <v>0.05</v>
      </c>
      <c r="K71" s="46">
        <f>J71</f>
        <v>0.05</v>
      </c>
      <c r="L71" s="46">
        <f t="shared" ref="L71:O71" si="25">K71</f>
        <v>0.05</v>
      </c>
      <c r="M71" s="46">
        <f t="shared" si="25"/>
        <v>0.05</v>
      </c>
      <c r="N71" s="46">
        <f t="shared" si="25"/>
        <v>0.05</v>
      </c>
      <c r="O71" s="46">
        <f t="shared" si="25"/>
        <v>0.05</v>
      </c>
    </row>
    <row r="72" spans="1:15" x14ac:dyDescent="0.25">
      <c r="J72" s="44"/>
      <c r="K72" s="44"/>
      <c r="L72" s="44"/>
      <c r="M72" s="44"/>
      <c r="N72" s="44"/>
      <c r="O72" s="44"/>
    </row>
    <row r="73" spans="1:15" x14ac:dyDescent="0.25">
      <c r="B73" s="1" t="s">
        <v>53</v>
      </c>
      <c r="J73" s="50">
        <f>E12</f>
        <v>200</v>
      </c>
      <c r="K73" s="50">
        <f>K36*K74</f>
        <v>220</v>
      </c>
      <c r="L73" s="50">
        <f t="shared" ref="L73:O73" si="26">L36*L74</f>
        <v>242</v>
      </c>
      <c r="M73" s="50">
        <f t="shared" si="26"/>
        <v>266.2</v>
      </c>
      <c r="N73" s="50">
        <f t="shared" si="26"/>
        <v>292.82000000000005</v>
      </c>
      <c r="O73" s="50">
        <f t="shared" si="26"/>
        <v>322.10200000000009</v>
      </c>
    </row>
    <row r="74" spans="1:15" x14ac:dyDescent="0.25">
      <c r="B74" s="17" t="s">
        <v>50</v>
      </c>
      <c r="J74" s="46">
        <f>J73/J36</f>
        <v>0.1</v>
      </c>
      <c r="K74" s="46">
        <f>J74</f>
        <v>0.1</v>
      </c>
      <c r="L74" s="46">
        <f t="shared" ref="L74:O74" si="27">K74</f>
        <v>0.1</v>
      </c>
      <c r="M74" s="46">
        <f t="shared" si="27"/>
        <v>0.1</v>
      </c>
      <c r="N74" s="46">
        <f t="shared" si="27"/>
        <v>0.1</v>
      </c>
      <c r="O74" s="46">
        <f t="shared" si="27"/>
        <v>0.1</v>
      </c>
    </row>
    <row r="75" spans="1:15" x14ac:dyDescent="0.25">
      <c r="B75" s="1" t="s">
        <v>70</v>
      </c>
      <c r="J75" s="44"/>
      <c r="K75" s="50">
        <f>K73-J73</f>
        <v>20</v>
      </c>
      <c r="L75" s="50">
        <f t="shared" ref="L75:O75" si="28">L73-K73</f>
        <v>22</v>
      </c>
      <c r="M75" s="50">
        <f t="shared" si="28"/>
        <v>24.199999999999989</v>
      </c>
      <c r="N75" s="50">
        <f t="shared" si="28"/>
        <v>26.620000000000061</v>
      </c>
      <c r="O75" s="50">
        <f t="shared" si="28"/>
        <v>29.282000000000039</v>
      </c>
    </row>
    <row r="76" spans="1:15" x14ac:dyDescent="0.25">
      <c r="J76" s="44"/>
      <c r="K76" s="44"/>
      <c r="L76" s="44"/>
      <c r="M76" s="44"/>
      <c r="N76" s="44"/>
      <c r="O76" s="44"/>
    </row>
    <row r="77" spans="1:15" x14ac:dyDescent="0.25">
      <c r="B77" s="1" t="s">
        <v>10</v>
      </c>
      <c r="J77" s="50">
        <f>E13</f>
        <v>140</v>
      </c>
      <c r="K77" s="50">
        <f>K36*K78</f>
        <v>154.00000000000003</v>
      </c>
      <c r="L77" s="50">
        <f t="shared" ref="L77:O77" si="29">L36*L78</f>
        <v>169.4</v>
      </c>
      <c r="M77" s="50">
        <f t="shared" si="29"/>
        <v>186.34000000000003</v>
      </c>
      <c r="N77" s="50">
        <f t="shared" si="29"/>
        <v>204.97400000000005</v>
      </c>
      <c r="O77" s="50">
        <f t="shared" si="29"/>
        <v>225.47140000000005</v>
      </c>
    </row>
    <row r="78" spans="1:15" x14ac:dyDescent="0.25">
      <c r="B78" s="17" t="s">
        <v>50</v>
      </c>
      <c r="J78" s="46">
        <f>J77/J36</f>
        <v>7.0000000000000007E-2</v>
      </c>
      <c r="K78" s="46">
        <f>J78</f>
        <v>7.0000000000000007E-2</v>
      </c>
      <c r="L78" s="46">
        <f t="shared" ref="L78:O78" si="30">K78</f>
        <v>7.0000000000000007E-2</v>
      </c>
      <c r="M78" s="46">
        <f t="shared" si="30"/>
        <v>7.0000000000000007E-2</v>
      </c>
      <c r="N78" s="46">
        <f t="shared" si="30"/>
        <v>7.0000000000000007E-2</v>
      </c>
      <c r="O78" s="46">
        <f t="shared" si="30"/>
        <v>7.0000000000000007E-2</v>
      </c>
    </row>
    <row r="80" spans="1:15" x14ac:dyDescent="0.25">
      <c r="A80" s="1" t="s">
        <v>1</v>
      </c>
      <c r="B80" s="7" t="s">
        <v>54</v>
      </c>
      <c r="C80" s="7"/>
      <c r="D80" s="7"/>
      <c r="E80" s="7"/>
      <c r="F80" s="7"/>
      <c r="G80" s="7"/>
      <c r="H80" s="7"/>
      <c r="I80" s="7"/>
      <c r="J80" s="16">
        <v>0</v>
      </c>
      <c r="K80" s="16">
        <v>1</v>
      </c>
      <c r="L80" s="16">
        <v>2</v>
      </c>
      <c r="M80" s="16">
        <v>3</v>
      </c>
      <c r="N80" s="16">
        <v>4</v>
      </c>
      <c r="O80" s="16">
        <v>5</v>
      </c>
    </row>
    <row r="81" spans="1:15" ht="5.0999999999999996" customHeight="1" x14ac:dyDescent="0.25"/>
    <row r="82" spans="1:15" x14ac:dyDescent="0.25">
      <c r="B82" s="1" t="s">
        <v>47</v>
      </c>
      <c r="K82" s="50">
        <f>K65</f>
        <v>173.8</v>
      </c>
      <c r="L82" s="50">
        <f t="shared" ref="L82:O82" si="31">L65</f>
        <v>232.44565</v>
      </c>
      <c r="M82" s="50">
        <f t="shared" si="31"/>
        <v>300.53601603249996</v>
      </c>
      <c r="N82" s="50">
        <f t="shared" si="31"/>
        <v>380.3687720357392</v>
      </c>
      <c r="O82" s="50">
        <f t="shared" si="31"/>
        <v>471.92072917702143</v>
      </c>
    </row>
    <row r="83" spans="1:15" x14ac:dyDescent="0.25">
      <c r="B83" s="1" t="s">
        <v>8</v>
      </c>
      <c r="K83" s="50">
        <f>K70</f>
        <v>110</v>
      </c>
      <c r="L83" s="50">
        <f t="shared" ref="L83:O83" si="32">L70</f>
        <v>121</v>
      </c>
      <c r="M83" s="50">
        <f t="shared" si="32"/>
        <v>133.1</v>
      </c>
      <c r="N83" s="50">
        <f t="shared" si="32"/>
        <v>146.41000000000003</v>
      </c>
      <c r="O83" s="50">
        <f t="shared" si="32"/>
        <v>161.05100000000004</v>
      </c>
    </row>
    <row r="84" spans="1:15" x14ac:dyDescent="0.25">
      <c r="B84" s="1" t="s">
        <v>10</v>
      </c>
      <c r="K84" s="50">
        <f>K77</f>
        <v>154.00000000000003</v>
      </c>
      <c r="L84" s="50">
        <f t="shared" ref="L84:O84" si="33">L77</f>
        <v>169.4</v>
      </c>
      <c r="M84" s="50">
        <f t="shared" si="33"/>
        <v>186.34000000000003</v>
      </c>
      <c r="N84" s="50">
        <f t="shared" si="33"/>
        <v>204.97400000000005</v>
      </c>
      <c r="O84" s="50">
        <f t="shared" si="33"/>
        <v>225.47140000000005</v>
      </c>
    </row>
    <row r="85" spans="1:15" x14ac:dyDescent="0.25">
      <c r="B85" s="1" t="s">
        <v>55</v>
      </c>
      <c r="K85" s="53">
        <f>K75</f>
        <v>20</v>
      </c>
      <c r="L85" s="53">
        <f t="shared" ref="L85:O85" si="34">L75</f>
        <v>22</v>
      </c>
      <c r="M85" s="53">
        <f t="shared" si="34"/>
        <v>24.199999999999989</v>
      </c>
      <c r="N85" s="53">
        <f t="shared" si="34"/>
        <v>26.620000000000061</v>
      </c>
      <c r="O85" s="53">
        <f t="shared" si="34"/>
        <v>29.282000000000039</v>
      </c>
    </row>
    <row r="86" spans="1:15" x14ac:dyDescent="0.25">
      <c r="B86" s="20" t="str">
        <f>B80</f>
        <v>Leveraged Free Cash Flow</v>
      </c>
      <c r="C86" s="21"/>
      <c r="D86" s="21"/>
      <c r="E86" s="21"/>
      <c r="F86" s="21"/>
      <c r="G86" s="21"/>
      <c r="H86" s="21"/>
      <c r="I86" s="21"/>
      <c r="J86" s="21"/>
      <c r="K86" s="22">
        <f>K82+K83-K84-K85</f>
        <v>109.79999999999998</v>
      </c>
      <c r="L86" s="22">
        <f t="shared" ref="L86:O86" si="35">L82+L83-L84-L85</f>
        <v>162.04564999999999</v>
      </c>
      <c r="M86" s="22">
        <f t="shared" si="35"/>
        <v>223.0960160324999</v>
      </c>
      <c r="N86" s="22">
        <f t="shared" si="35"/>
        <v>295.18477203573906</v>
      </c>
      <c r="O86" s="23">
        <f t="shared" si="35"/>
        <v>378.21832917702136</v>
      </c>
    </row>
    <row r="88" spans="1:15" x14ac:dyDescent="0.25">
      <c r="A88" s="1" t="s">
        <v>1</v>
      </c>
      <c r="B88" s="5" t="s">
        <v>56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ht="5.0999999999999996" customHeight="1" x14ac:dyDescent="0.25"/>
    <row r="90" spans="1:15" x14ac:dyDescent="0.25">
      <c r="B90" s="7"/>
      <c r="C90" s="7"/>
      <c r="D90" s="7"/>
      <c r="E90" s="7"/>
      <c r="F90" s="7"/>
      <c r="G90" s="7"/>
      <c r="H90" s="7"/>
      <c r="I90" s="7"/>
      <c r="J90" s="16">
        <v>0</v>
      </c>
      <c r="K90" s="16">
        <v>1</v>
      </c>
      <c r="L90" s="16">
        <v>2</v>
      </c>
      <c r="M90" s="16">
        <v>3</v>
      </c>
      <c r="N90" s="16">
        <v>4</v>
      </c>
      <c r="O90" s="16">
        <v>5</v>
      </c>
    </row>
    <row r="91" spans="1:15" x14ac:dyDescent="0.25">
      <c r="B91" s="4" t="s">
        <v>57</v>
      </c>
    </row>
    <row r="92" spans="1:15" x14ac:dyDescent="0.25">
      <c r="B92" s="1" t="s">
        <v>60</v>
      </c>
      <c r="K92" s="50">
        <f>J95</f>
        <v>200</v>
      </c>
      <c r="L92" s="50">
        <f t="shared" ref="L92:O92" si="36">K95</f>
        <v>90.200000000000017</v>
      </c>
      <c r="M92" s="50">
        <f t="shared" si="36"/>
        <v>0</v>
      </c>
      <c r="N92" s="50">
        <f t="shared" si="36"/>
        <v>0</v>
      </c>
      <c r="O92" s="50">
        <f t="shared" si="36"/>
        <v>0</v>
      </c>
    </row>
    <row r="93" spans="1:15" x14ac:dyDescent="0.25">
      <c r="B93" s="1" t="s">
        <v>59</v>
      </c>
      <c r="K93" s="50">
        <f>K92*$O$7</f>
        <v>15</v>
      </c>
      <c r="L93" s="50">
        <f t="shared" ref="L93:O93" si="37">L92*$O$7</f>
        <v>6.7650000000000015</v>
      </c>
      <c r="M93" s="50">
        <f t="shared" si="37"/>
        <v>0</v>
      </c>
      <c r="N93" s="50">
        <f t="shared" si="37"/>
        <v>0</v>
      </c>
      <c r="O93" s="50">
        <f t="shared" si="37"/>
        <v>0</v>
      </c>
    </row>
    <row r="94" spans="1:15" x14ac:dyDescent="0.25">
      <c r="B94" s="1" t="s">
        <v>58</v>
      </c>
      <c r="K94" s="53">
        <f>MIN(K92,K86)</f>
        <v>109.79999999999998</v>
      </c>
      <c r="L94" s="53">
        <f t="shared" ref="L94:O94" si="38">MIN(L92,L86)</f>
        <v>90.200000000000017</v>
      </c>
      <c r="M94" s="53">
        <f t="shared" si="38"/>
        <v>0</v>
      </c>
      <c r="N94" s="53">
        <f t="shared" si="38"/>
        <v>0</v>
      </c>
      <c r="O94" s="53">
        <f t="shared" si="38"/>
        <v>0</v>
      </c>
    </row>
    <row r="95" spans="1:15" x14ac:dyDescent="0.25">
      <c r="B95" s="14" t="s">
        <v>61</v>
      </c>
      <c r="C95" s="24"/>
      <c r="D95" s="24"/>
      <c r="E95" s="24"/>
      <c r="F95" s="24"/>
      <c r="G95" s="24"/>
      <c r="H95" s="24"/>
      <c r="I95" s="24"/>
      <c r="J95" s="24">
        <f>N7</f>
        <v>200</v>
      </c>
      <c r="K95" s="25">
        <f>K92-K94</f>
        <v>90.200000000000017</v>
      </c>
      <c r="L95" s="25">
        <f t="shared" ref="L95:O95" si="39">L92-L94</f>
        <v>0</v>
      </c>
      <c r="M95" s="25">
        <f t="shared" si="39"/>
        <v>0</v>
      </c>
      <c r="N95" s="25">
        <f t="shared" si="39"/>
        <v>0</v>
      </c>
      <c r="O95" s="25">
        <f t="shared" si="39"/>
        <v>0</v>
      </c>
    </row>
    <row r="97" spans="2:15" x14ac:dyDescent="0.25">
      <c r="B97" s="4" t="s">
        <v>62</v>
      </c>
    </row>
    <row r="98" spans="2:15" x14ac:dyDescent="0.25">
      <c r="B98" s="1" t="s">
        <v>60</v>
      </c>
      <c r="K98" s="50">
        <f>J101</f>
        <v>2500</v>
      </c>
      <c r="L98" s="50">
        <f t="shared" ref="L98:O98" si="40">K101</f>
        <v>2500</v>
      </c>
      <c r="M98" s="50">
        <f t="shared" si="40"/>
        <v>2428.1543499999998</v>
      </c>
      <c r="N98" s="50">
        <f t="shared" si="40"/>
        <v>2205.0583339674999</v>
      </c>
      <c r="O98" s="50">
        <f t="shared" si="40"/>
        <v>1909.8735619317608</v>
      </c>
    </row>
    <row r="99" spans="2:15" x14ac:dyDescent="0.25">
      <c r="B99" s="1" t="s">
        <v>59</v>
      </c>
      <c r="K99" s="50">
        <f>K98*$O$8</f>
        <v>237.5</v>
      </c>
      <c r="L99" s="50">
        <f t="shared" ref="L99:O99" si="41">L98*$O$8</f>
        <v>237.5</v>
      </c>
      <c r="M99" s="50">
        <f t="shared" si="41"/>
        <v>230.67466324999998</v>
      </c>
      <c r="N99" s="50">
        <f t="shared" si="41"/>
        <v>209.48054172691249</v>
      </c>
      <c r="O99" s="50">
        <f t="shared" si="41"/>
        <v>181.43798838351728</v>
      </c>
    </row>
    <row r="100" spans="2:15" x14ac:dyDescent="0.25">
      <c r="B100" s="1" t="s">
        <v>58</v>
      </c>
      <c r="K100" s="53">
        <f>MIN(K98,K86-K94)</f>
        <v>0</v>
      </c>
      <c r="L100" s="53">
        <f t="shared" ref="L100:O100" si="42">MIN(L98,L86-L94)</f>
        <v>71.845649999999978</v>
      </c>
      <c r="M100" s="53">
        <f t="shared" si="42"/>
        <v>223.0960160324999</v>
      </c>
      <c r="N100" s="53">
        <f t="shared" si="42"/>
        <v>295.18477203573906</v>
      </c>
      <c r="O100" s="53">
        <f t="shared" si="42"/>
        <v>378.21832917702136</v>
      </c>
    </row>
    <row r="101" spans="2:15" x14ac:dyDescent="0.25">
      <c r="B101" s="14" t="s">
        <v>61</v>
      </c>
      <c r="C101" s="24"/>
      <c r="D101" s="24"/>
      <c r="E101" s="24"/>
      <c r="F101" s="24"/>
      <c r="G101" s="24"/>
      <c r="H101" s="24"/>
      <c r="I101" s="24"/>
      <c r="J101" s="24">
        <f>N8</f>
        <v>2500</v>
      </c>
      <c r="K101" s="25">
        <f>K98-K100</f>
        <v>2500</v>
      </c>
      <c r="L101" s="25">
        <f t="shared" ref="L101:O101" si="43">L98-L100</f>
        <v>2428.1543499999998</v>
      </c>
      <c r="M101" s="25">
        <f t="shared" si="43"/>
        <v>2205.0583339674999</v>
      </c>
      <c r="N101" s="25">
        <f t="shared" si="43"/>
        <v>1909.8735619317608</v>
      </c>
      <c r="O101" s="25">
        <f t="shared" si="43"/>
        <v>1531.6552327547395</v>
      </c>
    </row>
    <row r="103" spans="2:15" x14ac:dyDescent="0.25">
      <c r="B103" s="4" t="s">
        <v>23</v>
      </c>
    </row>
    <row r="104" spans="2:15" x14ac:dyDescent="0.25">
      <c r="B104" s="1" t="s">
        <v>60</v>
      </c>
      <c r="K104" s="50">
        <f>J107</f>
        <v>1500</v>
      </c>
      <c r="L104" s="50">
        <f t="shared" ref="L104:O104" si="44">K107</f>
        <v>1500</v>
      </c>
      <c r="M104" s="50">
        <f t="shared" si="44"/>
        <v>1500</v>
      </c>
      <c r="N104" s="50">
        <f t="shared" si="44"/>
        <v>1500</v>
      </c>
      <c r="O104" s="50">
        <f t="shared" si="44"/>
        <v>1500</v>
      </c>
    </row>
    <row r="105" spans="2:15" x14ac:dyDescent="0.25">
      <c r="B105" s="1" t="s">
        <v>59</v>
      </c>
      <c r="K105" s="50">
        <f>K104*$O$9</f>
        <v>187.5</v>
      </c>
      <c r="L105" s="50">
        <f t="shared" ref="L105:O105" si="45">L104*$O$9</f>
        <v>187.5</v>
      </c>
      <c r="M105" s="50">
        <f t="shared" si="45"/>
        <v>187.5</v>
      </c>
      <c r="N105" s="50">
        <f t="shared" si="45"/>
        <v>187.5</v>
      </c>
      <c r="O105" s="50">
        <f t="shared" si="45"/>
        <v>187.5</v>
      </c>
    </row>
    <row r="106" spans="2:15" x14ac:dyDescent="0.25">
      <c r="B106" s="1" t="s">
        <v>58</v>
      </c>
      <c r="K106" s="53">
        <f>MIN(K104,K86-K94-K100)</f>
        <v>0</v>
      </c>
      <c r="L106" s="53">
        <f t="shared" ref="L106:O106" si="46">MIN(L104,L86-L94-L100)</f>
        <v>0</v>
      </c>
      <c r="M106" s="53">
        <f t="shared" si="46"/>
        <v>0</v>
      </c>
      <c r="N106" s="53">
        <f t="shared" si="46"/>
        <v>0</v>
      </c>
      <c r="O106" s="53">
        <f t="shared" si="46"/>
        <v>0</v>
      </c>
    </row>
    <row r="107" spans="2:15" x14ac:dyDescent="0.25">
      <c r="B107" s="14" t="s">
        <v>61</v>
      </c>
      <c r="C107" s="24"/>
      <c r="D107" s="24"/>
      <c r="E107" s="24"/>
      <c r="F107" s="24"/>
      <c r="G107" s="24"/>
      <c r="H107" s="24"/>
      <c r="I107" s="24"/>
      <c r="J107" s="24">
        <f>N9</f>
        <v>1500</v>
      </c>
      <c r="K107" s="25">
        <f>K104-K106</f>
        <v>1500</v>
      </c>
      <c r="L107" s="25">
        <f t="shared" ref="L107:O107" si="47">L104-L106</f>
        <v>1500</v>
      </c>
      <c r="M107" s="25">
        <f t="shared" si="47"/>
        <v>1500</v>
      </c>
      <c r="N107" s="25">
        <f t="shared" si="47"/>
        <v>1500</v>
      </c>
      <c r="O107" s="25">
        <f t="shared" si="47"/>
        <v>1500</v>
      </c>
    </row>
    <row r="109" spans="2:15" x14ac:dyDescent="0.25">
      <c r="B109" s="4" t="s">
        <v>63</v>
      </c>
    </row>
    <row r="110" spans="2:15" x14ac:dyDescent="0.25">
      <c r="B110" s="1" t="s">
        <v>60</v>
      </c>
      <c r="K110" s="50">
        <f>J113</f>
        <v>4200</v>
      </c>
      <c r="L110" s="50">
        <f t="shared" ref="L110:O110" si="48">K113</f>
        <v>4090.2</v>
      </c>
      <c r="M110" s="50">
        <f t="shared" si="48"/>
        <v>3928.1543499999998</v>
      </c>
      <c r="N110" s="50">
        <f t="shared" si="48"/>
        <v>3705.0583339674999</v>
      </c>
      <c r="O110" s="50">
        <f t="shared" si="48"/>
        <v>3409.8735619317608</v>
      </c>
    </row>
    <row r="111" spans="2:15" x14ac:dyDescent="0.25">
      <c r="B111" s="1" t="s">
        <v>59</v>
      </c>
      <c r="K111" s="50">
        <f>K93+K99+K105</f>
        <v>440</v>
      </c>
      <c r="L111" s="50">
        <f t="shared" ref="L111:O111" si="49">L93+L99+L105</f>
        <v>431.76499999999999</v>
      </c>
      <c r="M111" s="50">
        <f t="shared" si="49"/>
        <v>418.17466324999998</v>
      </c>
      <c r="N111" s="50">
        <f t="shared" si="49"/>
        <v>396.98054172691252</v>
      </c>
      <c r="O111" s="50">
        <f t="shared" si="49"/>
        <v>368.93798838351728</v>
      </c>
    </row>
    <row r="112" spans="2:15" x14ac:dyDescent="0.25">
      <c r="B112" s="1" t="s">
        <v>58</v>
      </c>
      <c r="K112" s="53">
        <f>K94+K100+K106</f>
        <v>109.79999999999998</v>
      </c>
      <c r="L112" s="53">
        <f t="shared" ref="L112:O112" si="50">L94+L100+L106</f>
        <v>162.04564999999999</v>
      </c>
      <c r="M112" s="53">
        <f t="shared" si="50"/>
        <v>223.0960160324999</v>
      </c>
      <c r="N112" s="53">
        <f t="shared" si="50"/>
        <v>295.18477203573906</v>
      </c>
      <c r="O112" s="53">
        <f t="shared" si="50"/>
        <v>378.21832917702136</v>
      </c>
    </row>
    <row r="113" spans="1:15" x14ac:dyDescent="0.25">
      <c r="B113" s="56" t="s">
        <v>61</v>
      </c>
      <c r="C113" s="54"/>
      <c r="D113" s="54"/>
      <c r="E113" s="54"/>
      <c r="F113" s="54"/>
      <c r="G113" s="54"/>
      <c r="H113" s="54"/>
      <c r="I113" s="54"/>
      <c r="J113" s="54">
        <f>J95+J101+J107</f>
        <v>4200</v>
      </c>
      <c r="K113" s="55">
        <f>K95+K101+K107</f>
        <v>4090.2</v>
      </c>
      <c r="L113" s="55">
        <f t="shared" ref="L113:O113" si="51">L95+L101+L107</f>
        <v>3928.1543499999998</v>
      </c>
      <c r="M113" s="55">
        <f t="shared" si="51"/>
        <v>3705.0583339674999</v>
      </c>
      <c r="N113" s="55">
        <f t="shared" si="51"/>
        <v>3409.8735619317608</v>
      </c>
      <c r="O113" s="57">
        <f t="shared" si="51"/>
        <v>3031.6552327547397</v>
      </c>
    </row>
    <row r="114" spans="1:15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63"/>
      <c r="L114" s="63"/>
      <c r="M114" s="63"/>
      <c r="N114" s="63"/>
      <c r="O114" s="63"/>
    </row>
    <row r="115" spans="1:15" x14ac:dyDescent="0.25">
      <c r="B115" s="56" t="s">
        <v>76</v>
      </c>
      <c r="C115" s="54"/>
      <c r="D115" s="54"/>
      <c r="E115" s="54"/>
      <c r="F115" s="54"/>
      <c r="G115" s="54"/>
      <c r="H115" s="54"/>
      <c r="I115" s="54"/>
      <c r="J115" s="64">
        <f>J113/J54</f>
        <v>6</v>
      </c>
      <c r="K115" s="64">
        <f t="shared" ref="K115:O115" si="52">K113/K54</f>
        <v>5.3119480519480513</v>
      </c>
      <c r="L115" s="64">
        <f t="shared" si="52"/>
        <v>4.6377265053128687</v>
      </c>
      <c r="M115" s="64">
        <f t="shared" si="52"/>
        <v>3.9766645207336055</v>
      </c>
      <c r="N115" s="64">
        <f t="shared" si="52"/>
        <v>3.3271278912757332</v>
      </c>
      <c r="O115" s="65">
        <f t="shared" si="52"/>
        <v>2.6891705402589774</v>
      </c>
    </row>
    <row r="116" spans="1:15" x14ac:dyDescent="0.25">
      <c r="B116" s="4"/>
      <c r="C116" s="4"/>
      <c r="D116" s="4"/>
      <c r="E116" s="4"/>
      <c r="F116" s="4"/>
      <c r="G116" s="4"/>
      <c r="H116" s="4"/>
      <c r="I116" s="4"/>
      <c r="J116" s="71"/>
      <c r="K116" s="71"/>
      <c r="L116" s="71"/>
      <c r="M116" s="71"/>
      <c r="N116" s="71"/>
      <c r="O116" s="71"/>
    </row>
    <row r="117" spans="1:15" x14ac:dyDescent="0.25">
      <c r="B117" s="56" t="s">
        <v>102</v>
      </c>
      <c r="C117" s="54"/>
      <c r="D117" s="54"/>
      <c r="E117" s="54"/>
      <c r="F117" s="54"/>
      <c r="G117" s="54"/>
      <c r="H117" s="54"/>
      <c r="I117" s="54"/>
      <c r="J117" s="64"/>
      <c r="K117" s="64">
        <f>K54/K111</f>
        <v>1.75</v>
      </c>
      <c r="L117" s="64">
        <f t="shared" ref="L117:O117" si="53">L54/L111</f>
        <v>1.9617152849350921</v>
      </c>
      <c r="M117" s="64">
        <f t="shared" si="53"/>
        <v>2.2280163813822358</v>
      </c>
      <c r="N117" s="64">
        <f t="shared" si="53"/>
        <v>2.5816630597099137</v>
      </c>
      <c r="O117" s="65">
        <f t="shared" si="53"/>
        <v>3.0556815386224021</v>
      </c>
    </row>
    <row r="119" spans="1:15" x14ac:dyDescent="0.25">
      <c r="A119" s="1" t="s">
        <v>1</v>
      </c>
      <c r="B119" s="5" t="s">
        <v>64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5" ht="5.0999999999999996" customHeight="1" x14ac:dyDescent="0.25"/>
    <row r="121" spans="1:15" x14ac:dyDescent="0.25">
      <c r="B121" t="s">
        <v>65</v>
      </c>
      <c r="C121"/>
      <c r="D121"/>
      <c r="E121"/>
      <c r="F121"/>
      <c r="G121"/>
      <c r="H121"/>
      <c r="I121"/>
      <c r="J121"/>
      <c r="K121"/>
      <c r="L121"/>
      <c r="M121"/>
      <c r="N121"/>
      <c r="O121" s="19">
        <f>O54</f>
        <v>1127.357</v>
      </c>
    </row>
    <row r="122" spans="1:15" x14ac:dyDescent="0.25">
      <c r="B122" s="30" t="s">
        <v>28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9">
        <f>J8</f>
        <v>10</v>
      </c>
    </row>
    <row r="123" spans="1:15" x14ac:dyDescent="0.25">
      <c r="B123" t="s">
        <v>14</v>
      </c>
      <c r="C123"/>
      <c r="D123"/>
      <c r="E123"/>
      <c r="F123"/>
      <c r="G123"/>
      <c r="H123"/>
      <c r="I123"/>
      <c r="J123"/>
      <c r="K123"/>
      <c r="L123"/>
      <c r="M123"/>
      <c r="N123"/>
      <c r="O123" s="19">
        <f>O121*O122</f>
        <v>11273.57</v>
      </c>
    </row>
    <row r="124" spans="1:15" x14ac:dyDescent="0.25">
      <c r="B124" t="s">
        <v>66</v>
      </c>
      <c r="C124"/>
      <c r="D124"/>
      <c r="E124"/>
      <c r="F124"/>
      <c r="G124"/>
      <c r="H124"/>
      <c r="I124"/>
      <c r="J124"/>
      <c r="K124"/>
      <c r="L124"/>
      <c r="M124"/>
      <c r="N124"/>
      <c r="O124" s="19">
        <f>O113</f>
        <v>3031.6552327547397</v>
      </c>
    </row>
    <row r="125" spans="1:15" x14ac:dyDescent="0.25">
      <c r="B125" s="31" t="s">
        <v>78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40">
        <f>O123-O124</f>
        <v>8241.91476724526</v>
      </c>
    </row>
    <row r="126" spans="1:15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25">
      <c r="B127" t="s">
        <v>67</v>
      </c>
      <c r="C127"/>
      <c r="D127"/>
      <c r="E127"/>
      <c r="F127"/>
      <c r="G127"/>
      <c r="H127"/>
      <c r="I127"/>
      <c r="J127"/>
      <c r="K127"/>
      <c r="L127"/>
      <c r="M127"/>
      <c r="N127"/>
      <c r="O127" s="19">
        <f>E28</f>
        <v>2900</v>
      </c>
    </row>
    <row r="128" spans="1:15" x14ac:dyDescent="0.25">
      <c r="B128" s="66" t="s">
        <v>77</v>
      </c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29">
        <f>O125-O127</f>
        <v>5341.91476724526</v>
      </c>
    </row>
    <row r="129" spans="1:15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x14ac:dyDescent="0.25">
      <c r="B130" s="32" t="s">
        <v>68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58">
        <f>O125/O127</f>
        <v>2.8420395749121585</v>
      </c>
    </row>
    <row r="131" spans="1:15" x14ac:dyDescent="0.25">
      <c r="A131" s="1" t="s">
        <v>1</v>
      </c>
      <c r="B131" s="33" t="s">
        <v>64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59">
        <f>O130^(1/O15)-1</f>
        <v>0.23232717123052216</v>
      </c>
    </row>
    <row r="133" spans="1:15" x14ac:dyDescent="0.25">
      <c r="A133" s="1" t="s">
        <v>1</v>
      </c>
      <c r="B133" s="5" t="s">
        <v>71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ht="5.0999999999999996" customHeight="1" x14ac:dyDescent="0.25"/>
    <row r="135" spans="1:15" x14ac:dyDescent="0.25">
      <c r="B135" s="7" t="s">
        <v>72</v>
      </c>
      <c r="C135" s="6"/>
      <c r="D135" s="6"/>
      <c r="E135" s="6"/>
      <c r="F135" s="6"/>
      <c r="G135" s="6"/>
      <c r="H135" s="6"/>
      <c r="J135" s="7" t="s">
        <v>73</v>
      </c>
      <c r="K135" s="6"/>
      <c r="L135" s="6"/>
      <c r="M135" s="6"/>
      <c r="N135" s="6"/>
      <c r="O135" s="6"/>
    </row>
    <row r="136" spans="1:15" x14ac:dyDescent="0.25">
      <c r="C136" s="26">
        <v>8</v>
      </c>
      <c r="D136" s="26">
        <v>9</v>
      </c>
      <c r="E136" s="26">
        <v>10</v>
      </c>
      <c r="F136" s="26">
        <v>11</v>
      </c>
      <c r="G136" s="26">
        <v>12</v>
      </c>
      <c r="H136" s="26">
        <v>13</v>
      </c>
      <c r="K136" s="18">
        <v>0.08</v>
      </c>
      <c r="L136" s="18">
        <v>0.09</v>
      </c>
      <c r="M136" s="18">
        <v>0.1</v>
      </c>
      <c r="N136" s="18">
        <v>0.11</v>
      </c>
      <c r="O136" s="18">
        <v>0.12</v>
      </c>
    </row>
    <row r="137" spans="1:15" x14ac:dyDescent="0.25">
      <c r="B137" s="60">
        <f>O131</f>
        <v>0.23232717123052216</v>
      </c>
      <c r="C137" s="61">
        <f t="dataTable" ref="C137:H137" dt2D="0" dtr="1" r1="O122" ca="1"/>
        <v>0.15601951275151138</v>
      </c>
      <c r="D137" s="61">
        <v>0.19660271096225634</v>
      </c>
      <c r="E137" s="61">
        <v>0.23232717123052216</v>
      </c>
      <c r="F137" s="61">
        <v>0.26433327427211473</v>
      </c>
      <c r="G137" s="61">
        <v>0.29339258849756211</v>
      </c>
      <c r="H137" s="61">
        <v>0.320053139479338</v>
      </c>
      <c r="J137" s="60">
        <f>O131</f>
        <v>0.23232717123052216</v>
      </c>
      <c r="K137" s="18">
        <f t="dataTable" ref="K137:O137" dt2D="0" dtr="1" r1="E16"/>
        <v>0.19629206957088763</v>
      </c>
      <c r="L137" s="18">
        <v>0.21453021585539744</v>
      </c>
      <c r="M137" s="18">
        <v>0.23232717123052216</v>
      </c>
      <c r="N137" s="18">
        <v>0.24972729186086084</v>
      </c>
      <c r="O137" s="18">
        <v>0.26676886146791312</v>
      </c>
    </row>
    <row r="140" spans="1:15" x14ac:dyDescent="0.25">
      <c r="B140" s="7" t="s">
        <v>75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C141" s="1">
        <v>1</v>
      </c>
      <c r="D141" s="1">
        <v>2</v>
      </c>
      <c r="E141" s="1">
        <v>3</v>
      </c>
      <c r="F141" s="1">
        <v>4</v>
      </c>
      <c r="G141" s="1">
        <v>5</v>
      </c>
      <c r="H141" s="1">
        <v>6</v>
      </c>
      <c r="I141" s="1">
        <v>7</v>
      </c>
      <c r="J141" s="1">
        <v>8</v>
      </c>
      <c r="K141" s="1">
        <v>9</v>
      </c>
      <c r="L141" s="1">
        <v>10</v>
      </c>
      <c r="M141" s="1">
        <v>12</v>
      </c>
      <c r="N141" s="1">
        <v>13</v>
      </c>
      <c r="O141" s="1">
        <v>14</v>
      </c>
    </row>
    <row r="142" spans="1:15" x14ac:dyDescent="0.25">
      <c r="B142" s="62">
        <f>O131</f>
        <v>0.23232717123052216</v>
      </c>
      <c r="C142" s="18">
        <f t="dataTable" ref="C142:O142" dt2D="0" dtr="1" r1="O15" ca="1"/>
        <v>1.8420395749121585</v>
      </c>
      <c r="D142" s="18">
        <v>0.6858349785528115</v>
      </c>
      <c r="E142" s="18">
        <v>0.4164786741555202</v>
      </c>
      <c r="F142" s="18">
        <v>0.29839708046221802</v>
      </c>
      <c r="G142" s="18">
        <v>0.23232717123052216</v>
      </c>
      <c r="H142" s="18">
        <v>0.1901590961529136</v>
      </c>
      <c r="I142" s="18">
        <v>0.16092537258706918</v>
      </c>
      <c r="J142" s="18">
        <v>0.1394722815681908</v>
      </c>
      <c r="K142" s="18">
        <v>0.12306100211751381</v>
      </c>
      <c r="L142" s="18">
        <v>0.11010232466674985</v>
      </c>
      <c r="M142" s="18">
        <v>9.0944130628564102E-2</v>
      </c>
      <c r="N142" s="18">
        <v>8.3663946675271772E-2</v>
      </c>
      <c r="O142" s="18">
        <v>7.7462469224366615E-2</v>
      </c>
    </row>
  </sheetData>
  <conditionalFormatting sqref="C142:O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7:O137 C137:H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43307086614173229" bottom="0.43307086614173229" header="0.31496062992125984" footer="0.31496062992125984"/>
  <pageSetup paperSize="9" scale="71" orientation="portrait" r:id="rId1"/>
  <rowBreaks count="1" manualBreakCount="1">
    <brk id="67" min="1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Model</vt:lpstr>
      <vt:lpstr>'Cover Page'!Print_Area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swaraj samant</dc:creator>
  <cp:lastModifiedBy>swaraj samant</cp:lastModifiedBy>
  <cp:lastPrinted>2025-05-29T11:13:09Z</cp:lastPrinted>
  <dcterms:created xsi:type="dcterms:W3CDTF">2025-05-27T11:27:56Z</dcterms:created>
  <dcterms:modified xsi:type="dcterms:W3CDTF">2025-06-10T04:46:38Z</dcterms:modified>
</cp:coreProperties>
</file>