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pivotTables/pivotTable7.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updateLinks="never" hidePivotFieldList="1"/>
  <mc:AlternateContent xmlns:mc="http://schemas.openxmlformats.org/markup-compatibility/2006">
    <mc:Choice Requires="x15">
      <x15ac:absPath xmlns:x15ac="http://schemas.microsoft.com/office/spreadsheetml/2010/11/ac" url="https://d.docs.live.net/a721ebb3bca8a80c/Desktop/Important Deakin Projects/Excel/FSDA/"/>
    </mc:Choice>
  </mc:AlternateContent>
  <xr:revisionPtr revIDLastSave="4" documentId="11_00F1889C33174211003AC0E8398F711DFFFA6B9E" xr6:coauthVersionLast="47" xr6:coauthVersionMax="47" xr10:uidLastSave="{5AAB9A80-9184-460E-A980-8EE3D3BD9591}"/>
  <bookViews>
    <workbookView xWindow="-110" yWindow="-110" windowWidth="22780" windowHeight="14540" tabRatio="709" activeTab="2" xr2:uid="{00000000-000D-0000-FFFF-FFFF00000000}"/>
  </bookViews>
  <sheets>
    <sheet name="Data Description" sheetId="2" r:id="rId1"/>
    <sheet name="Data Set" sheetId="24" r:id="rId2"/>
    <sheet name="Q1(a)" sheetId="8" r:id="rId3"/>
    <sheet name="Q1(b)" sheetId="9" r:id="rId4"/>
    <sheet name="Q2(a)" sheetId="25" r:id="rId5"/>
    <sheet name="Q2(b)" sheetId="11" r:id="rId6"/>
    <sheet name="Q2(c)" sheetId="12" r:id="rId7"/>
    <sheet name="Q3(a)" sheetId="13" r:id="rId8"/>
    <sheet name="Q3(b)" sheetId="14" r:id="rId9"/>
    <sheet name="Q4(a)" sheetId="15" r:id="rId10"/>
    <sheet name="Q4(b)" sheetId="16" r:id="rId11"/>
    <sheet name="Q5" sheetId="22" r:id="rId12"/>
    <sheet name="CI_Mean" sheetId="17" r:id="rId13"/>
    <sheet name="CI_Proportion" sheetId="18" r:id="rId14"/>
    <sheet name="SampleSize" sheetId="19" r:id="rId15"/>
    <sheet name="HT Mean" sheetId="20" r:id="rId16"/>
    <sheet name="HT Proportion" sheetId="21" r:id="rId17"/>
  </sheets>
  <externalReferences>
    <externalReference r:id="rId18"/>
    <externalReference r:id="rId19"/>
    <externalReference r:id="rId20"/>
  </externalReferences>
  <definedNames>
    <definedName name="_Bins1" localSheetId="13">ROUND((MOD(ROW(OFFSET([1]Working!$AA$1,0,0,_NumClasses1-1,1)),1)+[1]Analysis!$B$4)+(ROW(OFFSET([1]Working!$AA$1,0,0,_NumClasses1-1,1))-1)*_Spacing1,0)</definedName>
    <definedName name="_Bins1" localSheetId="15">ROUND((MOD(ROW(OFFSET([1]Working!$AA$1,0,0,_NumClasses1-1,1)),1)+[1]Analysis!$B$4)+(ROW(OFFSET([1]Working!$AA$1,0,0,_NumClasses1-1,1))-1)*_Spacing1,0)</definedName>
    <definedName name="_Bins1" localSheetId="16">ROUND((MOD(ROW(OFFSET([1]Working!$AA$1,0,0,_NumClasses1-1,1)),1)+[1]Analysis!$B$4)+(ROW(OFFSET([1]Working!$AA$1,0,0,_NumClasses1-1,1))-1)*_Spacing1,0)</definedName>
    <definedName name="_Bins1" localSheetId="14">ROUND((MOD(ROW(OFFSET([1]Working!$AA$1,0,0,_NumClasses1-1,1)),1)+[1]Analysis!$B$4)+(ROW(OFFSET([1]Working!$AA$1,0,0,_NumClasses1-1,1))-1)*_Spacing1,0)</definedName>
    <definedName name="_Bins1">ROUND((MOD(ROW(OFFSET([1]Working!$AA$1,0,0,_NumClasses1-1,1)),1)+[1]Analysis!$B$4)+(ROW(OFFSET([1]Working!$AA$1,0,0,_NumClasses1-1,1))-1)*_Spacing1,0)</definedName>
    <definedName name="_Bins1_Displaced" localSheetId="13">ROUND((MOD(ROW(OFFSET([1]Working!$AA$1,0,0,_NumClasses1-1,1)),1)+[1]Analysis!$B$4)+(ROW(OFFSET([1]Working!$AA$1,0,0,_NumClasses1-1,1))-2)*_Spacing1,0)</definedName>
    <definedName name="_Bins1_Displaced" localSheetId="15">ROUND((MOD(ROW(OFFSET([1]Working!$AA$1,0,0,_NumClasses1-1,1)),1)+[1]Analysis!$B$4)+(ROW(OFFSET([1]Working!$AA$1,0,0,_NumClasses1-1,1))-2)*_Spacing1,0)</definedName>
    <definedName name="_Bins1_Displaced" localSheetId="16">ROUND((MOD(ROW(OFFSET([1]Working!$AA$1,0,0,_NumClasses1-1,1)),1)+[1]Analysis!$B$4)+(ROW(OFFSET([1]Working!$AA$1,0,0,_NumClasses1-1,1))-2)*_Spacing1,0)</definedName>
    <definedName name="_Bins1_Displaced" localSheetId="14">ROUND((MOD(ROW(OFFSET([1]Working!$AA$1,0,0,_NumClasses1-1,1)),1)+[1]Analysis!$B$4)+(ROW(OFFSET([1]Working!$AA$1,0,0,_NumClasses1-1,1))-2)*_Spacing1,0)</definedName>
    <definedName name="_Bins1_Displaced">ROUND((MOD(ROW(OFFSET([1]Working!$AA$1,0,0,_NumClasses1-1,1)),1)+[1]Analysis!$B$4)+(ROW(OFFSET([1]Working!$AA$1,0,0,_NumClasses1-1,1))-2)*_Spacing1,0)</definedName>
    <definedName name="_Conditions3">[1]Analysis!$C$128:$F$128</definedName>
    <definedName name="_xlnm._FilterDatabase" localSheetId="0" hidden="1">'Data Description'!$A$1:$B$16</definedName>
    <definedName name="_xlnm._FilterDatabase" localSheetId="1" hidden="1">'Data Set'!$A$1:$P$401</definedName>
    <definedName name="_Frequency1" localSheetId="13">FREQUENCY(_HousePrices,CI_Proportion!_Bins1)</definedName>
    <definedName name="_Frequency1" localSheetId="15">FREQUENCY(_HousePrices,'HT Mean'!_Bins1)</definedName>
    <definedName name="_Frequency1" localSheetId="16">FREQUENCY(_HousePrices,'HT Proportion'!_Bins1)</definedName>
    <definedName name="_Frequency1" localSheetId="14">FREQUENCY(_HousePrices,SampleSize!_Bins1)</definedName>
    <definedName name="_Frequency1">FREQUENCY(_HousePrices,_Bins1)</definedName>
    <definedName name="_HorLabels1" localSheetId="13">IF(ROW(OFFSET([1]Working!$AA$1,0,0,_NumClasses1,1))=1,"Up to "&amp;[1]Analysis!$B$4,IF(ROW(OFFSET([1]Working!$AA$1,0,0,_NumClasses1,1))=_NumClasses1,"Greater than "&amp;[1]Analysis!$B$5,"Greater than " &amp;CI_Proportion!_Bins1_Displaced&amp;" to "&amp;CI_Proportion!_Bins1))</definedName>
    <definedName name="_HorLabels1" localSheetId="15">IF(ROW(OFFSET([1]Working!$AA$1,0,0,_NumClasses1,1))=1,"Up to "&amp;[1]Analysis!$B$4,IF(ROW(OFFSET([1]Working!$AA$1,0,0,_NumClasses1,1))=_NumClasses1,"Greater than "&amp;[1]Analysis!$B$5,"Greater than " &amp;'HT Mean'!_Bins1_Displaced&amp;" to "&amp;'HT Mean'!_Bins1))</definedName>
    <definedName name="_HorLabels1" localSheetId="16">IF(ROW(OFFSET([1]Working!$AA$1,0,0,_NumClasses1,1))=1,"Up to "&amp;[1]Analysis!$B$4,IF(ROW(OFFSET([1]Working!$AA$1,0,0,_NumClasses1,1))=_NumClasses1,"Greater than "&amp;[1]Analysis!$B$5,"Greater than " &amp;'HT Proportion'!_Bins1_Displaced&amp;" to "&amp;'HT Proportion'!_Bins1))</definedName>
    <definedName name="_HorLabels1" localSheetId="14">IF(ROW(OFFSET([1]Working!$AA$1,0,0,_NumClasses1,1))=1,"Up to "&amp;[1]Analysis!$B$4,IF(ROW(OFFSET([1]Working!$AA$1,0,0,_NumClasses1,1))=_NumClasses1,"Greater than "&amp;[1]Analysis!$B$5,"Greater than " &amp;SampleSize!_Bins1_Displaced&amp;" to "&amp;SampleSize!_Bins1))</definedName>
    <definedName name="_HorLabels1">IF(ROW(OFFSET([1]Working!$AA$1,0,0,_NumClasses1,1))=1,"Up to "&amp;[1]Analysis!$B$4,IF(ROW(OFFSET([1]Working!$AA$1,0,0,_NumClasses1,1))=_NumClasses1,"Greater than "&amp;[1]Analysis!$B$5,"Greater than " &amp;_Bins1_Displaced&amp;" to "&amp;_Bins1))</definedName>
    <definedName name="_HousePrices">[1]NewData!$B$2:$B$121</definedName>
    <definedName name="_HousePrices1A">IF([1]NewData!$T$2:$T$121=1,[1]NewData!$B$2:$B$121,"")</definedName>
    <definedName name="_HousePrices1B">IF([1]NewData!$T$2:$T$121=2,[1]NewData!$B$2:$B$121,"")</definedName>
    <definedName name="_HousePrices1C">IF([1]NewData!$T$2:$T$121=3,[1]NewData!$B$2:$B$121,"")</definedName>
    <definedName name="_HousePrices3_Excellent">IF([1]NewData!$W$2:$W$121=4,[1]NewData!$B$2:$B$121,"")</definedName>
    <definedName name="_HousePrices3_Good">IF([1]NewData!$W$2:$W$121=3,[1]NewData!$B$2:$B$121,"")</definedName>
    <definedName name="_HousePrices3_Poor">IF([1]NewData!$W$2:$W$121=2,[1]NewData!$B$2:$B$121,"")</definedName>
    <definedName name="_HousePrices3_VeryPoor">IF([1]NewData!$W$2:$W$121=1,[1]NewData!$B$2:$B$121,"")</definedName>
    <definedName name="_HousePrices4_Owner">IF([1]NewData!$X$2:$X$121=3,[1]NewData!$B$2:$B$121,"")</definedName>
    <definedName name="_HousePrices4_Rented">IF([1]NewData!$X$2:$X$121=2,[1]NewData!$B$2:$B$121,"")</definedName>
    <definedName name="_HousePrices4_Vacant">IF([1]NewData!$X$2:$X$121=1,[1]NewData!$B$2:$B$121,"")</definedName>
    <definedName name="_Mean2BySuburb">[1]Analysis!$C$57:$E$57</definedName>
    <definedName name="_Mean3ByCondition">[1]Analysis!$C$130:$F$130</definedName>
    <definedName name="_Mean4ByRentalStatus">[1]Analysis!$C$191:$E$191</definedName>
    <definedName name="_NumClasses1">MAX(1,[1]Analysis!$B$6)</definedName>
    <definedName name="_RelFrequency1" localSheetId="13">CI_Proportion!_Frequency1/[1]Analysis!$B$9*100</definedName>
    <definedName name="_RelFrequency1" localSheetId="15">'HT Mean'!_Frequency1/[1]Analysis!$B$9*100</definedName>
    <definedName name="_RelFrequency1" localSheetId="16">'HT Proportion'!_Frequency1/[1]Analysis!$B$9*100</definedName>
    <definedName name="_RelFrequency1" localSheetId="14">SampleSize!_Frequency1/[1]Analysis!$B$9*100</definedName>
    <definedName name="_RelFrequency1">_Frequency1/[1]Analysis!$B$9*100</definedName>
    <definedName name="_RelFrequency2A" localSheetId="13">FREQUENCY(_HousePrices1A,CI_Proportion!_Bins1)/[1]Analysis!$C$56*100</definedName>
    <definedName name="_RelFrequency2A" localSheetId="15">FREQUENCY(_HousePrices1A,'HT Mean'!_Bins1)/[1]Analysis!$C$56*100</definedName>
    <definedName name="_RelFrequency2A" localSheetId="16">FREQUENCY(_HousePrices1A,'HT Proportion'!_Bins1)/[1]Analysis!$C$56*100</definedName>
    <definedName name="_RelFrequency2A" localSheetId="14">FREQUENCY(_HousePrices1A,SampleSize!_Bins1)/[1]Analysis!$C$56*100</definedName>
    <definedName name="_RelFrequency2A">FREQUENCY(_HousePrices1A,_Bins1)/[1]Analysis!$C$56*100</definedName>
    <definedName name="_RelFrequency2B" localSheetId="13">FREQUENCY(_HousePrices1B,CI_Proportion!_Bins1)/[1]Analysis!$D$56*100</definedName>
    <definedName name="_RelFrequency2B" localSheetId="15">FREQUENCY(_HousePrices1B,'HT Mean'!_Bins1)/[1]Analysis!$D$56*100</definedName>
    <definedName name="_RelFrequency2B" localSheetId="16">FREQUENCY(_HousePrices1B,'HT Proportion'!_Bins1)/[1]Analysis!$D$56*100</definedName>
    <definedName name="_RelFrequency2B" localSheetId="14">FREQUENCY(_HousePrices1B,SampleSize!_Bins1)/[1]Analysis!$D$56*100</definedName>
    <definedName name="_RelFrequency2B">FREQUENCY(_HousePrices1B,_Bins1)/[1]Analysis!$D$56*100</definedName>
    <definedName name="_RelFrequency2C" localSheetId="13">FREQUENCY(_HousePrices1C,CI_Proportion!_Bins1)/[1]Analysis!$E$56*100</definedName>
    <definedName name="_RelFrequency2C" localSheetId="15">FREQUENCY(_HousePrices1C,'HT Mean'!_Bins1)/[1]Analysis!$E$56*100</definedName>
    <definedName name="_RelFrequency2C" localSheetId="16">FREQUENCY(_HousePrices1C,'HT Proportion'!_Bins1)/[1]Analysis!$E$56*100</definedName>
    <definedName name="_RelFrequency2C" localSheetId="14">FREQUENCY(_HousePrices1C,SampleSize!_Bins1)/[1]Analysis!$E$56*100</definedName>
    <definedName name="_RelFrequency2C">FREQUENCY(_HousePrices1C,_Bins1)/[1]Analysis!$E$56*100</definedName>
    <definedName name="_RelFrequency3b_Excellent" localSheetId="13">FREQUENCY(_HousePrices3_Excellent,CI_Proportion!_Bins1)/[1]Analysis!$F$129*100</definedName>
    <definedName name="_RelFrequency3b_Excellent" localSheetId="15">FREQUENCY(_HousePrices3_Excellent,'HT Mean'!_Bins1)/[1]Analysis!$F$129*100</definedName>
    <definedName name="_RelFrequency3b_Excellent" localSheetId="16">FREQUENCY(_HousePrices3_Excellent,'HT Proportion'!_Bins1)/[1]Analysis!$F$129*100</definedName>
    <definedName name="_RelFrequency3b_Excellent" localSheetId="14">FREQUENCY(_HousePrices3_Excellent,SampleSize!_Bins1)/[1]Analysis!$F$129*100</definedName>
    <definedName name="_RelFrequency3b_Excellent">FREQUENCY(_HousePrices3_Excellent,_Bins1)/[1]Analysis!$F$129*100</definedName>
    <definedName name="_RelFrequency3b_Good" localSheetId="13">FREQUENCY(_HousePrices3_Good,CI_Proportion!_Bins1)/[1]Analysis!$E$129*100</definedName>
    <definedName name="_RelFrequency3b_Good" localSheetId="15">FREQUENCY(_HousePrices3_Good,'HT Mean'!_Bins1)/[1]Analysis!$E$129*100</definedName>
    <definedName name="_RelFrequency3b_Good" localSheetId="16">FREQUENCY(_HousePrices3_Good,'HT Proportion'!_Bins1)/[1]Analysis!$E$129*100</definedName>
    <definedName name="_RelFrequency3b_Good" localSheetId="14">FREQUENCY(_HousePrices3_Good,SampleSize!_Bins1)/[1]Analysis!$E$129*100</definedName>
    <definedName name="_RelFrequency3b_Good">FREQUENCY(_HousePrices3_Good,_Bins1)/[1]Analysis!$E$129*100</definedName>
    <definedName name="_RelFrequency3b_Poor" localSheetId="13">FREQUENCY(_HousePrices3_Poor,CI_Proportion!_Bins1)/[1]Analysis!$D$129*100</definedName>
    <definedName name="_RelFrequency3b_Poor" localSheetId="15">FREQUENCY(_HousePrices3_Poor,'HT Mean'!_Bins1)/[1]Analysis!$D$129*100</definedName>
    <definedName name="_RelFrequency3b_Poor" localSheetId="16">FREQUENCY(_HousePrices3_Poor,'HT Proportion'!_Bins1)/[1]Analysis!$D$129*100</definedName>
    <definedName name="_RelFrequency3b_Poor" localSheetId="14">FREQUENCY(_HousePrices3_Poor,SampleSize!_Bins1)/[1]Analysis!$D$129*100</definedName>
    <definedName name="_RelFrequency3b_Poor">FREQUENCY(_HousePrices3_Poor,_Bins1)/[1]Analysis!$D$129*100</definedName>
    <definedName name="_RelFrequency3b_VeryPoor" localSheetId="13">FREQUENCY(_HousePrices3_VeryPoor,CI_Proportion!_Bins1)/[1]Analysis!$C$129*100</definedName>
    <definedName name="_RelFrequency3b_VeryPoor" localSheetId="15">FREQUENCY(_HousePrices3_VeryPoor,'HT Mean'!_Bins1)/[1]Analysis!$C$129*100</definedName>
    <definedName name="_RelFrequency3b_VeryPoor" localSheetId="16">FREQUENCY(_HousePrices3_VeryPoor,'HT Proportion'!_Bins1)/[1]Analysis!$C$129*100</definedName>
    <definedName name="_RelFrequency3b_VeryPoor" localSheetId="14">FREQUENCY(_HousePrices3_VeryPoor,SampleSize!_Bins1)/[1]Analysis!$C$129*100</definedName>
    <definedName name="_RelFrequency3b_VeryPoor">FREQUENCY(_HousePrices3_VeryPoor,_Bins1)/[1]Analysis!$C$129*100</definedName>
    <definedName name="_RelFrequency4_Owner" localSheetId="13">FREQUENCY(_HousePrices4_Owner,CI_Proportion!_Bins1)/[1]Analysis!$E$190*100</definedName>
    <definedName name="_RelFrequency4_Owner" localSheetId="15">FREQUENCY(_HousePrices4_Owner,'HT Mean'!_Bins1)/[1]Analysis!$E$190*100</definedName>
    <definedName name="_RelFrequency4_Owner" localSheetId="16">FREQUENCY(_HousePrices4_Owner,'HT Proportion'!_Bins1)/[1]Analysis!$E$190*100</definedName>
    <definedName name="_RelFrequency4_Owner" localSheetId="14">FREQUENCY(_HousePrices4_Owner,SampleSize!_Bins1)/[1]Analysis!$E$190*100</definedName>
    <definedName name="_RelFrequency4_Owner">FREQUENCY(_HousePrices4_Owner,_Bins1)/[1]Analysis!$E$190*100</definedName>
    <definedName name="_RelFrequency4_Rented" localSheetId="13">FREQUENCY(_HousePrices4_Rented,CI_Proportion!_Bins1)/[1]Analysis!$D$190*100</definedName>
    <definedName name="_RelFrequency4_Rented" localSheetId="15">FREQUENCY(_HousePrices4_Rented,'HT Mean'!_Bins1)/[1]Analysis!$D$190*100</definedName>
    <definedName name="_RelFrequency4_Rented" localSheetId="16">FREQUENCY(_HousePrices4_Rented,'HT Proportion'!_Bins1)/[1]Analysis!$D$190*100</definedName>
    <definedName name="_RelFrequency4_Rented" localSheetId="14">FREQUENCY(_HousePrices4_Rented,SampleSize!_Bins1)/[1]Analysis!$D$190*100</definedName>
    <definedName name="_RelFrequency4_Rented">FREQUENCY(_HousePrices4_Rented,_Bins1)/[1]Analysis!$D$190*100</definedName>
    <definedName name="_RelFrequency4_Vacant" localSheetId="13">FREQUENCY(_HousePrices4_Vacant,CI_Proportion!_Bins1)/[1]Analysis!$C$190*100</definedName>
    <definedName name="_RelFrequency4_Vacant" localSheetId="15">FREQUENCY(_HousePrices4_Vacant,'HT Mean'!_Bins1)/[1]Analysis!$C$190*100</definedName>
    <definedName name="_RelFrequency4_Vacant" localSheetId="16">FREQUENCY(_HousePrices4_Vacant,'HT Proportion'!_Bins1)/[1]Analysis!$C$190*100</definedName>
    <definedName name="_RelFrequency4_Vacant" localSheetId="14">FREQUENCY(_HousePrices4_Vacant,SampleSize!_Bins1)/[1]Analysis!$C$190*100</definedName>
    <definedName name="_RelFrequency4_Vacant">FREQUENCY(_HousePrices4_Vacant,_Bins1)/[1]Analysis!$C$190*100</definedName>
    <definedName name="_RentalStatus4">[1]Analysis!$C$189:$E$189</definedName>
    <definedName name="_Spacing1">([1]Analysis!$B$5-[1]Analysis!$B$4)/([1]Analysis!$B$6-2)</definedName>
    <definedName name="_Suburbs2">[1]Analysis!$C$55:$E$55</definedName>
    <definedName name="AA" localSheetId="12">#REF!</definedName>
    <definedName name="AA" localSheetId="13">#REF!</definedName>
    <definedName name="AA" localSheetId="15">#REF!</definedName>
    <definedName name="AA" localSheetId="16">#REF!</definedName>
    <definedName name="AA" localSheetId="14">#REF!</definedName>
    <definedName name="AA">#REF!</definedName>
    <definedName name="AAA" localSheetId="12">#REF!</definedName>
    <definedName name="AAA" localSheetId="13">#REF!</definedName>
    <definedName name="AAA" localSheetId="15">#REF!</definedName>
    <definedName name="AAA" localSheetId="16">#REF!</definedName>
    <definedName name="AAA" localSheetId="14">#REF!</definedName>
    <definedName name="AAA">#REF!</definedName>
    <definedName name="aaaaa" localSheetId="12">#REF!</definedName>
    <definedName name="aaaaa" localSheetId="13">#REF!</definedName>
    <definedName name="aaaaa" localSheetId="15">#REF!</definedName>
    <definedName name="aaaaa" localSheetId="16">#REF!</definedName>
    <definedName name="aaaaa" localSheetId="14">#REF!</definedName>
    <definedName name="aaaaa">#REF!</definedName>
    <definedName name="aaaaaa" localSheetId="12">#REF!</definedName>
    <definedName name="aaaaaa" localSheetId="13">#REF!</definedName>
    <definedName name="aaaaaa" localSheetId="15">#REF!</definedName>
    <definedName name="aaaaaa" localSheetId="16">#REF!</definedName>
    <definedName name="aaaaaa" localSheetId="14">#REF!</definedName>
    <definedName name="aaaaaa">#REF!</definedName>
    <definedName name="AAD" localSheetId="12">#REF!</definedName>
    <definedName name="AAD" localSheetId="13">#REF!</definedName>
    <definedName name="AAD" localSheetId="15">#REF!</definedName>
    <definedName name="AAD" localSheetId="16">#REF!</definedName>
    <definedName name="AAD" localSheetId="14">#REF!</definedName>
    <definedName name="AAD">#REF!</definedName>
    <definedName name="ab" localSheetId="12">#REF!</definedName>
    <definedName name="ab" localSheetId="13">#REF!</definedName>
    <definedName name="ab" localSheetId="15">#REF!</definedName>
    <definedName name="ab" localSheetId="16">#REF!</definedName>
    <definedName name="ab" localSheetId="14">#REF!</definedName>
    <definedName name="ab">#REF!</definedName>
    <definedName name="ABS" localSheetId="12">#REF!</definedName>
    <definedName name="ABS" localSheetId="13">#REF!</definedName>
    <definedName name="ABS" localSheetId="15">#REF!</definedName>
    <definedName name="ABS" localSheetId="16">#REF!</definedName>
    <definedName name="ABS" localSheetId="14">#REF!</definedName>
    <definedName name="ABS">#REF!</definedName>
    <definedName name="advb" localSheetId="12">#REF!</definedName>
    <definedName name="advb" localSheetId="13">#REF!</definedName>
    <definedName name="advb" localSheetId="15">#REF!</definedName>
    <definedName name="advb" localSheetId="16">#REF!</definedName>
    <definedName name="advb" localSheetId="14">#REF!</definedName>
    <definedName name="advb">#REF!</definedName>
    <definedName name="ae" localSheetId="12">#REF!</definedName>
    <definedName name="ae" localSheetId="13">#REF!</definedName>
    <definedName name="ae" localSheetId="15">#REF!</definedName>
    <definedName name="ae" localSheetId="16">#REF!</definedName>
    <definedName name="ae" localSheetId="14">#REF!</definedName>
    <definedName name="ae">#REF!</definedName>
    <definedName name="Age" localSheetId="12">#REF!</definedName>
    <definedName name="Age" localSheetId="13">#REF!</definedName>
    <definedName name="Age" localSheetId="15">#REF!</definedName>
    <definedName name="Age" localSheetId="16">#REF!</definedName>
    <definedName name="Age" localSheetId="14">#REF!</definedName>
    <definedName name="Age">#REF!</definedName>
    <definedName name="aq" localSheetId="12">#REF!</definedName>
    <definedName name="aq" localSheetId="13">#REF!</definedName>
    <definedName name="aq" localSheetId="15">#REF!</definedName>
    <definedName name="aq" localSheetId="16">#REF!</definedName>
    <definedName name="aq" localSheetId="14">#REF!</definedName>
    <definedName name="aq">#REF!</definedName>
    <definedName name="as" localSheetId="12">#REF!</definedName>
    <definedName name="as" localSheetId="13">#REF!</definedName>
    <definedName name="as" localSheetId="15">#REF!</definedName>
    <definedName name="as" localSheetId="16">#REF!</definedName>
    <definedName name="as" localSheetId="14">#REF!</definedName>
    <definedName name="as">#REF!</definedName>
    <definedName name="asd" localSheetId="12">#REF!</definedName>
    <definedName name="asd" localSheetId="13">#REF!</definedName>
    <definedName name="asd" localSheetId="15">#REF!</definedName>
    <definedName name="asd" localSheetId="16">#REF!</definedName>
    <definedName name="asd" localSheetId="14">#REF!</definedName>
    <definedName name="asd">#REF!</definedName>
    <definedName name="ase" localSheetId="12">#REF!</definedName>
    <definedName name="ase" localSheetId="13">#REF!</definedName>
    <definedName name="ase" localSheetId="15">#REF!</definedName>
    <definedName name="ase" localSheetId="16">#REF!</definedName>
    <definedName name="ase" localSheetId="14">#REF!</definedName>
    <definedName name="ase">#REF!</definedName>
    <definedName name="at" localSheetId="12">#REF!</definedName>
    <definedName name="at" localSheetId="13">#REF!</definedName>
    <definedName name="at" localSheetId="15">#REF!</definedName>
    <definedName name="at" localSheetId="16">#REF!</definedName>
    <definedName name="at" localSheetId="14">#REF!</definedName>
    <definedName name="at">#REF!</definedName>
    <definedName name="AtConrobar" localSheetId="12">#REF!</definedName>
    <definedName name="AtConrobar" localSheetId="13">#REF!</definedName>
    <definedName name="AtConrobar" localSheetId="15">#REF!</definedName>
    <definedName name="AtConrobar" localSheetId="16">#REF!</definedName>
    <definedName name="AtConrobar" localSheetId="14">#REF!</definedName>
    <definedName name="AtConrobar">#REF!</definedName>
    <definedName name="bjs" localSheetId="12">#REF!</definedName>
    <definedName name="bjs" localSheetId="13">#REF!</definedName>
    <definedName name="bjs" localSheetId="15">#REF!</definedName>
    <definedName name="bjs" localSheetId="16">#REF!</definedName>
    <definedName name="bjs" localSheetId="14">#REF!</definedName>
    <definedName name="bjs">#REF!</definedName>
    <definedName name="bnm" localSheetId="12">#REF!</definedName>
    <definedName name="bnm" localSheetId="13">#REF!</definedName>
    <definedName name="bnm" localSheetId="15">#REF!</definedName>
    <definedName name="bnm" localSheetId="16">#REF!</definedName>
    <definedName name="bnm" localSheetId="14">#REF!</definedName>
    <definedName name="bnm">#REF!</definedName>
    <definedName name="co" localSheetId="12">#REF!</definedName>
    <definedName name="co" localSheetId="13">#REF!</definedName>
    <definedName name="co" localSheetId="15">#REF!</definedName>
    <definedName name="co" localSheetId="16">#REF!</definedName>
    <definedName name="co" localSheetId="14">#REF!</definedName>
    <definedName name="co">#REF!</definedName>
    <definedName name="CorpCult" localSheetId="12">#REF!</definedName>
    <definedName name="CorpCult" localSheetId="13">#REF!</definedName>
    <definedName name="CorpCult" localSheetId="15">#REF!</definedName>
    <definedName name="CorpCult" localSheetId="16">#REF!</definedName>
    <definedName name="CorpCult" localSheetId="14">#REF!</definedName>
    <definedName name="CorpCult">#REF!</definedName>
    <definedName name="cvb" localSheetId="12">#REF!</definedName>
    <definedName name="cvb" localSheetId="13">#REF!</definedName>
    <definedName name="cvb" localSheetId="15">#REF!</definedName>
    <definedName name="cvb" localSheetId="16">#REF!</definedName>
    <definedName name="cvb" localSheetId="14">#REF!</definedName>
    <definedName name="cvb">#REF!</definedName>
    <definedName name="da" localSheetId="12">#REF!</definedName>
    <definedName name="da" localSheetId="13">#REF!</definedName>
    <definedName name="da" localSheetId="15">#REF!</definedName>
    <definedName name="da" localSheetId="16">#REF!</definedName>
    <definedName name="da" localSheetId="14">#REF!</definedName>
    <definedName name="da">#REF!</definedName>
    <definedName name="Dataset" localSheetId="12">#REF!</definedName>
    <definedName name="Dataset" localSheetId="13">#REF!</definedName>
    <definedName name="Dataset" localSheetId="15">#REF!</definedName>
    <definedName name="Dataset" localSheetId="16">#REF!</definedName>
    <definedName name="Dataset" localSheetId="14">#REF!</definedName>
    <definedName name="Dataset">#REF!</definedName>
    <definedName name="datasetH" localSheetId="12">#REF!</definedName>
    <definedName name="datasetH" localSheetId="13">#REF!</definedName>
    <definedName name="datasetH" localSheetId="15">#REF!</definedName>
    <definedName name="datasetH" localSheetId="16">#REF!</definedName>
    <definedName name="datasetH" localSheetId="14">#REF!</definedName>
    <definedName name="datasetH">#REF!</definedName>
    <definedName name="DaysAbsent" localSheetId="12">#REF!</definedName>
    <definedName name="DaysAbsent" localSheetId="13">#REF!</definedName>
    <definedName name="DaysAbsent" localSheetId="15">#REF!</definedName>
    <definedName name="DaysAbsent" localSheetId="16">#REF!</definedName>
    <definedName name="DaysAbsent" localSheetId="14">#REF!</definedName>
    <definedName name="DaysAbsent">#REF!</definedName>
    <definedName name="dddddd" localSheetId="12">#REF!</definedName>
    <definedName name="dddddd" localSheetId="13">#REF!</definedName>
    <definedName name="dddddd" localSheetId="15">#REF!</definedName>
    <definedName name="dddddd" localSheetId="16">#REF!</definedName>
    <definedName name="dddddd" localSheetId="14">#REF!</definedName>
    <definedName name="dddddd">#REF!</definedName>
    <definedName name="ddddq" localSheetId="12">#REF!</definedName>
    <definedName name="ddddq" localSheetId="13">#REF!</definedName>
    <definedName name="ddddq" localSheetId="15">#REF!</definedName>
    <definedName name="ddddq" localSheetId="16">#REF!</definedName>
    <definedName name="ddddq" localSheetId="14">#REF!</definedName>
    <definedName name="ddddq">#REF!</definedName>
    <definedName name="ddds" localSheetId="12">#REF!</definedName>
    <definedName name="ddds" localSheetId="13">#REF!</definedName>
    <definedName name="ddds" localSheetId="15">#REF!</definedName>
    <definedName name="ddds" localSheetId="16">#REF!</definedName>
    <definedName name="ddds" localSheetId="14">#REF!</definedName>
    <definedName name="ddds">#REF!</definedName>
    <definedName name="Department" localSheetId="12">#REF!</definedName>
    <definedName name="Department" localSheetId="13">#REF!</definedName>
    <definedName name="Department" localSheetId="15">#REF!</definedName>
    <definedName name="Department" localSheetId="16">#REF!</definedName>
    <definedName name="Department" localSheetId="14">#REF!</definedName>
    <definedName name="Department">#REF!</definedName>
    <definedName name="DepartmentNum" localSheetId="12">#REF!</definedName>
    <definedName name="DepartmentNum" localSheetId="13">#REF!</definedName>
    <definedName name="DepartmentNum" localSheetId="15">#REF!</definedName>
    <definedName name="DepartmentNum" localSheetId="16">#REF!</definedName>
    <definedName name="DepartmentNum" localSheetId="14">#REF!</definedName>
    <definedName name="DepartmentNum">#REF!</definedName>
    <definedName name="DEPT" localSheetId="12">#REF!</definedName>
    <definedName name="DEPT" localSheetId="13">#REF!</definedName>
    <definedName name="DEPT" localSheetId="15">#REF!</definedName>
    <definedName name="DEPT" localSheetId="16">#REF!</definedName>
    <definedName name="DEPT" localSheetId="14">#REF!</definedName>
    <definedName name="DEPT">#REF!</definedName>
    <definedName name="dfg" localSheetId="12">#REF!</definedName>
    <definedName name="dfg" localSheetId="13">#REF!</definedName>
    <definedName name="dfg" localSheetId="15">#REF!</definedName>
    <definedName name="dfg" localSheetId="16">#REF!</definedName>
    <definedName name="dfg" localSheetId="14">#REF!</definedName>
    <definedName name="dfg">#REF!</definedName>
    <definedName name="dfgs" localSheetId="12">#REF!</definedName>
    <definedName name="dfgs" localSheetId="13">#REF!</definedName>
    <definedName name="dfgs" localSheetId="15">#REF!</definedName>
    <definedName name="dfgs" localSheetId="16">#REF!</definedName>
    <definedName name="dfgs" localSheetId="14">#REF!</definedName>
    <definedName name="dfgs">#REF!</definedName>
    <definedName name="dh" localSheetId="12">#REF!</definedName>
    <definedName name="dh" localSheetId="13">#REF!</definedName>
    <definedName name="dh" localSheetId="15">#REF!</definedName>
    <definedName name="dh" localSheetId="16">#REF!</definedName>
    <definedName name="dh" localSheetId="14">#REF!</definedName>
    <definedName name="dh">#REF!</definedName>
    <definedName name="dhj" localSheetId="12">#REF!</definedName>
    <definedName name="dhj" localSheetId="13">#REF!</definedName>
    <definedName name="dhj" localSheetId="15">#REF!</definedName>
    <definedName name="dhj" localSheetId="16">#REF!</definedName>
    <definedName name="dhj" localSheetId="14">#REF!</definedName>
    <definedName name="dhj">#REF!</definedName>
    <definedName name="DPN" localSheetId="12">#REF!</definedName>
    <definedName name="DPN" localSheetId="13">#REF!</definedName>
    <definedName name="DPN" localSheetId="15">#REF!</definedName>
    <definedName name="DPN" localSheetId="16">#REF!</definedName>
    <definedName name="DPN" localSheetId="14">#REF!</definedName>
    <definedName name="DPN">#REF!</definedName>
    <definedName name="dvb" localSheetId="12">#REF!</definedName>
    <definedName name="dvb" localSheetId="13">#REF!</definedName>
    <definedName name="dvb" localSheetId="15">#REF!</definedName>
    <definedName name="dvb" localSheetId="16">#REF!</definedName>
    <definedName name="dvb" localSheetId="14">#REF!</definedName>
    <definedName name="dvb">#REF!</definedName>
    <definedName name="dvbb" localSheetId="12">#REF!</definedName>
    <definedName name="dvbb" localSheetId="13">#REF!</definedName>
    <definedName name="dvbb" localSheetId="15">#REF!</definedName>
    <definedName name="dvbb" localSheetId="16">#REF!</definedName>
    <definedName name="dvbb" localSheetId="14">#REF!</definedName>
    <definedName name="dvbb">#REF!</definedName>
    <definedName name="ED" localSheetId="12">#REF!</definedName>
    <definedName name="ED" localSheetId="13">#REF!</definedName>
    <definedName name="ED" localSheetId="15">#REF!</definedName>
    <definedName name="ED" localSheetId="16">#REF!</definedName>
    <definedName name="ED" localSheetId="14">#REF!</definedName>
    <definedName name="ED">#REF!</definedName>
    <definedName name="EducYrs" localSheetId="12">#REF!</definedName>
    <definedName name="EducYrs" localSheetId="13">#REF!</definedName>
    <definedName name="EducYrs" localSheetId="15">#REF!</definedName>
    <definedName name="EducYrs" localSheetId="16">#REF!</definedName>
    <definedName name="EducYrs" localSheetId="14">#REF!</definedName>
    <definedName name="EducYrs">#REF!</definedName>
    <definedName name="edy" localSheetId="12">#REF!</definedName>
    <definedName name="edy" localSheetId="13">#REF!</definedName>
    <definedName name="edy" localSheetId="15">#REF!</definedName>
    <definedName name="edy" localSheetId="16">#REF!</definedName>
    <definedName name="edy" localSheetId="14">#REF!</definedName>
    <definedName name="edy">#REF!</definedName>
    <definedName name="ef" localSheetId="12">#REF!</definedName>
    <definedName name="ef" localSheetId="13">#REF!</definedName>
    <definedName name="ef" localSheetId="15">#REF!</definedName>
    <definedName name="ef" localSheetId="16">#REF!</definedName>
    <definedName name="ef" localSheetId="14">#REF!</definedName>
    <definedName name="ef">#REF!</definedName>
    <definedName name="ery" localSheetId="12">#REF!</definedName>
    <definedName name="ery" localSheetId="13">#REF!</definedName>
    <definedName name="ery" localSheetId="15">#REF!</definedName>
    <definedName name="ery" localSheetId="16">#REF!</definedName>
    <definedName name="ery" localSheetId="14">#REF!</definedName>
    <definedName name="ery">#REF!</definedName>
    <definedName name="fdg" localSheetId="12">#REF!</definedName>
    <definedName name="fdg" localSheetId="13">#REF!</definedName>
    <definedName name="fdg" localSheetId="15">#REF!</definedName>
    <definedName name="fdg" localSheetId="16">#REF!</definedName>
    <definedName name="fdg" localSheetId="14">#REF!</definedName>
    <definedName name="fdg">#REF!</definedName>
    <definedName name="fds" localSheetId="12">#REF!</definedName>
    <definedName name="fds" localSheetId="13">#REF!</definedName>
    <definedName name="fds" localSheetId="15">#REF!</definedName>
    <definedName name="fds" localSheetId="16">#REF!</definedName>
    <definedName name="fds" localSheetId="14">#REF!</definedName>
    <definedName name="fds">#REF!</definedName>
    <definedName name="fdt" localSheetId="12">#REF!</definedName>
    <definedName name="fdt" localSheetId="13">#REF!</definedName>
    <definedName name="fdt" localSheetId="15">#REF!</definedName>
    <definedName name="fdt" localSheetId="16">#REF!</definedName>
    <definedName name="fdt" localSheetId="14">#REF!</definedName>
    <definedName name="fdt">#REF!</definedName>
    <definedName name="fff" localSheetId="12">#REF!</definedName>
    <definedName name="fff" localSheetId="13">#REF!</definedName>
    <definedName name="fff" localSheetId="15">#REF!</definedName>
    <definedName name="fff" localSheetId="16">#REF!</definedName>
    <definedName name="fff" localSheetId="14">#REF!</definedName>
    <definedName name="fff">#REF!</definedName>
    <definedName name="ffff" localSheetId="12">#REF!</definedName>
    <definedName name="ffff" localSheetId="13">#REF!</definedName>
    <definedName name="ffff" localSheetId="15">#REF!</definedName>
    <definedName name="ffff" localSheetId="16">#REF!</definedName>
    <definedName name="ffff" localSheetId="14">#REF!</definedName>
    <definedName name="ffff">#REF!</definedName>
    <definedName name="fffff" localSheetId="12">#REF!</definedName>
    <definedName name="fffff" localSheetId="13">#REF!</definedName>
    <definedName name="fffff" localSheetId="15">#REF!</definedName>
    <definedName name="fffff" localSheetId="16">#REF!</definedName>
    <definedName name="fffff" localSheetId="14">#REF!</definedName>
    <definedName name="fffff">#REF!</definedName>
    <definedName name="ffffg" localSheetId="12">#REF!</definedName>
    <definedName name="ffffg" localSheetId="13">#REF!</definedName>
    <definedName name="ffffg" localSheetId="15">#REF!</definedName>
    <definedName name="ffffg" localSheetId="16">#REF!</definedName>
    <definedName name="ffffg" localSheetId="14">#REF!</definedName>
    <definedName name="ffffg">#REF!</definedName>
    <definedName name="fg" localSheetId="12">#REF!</definedName>
    <definedName name="fg" localSheetId="13">#REF!</definedName>
    <definedName name="fg" localSheetId="15">#REF!</definedName>
    <definedName name="fg" localSheetId="16">#REF!</definedName>
    <definedName name="fg" localSheetId="14">#REF!</definedName>
    <definedName name="fg">#REF!</definedName>
    <definedName name="fgh" localSheetId="12">#REF!</definedName>
    <definedName name="fgh" localSheetId="13">#REF!</definedName>
    <definedName name="fgh" localSheetId="15">#REF!</definedName>
    <definedName name="fgh" localSheetId="16">#REF!</definedName>
    <definedName name="fgh" localSheetId="14">#REF!</definedName>
    <definedName name="fgh">#REF!</definedName>
    <definedName name="Gender" localSheetId="12">#REF!</definedName>
    <definedName name="Gender" localSheetId="13">#REF!</definedName>
    <definedName name="Gender" localSheetId="15">#REF!</definedName>
    <definedName name="Gender" localSheetId="16">#REF!</definedName>
    <definedName name="Gender" localSheetId="14">#REF!</definedName>
    <definedName name="Gender">#REF!</definedName>
    <definedName name="gggd" localSheetId="12">#REF!</definedName>
    <definedName name="gggd" localSheetId="13">#REF!</definedName>
    <definedName name="gggd" localSheetId="15">#REF!</definedName>
    <definedName name="gggd" localSheetId="16">#REF!</definedName>
    <definedName name="gggd" localSheetId="14">#REF!</definedName>
    <definedName name="gggd">#REF!</definedName>
    <definedName name="ggh" localSheetId="12">#REF!</definedName>
    <definedName name="ggh" localSheetId="13">#REF!</definedName>
    <definedName name="ggh" localSheetId="15">#REF!</definedName>
    <definedName name="ggh" localSheetId="16">#REF!</definedName>
    <definedName name="ggh" localSheetId="14">#REF!</definedName>
    <definedName name="ggh">#REF!</definedName>
    <definedName name="ghj" localSheetId="12">#REF!</definedName>
    <definedName name="ghj" localSheetId="13">#REF!</definedName>
    <definedName name="ghj" localSheetId="15">#REF!</definedName>
    <definedName name="ghj" localSheetId="16">#REF!</definedName>
    <definedName name="ghj" localSheetId="14">#REF!</definedName>
    <definedName name="ghj">#REF!</definedName>
    <definedName name="GN" localSheetId="12">#REF!</definedName>
    <definedName name="GN" localSheetId="13">#REF!</definedName>
    <definedName name="GN" localSheetId="15">#REF!</definedName>
    <definedName name="GN" localSheetId="16">#REF!</definedName>
    <definedName name="GN" localSheetId="14">#REF!</definedName>
    <definedName name="GN">#REF!</definedName>
    <definedName name="gnh" localSheetId="12">#REF!</definedName>
    <definedName name="gnh" localSheetId="13">#REF!</definedName>
    <definedName name="gnh" localSheetId="15">#REF!</definedName>
    <definedName name="gnh" localSheetId="16">#REF!</definedName>
    <definedName name="gnh" localSheetId="14">#REF!</definedName>
    <definedName name="gnh">#REF!</definedName>
    <definedName name="HBN" localSheetId="12">#REF!</definedName>
    <definedName name="HBN" localSheetId="13">#REF!</definedName>
    <definedName name="HBN" localSheetId="15">#REF!</definedName>
    <definedName name="HBN" localSheetId="16">#REF!</definedName>
    <definedName name="HBN" localSheetId="14">#REF!</definedName>
    <definedName name="HBN">#REF!</definedName>
    <definedName name="hhh" localSheetId="12">#REF!</definedName>
    <definedName name="hhh" localSheetId="13">#REF!</definedName>
    <definedName name="hhh" localSheetId="15">#REF!</definedName>
    <definedName name="hhh" localSheetId="16">#REF!</definedName>
    <definedName name="hhh" localSheetId="14">#REF!</definedName>
    <definedName name="hhh">#REF!</definedName>
    <definedName name="HomeBrand">'[2]Stores-Data'!#REF!</definedName>
    <definedName name="jbdf" localSheetId="12">#REF!</definedName>
    <definedName name="jbdf" localSheetId="13">#REF!</definedName>
    <definedName name="jbdf" localSheetId="15">#REF!</definedName>
    <definedName name="jbdf" localSheetId="16">#REF!</definedName>
    <definedName name="jbdf" localSheetId="14">#REF!</definedName>
    <definedName name="jbdf">#REF!</definedName>
    <definedName name="JBS" localSheetId="12">#REF!</definedName>
    <definedName name="JBS" localSheetId="13">#REF!</definedName>
    <definedName name="JBS" localSheetId="15">#REF!</definedName>
    <definedName name="JBS" localSheetId="16">#REF!</definedName>
    <definedName name="JBS" localSheetId="14">#REF!</definedName>
    <definedName name="JBS">#REF!</definedName>
    <definedName name="JJ" localSheetId="12">#REF!</definedName>
    <definedName name="JJ" localSheetId="13">#REF!</definedName>
    <definedName name="JJ" localSheetId="15">#REF!</definedName>
    <definedName name="JJ" localSheetId="16">#REF!</definedName>
    <definedName name="JJ" localSheetId="14">#REF!</definedName>
    <definedName name="JJ">#REF!</definedName>
    <definedName name="JJJ" localSheetId="12">#REF!</definedName>
    <definedName name="JJJ" localSheetId="13">#REF!</definedName>
    <definedName name="JJJ" localSheetId="15">#REF!</definedName>
    <definedName name="JJJ" localSheetId="16">#REF!</definedName>
    <definedName name="JJJ" localSheetId="14">#REF!</definedName>
    <definedName name="JJJ">#REF!</definedName>
    <definedName name="jjy" localSheetId="12">#REF!</definedName>
    <definedName name="jjy" localSheetId="13">#REF!</definedName>
    <definedName name="jjy" localSheetId="15">#REF!</definedName>
    <definedName name="jjy" localSheetId="16">#REF!</definedName>
    <definedName name="jjy" localSheetId="14">#REF!</definedName>
    <definedName name="jjy">#REF!</definedName>
    <definedName name="jls" localSheetId="12">#REF!</definedName>
    <definedName name="jls" localSheetId="13">#REF!</definedName>
    <definedName name="jls" localSheetId="15">#REF!</definedName>
    <definedName name="jls" localSheetId="16">#REF!</definedName>
    <definedName name="jls" localSheetId="14">#REF!</definedName>
    <definedName name="jls">#REF!</definedName>
    <definedName name="jnur" localSheetId="12">#REF!</definedName>
    <definedName name="jnur" localSheetId="13">#REF!</definedName>
    <definedName name="jnur" localSheetId="15">#REF!</definedName>
    <definedName name="jnur" localSheetId="16">#REF!</definedName>
    <definedName name="jnur" localSheetId="14">#REF!</definedName>
    <definedName name="jnur">#REF!</definedName>
    <definedName name="JobSat" localSheetId="12">#REF!</definedName>
    <definedName name="JobSat" localSheetId="13">#REF!</definedName>
    <definedName name="JobSat" localSheetId="15">#REF!</definedName>
    <definedName name="JobSat" localSheetId="16">#REF!</definedName>
    <definedName name="JobSat" localSheetId="14">#REF!</definedName>
    <definedName name="JobSat">#REF!</definedName>
    <definedName name="JobSecure" localSheetId="12">#REF!</definedName>
    <definedName name="JobSecure" localSheetId="13">#REF!</definedName>
    <definedName name="JobSecure" localSheetId="15">#REF!</definedName>
    <definedName name="JobSecure" localSheetId="16">#REF!</definedName>
    <definedName name="JobSecure" localSheetId="14">#REF!</definedName>
    <definedName name="JobSecure">#REF!</definedName>
    <definedName name="JobSecureNum" localSheetId="12">#REF!</definedName>
    <definedName name="JobSecureNum" localSheetId="13">#REF!</definedName>
    <definedName name="JobSecureNum" localSheetId="15">#REF!</definedName>
    <definedName name="JobSecureNum" localSheetId="16">#REF!</definedName>
    <definedName name="JobSecureNum" localSheetId="14">#REF!</definedName>
    <definedName name="JobSecureNum">#REF!</definedName>
    <definedName name="JS" localSheetId="12">#REF!</definedName>
    <definedName name="JS" localSheetId="13">#REF!</definedName>
    <definedName name="JS" localSheetId="15">#REF!</definedName>
    <definedName name="JS" localSheetId="16">#REF!</definedName>
    <definedName name="JS" localSheetId="14">#REF!</definedName>
    <definedName name="JS">#REF!</definedName>
    <definedName name="jst" localSheetId="12">#REF!</definedName>
    <definedName name="jst" localSheetId="13">#REF!</definedName>
    <definedName name="jst" localSheetId="15">#REF!</definedName>
    <definedName name="jst" localSheetId="16">#REF!</definedName>
    <definedName name="jst" localSheetId="14">#REF!</definedName>
    <definedName name="jst">#REF!</definedName>
    <definedName name="juyt" localSheetId="12">#REF!</definedName>
    <definedName name="juyt" localSheetId="13">#REF!</definedName>
    <definedName name="juyt" localSheetId="15">#REF!</definedName>
    <definedName name="juyt" localSheetId="16">#REF!</definedName>
    <definedName name="juyt" localSheetId="14">#REF!</definedName>
    <definedName name="juyt">#REF!</definedName>
    <definedName name="khj" localSheetId="12">#REF!</definedName>
    <definedName name="khj" localSheetId="13">#REF!</definedName>
    <definedName name="khj" localSheetId="15">#REF!</definedName>
    <definedName name="khj" localSheetId="16">#REF!</definedName>
    <definedName name="khj" localSheetId="14">#REF!</definedName>
    <definedName name="khj">#REF!</definedName>
    <definedName name="khl" localSheetId="12">#REF!</definedName>
    <definedName name="khl" localSheetId="13">#REF!</definedName>
    <definedName name="khl" localSheetId="15">#REF!</definedName>
    <definedName name="khl" localSheetId="16">#REF!</definedName>
    <definedName name="khl" localSheetId="14">#REF!</definedName>
    <definedName name="khl">#REF!</definedName>
    <definedName name="kilometres" localSheetId="12">#REF!</definedName>
    <definedName name="kilometres" localSheetId="13">#REF!</definedName>
    <definedName name="kilometres" localSheetId="15">#REF!</definedName>
    <definedName name="kilometres" localSheetId="16">#REF!</definedName>
    <definedName name="kilometres" localSheetId="14">#REF!</definedName>
    <definedName name="kilometres">#REF!</definedName>
    <definedName name="KK" localSheetId="12">#REF!</definedName>
    <definedName name="KK" localSheetId="13">#REF!</definedName>
    <definedName name="KK" localSheetId="15">#REF!</definedName>
    <definedName name="KK" localSheetId="16">#REF!</definedName>
    <definedName name="KK" localSheetId="14">#REF!</definedName>
    <definedName name="KK">#REF!</definedName>
    <definedName name="KKK" localSheetId="12">#REF!</definedName>
    <definedName name="KKK" localSheetId="13">#REF!</definedName>
    <definedName name="KKK" localSheetId="15">#REF!</definedName>
    <definedName name="KKK" localSheetId="16">#REF!</definedName>
    <definedName name="KKK" localSheetId="14">#REF!</definedName>
    <definedName name="KKK">#REF!</definedName>
    <definedName name="kkkky" localSheetId="12">#REF!</definedName>
    <definedName name="kkkky" localSheetId="13">#REF!</definedName>
    <definedName name="kkkky" localSheetId="15">#REF!</definedName>
    <definedName name="kkkky" localSheetId="16">#REF!</definedName>
    <definedName name="kkkky" localSheetId="14">#REF!</definedName>
    <definedName name="kkkky">#REF!</definedName>
    <definedName name="kkkt" localSheetId="12">#REF!</definedName>
    <definedName name="kkkt" localSheetId="13">#REF!</definedName>
    <definedName name="kkkt" localSheetId="15">#REF!</definedName>
    <definedName name="kkkt" localSheetId="16">#REF!</definedName>
    <definedName name="kkkt" localSheetId="14">#REF!</definedName>
    <definedName name="kkkt">#REF!</definedName>
    <definedName name="kmg" localSheetId="12">#REF!</definedName>
    <definedName name="kmg" localSheetId="13">#REF!</definedName>
    <definedName name="kmg" localSheetId="15">#REF!</definedName>
    <definedName name="kmg" localSheetId="16">#REF!</definedName>
    <definedName name="kmg" localSheetId="14">#REF!</definedName>
    <definedName name="kmg">#REF!</definedName>
    <definedName name="KML" localSheetId="12">#REF!</definedName>
    <definedName name="KML" localSheetId="13">#REF!</definedName>
    <definedName name="KML" localSheetId="15">#REF!</definedName>
    <definedName name="KML" localSheetId="16">#REF!</definedName>
    <definedName name="KML" localSheetId="14">#REF!</definedName>
    <definedName name="KML">#REF!</definedName>
    <definedName name="npd" localSheetId="12">#REF!</definedName>
    <definedName name="npd" localSheetId="13">#REF!</definedName>
    <definedName name="npd" localSheetId="15">#REF!</definedName>
    <definedName name="npd" localSheetId="16">#REF!</definedName>
    <definedName name="npd" localSheetId="14">#REF!</definedName>
    <definedName name="npd">#REF!</definedName>
    <definedName name="olm" localSheetId="12">#REF!</definedName>
    <definedName name="olm" localSheetId="13">#REF!</definedName>
    <definedName name="olm" localSheetId="15">#REF!</definedName>
    <definedName name="olm" localSheetId="16">#REF!</definedName>
    <definedName name="olm" localSheetId="14">#REF!</definedName>
    <definedName name="olm">#REF!</definedName>
    <definedName name="pde" localSheetId="12">#REF!</definedName>
    <definedName name="pde" localSheetId="13">#REF!</definedName>
    <definedName name="pde" localSheetId="15">#REF!</definedName>
    <definedName name="pde" localSheetId="16">#REF!</definedName>
    <definedName name="pde" localSheetId="14">#REF!</definedName>
    <definedName name="pde">#REF!</definedName>
    <definedName name="pet" localSheetId="12">#REF!</definedName>
    <definedName name="pet" localSheetId="13">#REF!</definedName>
    <definedName name="pet" localSheetId="15">#REF!</definedName>
    <definedName name="pet" localSheetId="16">#REF!</definedName>
    <definedName name="pet" localSheetId="14">#REF!</definedName>
    <definedName name="pet">#REF!</definedName>
    <definedName name="pfgt" localSheetId="12">#REF!</definedName>
    <definedName name="pfgt" localSheetId="13">#REF!</definedName>
    <definedName name="pfgt" localSheetId="15">#REF!</definedName>
    <definedName name="pfgt" localSheetId="16">#REF!</definedName>
    <definedName name="pfgt" localSheetId="14">#REF!</definedName>
    <definedName name="pfgt">#REF!</definedName>
    <definedName name="pol" localSheetId="12">#REF!</definedName>
    <definedName name="pol" localSheetId="13">#REF!</definedName>
    <definedName name="pol" localSheetId="15">#REF!</definedName>
    <definedName name="pol" localSheetId="16">#REF!</definedName>
    <definedName name="pol" localSheetId="14">#REF!</definedName>
    <definedName name="pol">#REF!</definedName>
    <definedName name="Position" localSheetId="12">#REF!</definedName>
    <definedName name="Position" localSheetId="13">#REF!</definedName>
    <definedName name="Position" localSheetId="15">#REF!</definedName>
    <definedName name="Position" localSheetId="16">#REF!</definedName>
    <definedName name="Position" localSheetId="14">#REF!</definedName>
    <definedName name="Position">#REF!</definedName>
    <definedName name="PP" localSheetId="12">#REF!</definedName>
    <definedName name="PP" localSheetId="13">#REF!</definedName>
    <definedName name="PP" localSheetId="15">#REF!</definedName>
    <definedName name="PP" localSheetId="16">#REF!</definedName>
    <definedName name="PP" localSheetId="14">#REF!</definedName>
    <definedName name="PP">#REF!</definedName>
    <definedName name="ppppp" localSheetId="12">#REF!</definedName>
    <definedName name="ppppp" localSheetId="13">#REF!</definedName>
    <definedName name="ppppp" localSheetId="15">#REF!</definedName>
    <definedName name="ppppp" localSheetId="16">#REF!</definedName>
    <definedName name="ppppp" localSheetId="14">#REF!</definedName>
    <definedName name="ppppp">#REF!</definedName>
    <definedName name="PROD" localSheetId="12">#REF!</definedName>
    <definedName name="PROD" localSheetId="13">#REF!</definedName>
    <definedName name="PROD" localSheetId="15">#REF!</definedName>
    <definedName name="PROD" localSheetId="16">#REF!</definedName>
    <definedName name="PROD" localSheetId="14">#REF!</definedName>
    <definedName name="PROD">#REF!</definedName>
    <definedName name="Productivity" localSheetId="12">#REF!</definedName>
    <definedName name="Productivity" localSheetId="13">#REF!</definedName>
    <definedName name="Productivity" localSheetId="15">#REF!</definedName>
    <definedName name="Productivity" localSheetId="16">#REF!</definedName>
    <definedName name="Productivity" localSheetId="14">#REF!</definedName>
    <definedName name="Productivity">#REF!</definedName>
    <definedName name="qqqq" localSheetId="12">#REF!</definedName>
    <definedName name="qqqq" localSheetId="13">#REF!</definedName>
    <definedName name="qqqq" localSheetId="15">#REF!</definedName>
    <definedName name="qqqq" localSheetId="16">#REF!</definedName>
    <definedName name="qqqq" localSheetId="14">#REF!</definedName>
    <definedName name="qqqq">#REF!</definedName>
    <definedName name="qw" localSheetId="12">#REF!</definedName>
    <definedName name="qw" localSheetId="13">#REF!</definedName>
    <definedName name="qw" localSheetId="15">#REF!</definedName>
    <definedName name="qw" localSheetId="16">#REF!</definedName>
    <definedName name="qw" localSheetId="14">#REF!</definedName>
    <definedName name="qw">#REF!</definedName>
    <definedName name="RentalStatus">'[3]Houses Database'!$X$2:$X$121</definedName>
    <definedName name="sda" localSheetId="12">#REF!</definedName>
    <definedName name="sda" localSheetId="13">#REF!</definedName>
    <definedName name="sda" localSheetId="15">#REF!</definedName>
    <definedName name="sda" localSheetId="16">#REF!</definedName>
    <definedName name="sda" localSheetId="14">#REF!</definedName>
    <definedName name="sda">#REF!</definedName>
    <definedName name="UOvTime" localSheetId="12">#REF!</definedName>
    <definedName name="UOvTime" localSheetId="13">#REF!</definedName>
    <definedName name="UOvTime" localSheetId="15">#REF!</definedName>
    <definedName name="UOvTime" localSheetId="16">#REF!</definedName>
    <definedName name="UOvTime" localSheetId="14">#REF!</definedName>
    <definedName name="UOvTime">#REF!</definedName>
    <definedName name="upo" localSheetId="12">#REF!</definedName>
    <definedName name="upo" localSheetId="13">#REF!</definedName>
    <definedName name="upo" localSheetId="15">#REF!</definedName>
    <definedName name="upo" localSheetId="16">#REF!</definedName>
    <definedName name="upo" localSheetId="14">#REF!</definedName>
    <definedName name="upo">#REF!</definedName>
    <definedName name="utyi" localSheetId="12">#REF!</definedName>
    <definedName name="utyi" localSheetId="13">#REF!</definedName>
    <definedName name="utyi" localSheetId="15">#REF!</definedName>
    <definedName name="utyi" localSheetId="16">#REF!</definedName>
    <definedName name="utyi" localSheetId="14">#REF!</definedName>
    <definedName name="utyi">#REF!</definedName>
    <definedName name="UU" localSheetId="12">#REF!</definedName>
    <definedName name="UU" localSheetId="13">#REF!</definedName>
    <definedName name="UU" localSheetId="15">#REF!</definedName>
    <definedName name="UU" localSheetId="16">#REF!</definedName>
    <definedName name="UU" localSheetId="14">#REF!</definedName>
    <definedName name="UU">#REF!</definedName>
    <definedName name="UUU" localSheetId="12">#REF!</definedName>
    <definedName name="UUU" localSheetId="13">#REF!</definedName>
    <definedName name="UUU" localSheetId="15">#REF!</definedName>
    <definedName name="UUU" localSheetId="16">#REF!</definedName>
    <definedName name="UUU" localSheetId="14">#REF!</definedName>
    <definedName name="UUU">#REF!</definedName>
    <definedName name="UUUUUU" localSheetId="12">#REF!</definedName>
    <definedName name="UUUUUU" localSheetId="13">#REF!</definedName>
    <definedName name="UUUUUU" localSheetId="15">#REF!</definedName>
    <definedName name="UUUUUU" localSheetId="16">#REF!</definedName>
    <definedName name="UUUUUU" localSheetId="14">#REF!</definedName>
    <definedName name="UUUUUU">#REF!</definedName>
    <definedName name="uyt" localSheetId="12">#REF!</definedName>
    <definedName name="uyt" localSheetId="13">#REF!</definedName>
    <definedName name="uyt" localSheetId="15">#REF!</definedName>
    <definedName name="uyt" localSheetId="16">#REF!</definedName>
    <definedName name="uyt" localSheetId="14">#REF!</definedName>
    <definedName name="uyt">#REF!</definedName>
    <definedName name="WK" localSheetId="12">#REF!</definedName>
    <definedName name="WK" localSheetId="13">#REF!</definedName>
    <definedName name="WK" localSheetId="15">#REF!</definedName>
    <definedName name="WK" localSheetId="16">#REF!</definedName>
    <definedName name="WK" localSheetId="14">#REF!</definedName>
    <definedName name="WK">#REF!</definedName>
    <definedName name="WkSalary" localSheetId="12">#REF!</definedName>
    <definedName name="WkSalary" localSheetId="13">#REF!</definedName>
    <definedName name="WkSalary" localSheetId="15">#REF!</definedName>
    <definedName name="WkSalary" localSheetId="16">#REF!</definedName>
    <definedName name="WkSalary" localSheetId="14">#REF!</definedName>
    <definedName name="WkSalary">#REF!</definedName>
    <definedName name="wre" localSheetId="12">#REF!</definedName>
    <definedName name="wre" localSheetId="13">#REF!</definedName>
    <definedName name="wre" localSheetId="15">#REF!</definedName>
    <definedName name="wre" localSheetId="16">#REF!</definedName>
    <definedName name="wre" localSheetId="14">#REF!</definedName>
    <definedName name="wre">#REF!</definedName>
    <definedName name="wwww" localSheetId="12">#REF!</definedName>
    <definedName name="wwww" localSheetId="13">#REF!</definedName>
    <definedName name="wwww" localSheetId="15">#REF!</definedName>
    <definedName name="wwww" localSheetId="16">#REF!</definedName>
    <definedName name="wwww" localSheetId="14">#REF!</definedName>
    <definedName name="wwww">#REF!</definedName>
  </definedNames>
  <calcPr calcId="191029"/>
  <pivotCaches>
    <pivotCache cacheId="0" r:id="rId21"/>
    <pivotCache cacheId="1" r:id="rId22"/>
    <pivotCache cacheId="2"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12" l="1"/>
  <c r="D33" i="12"/>
  <c r="D35" i="12" s="1"/>
  <c r="E34" i="12"/>
  <c r="E35" i="12" s="1"/>
  <c r="C34" i="12"/>
  <c r="C35" i="12" s="1"/>
  <c r="C33" i="12"/>
  <c r="E33" i="12"/>
  <c r="E21" i="16"/>
  <c r="E33" i="15"/>
  <c r="E36" i="15"/>
  <c r="E35" i="15"/>
  <c r="E39" i="15" s="1"/>
  <c r="E40" i="15" s="1"/>
  <c r="E24" i="16"/>
  <c r="E23" i="16"/>
  <c r="E26" i="16" l="1"/>
  <c r="E27" i="16" s="1"/>
  <c r="E28" i="16" s="1"/>
  <c r="E41" i="15"/>
  <c r="B44" i="15"/>
  <c r="H58" i="22"/>
  <c r="H42" i="22"/>
  <c r="H63" i="22"/>
  <c r="H59" i="22"/>
  <c r="H47" i="22"/>
  <c r="H43" i="22"/>
  <c r="D63" i="22"/>
  <c r="D48" i="22"/>
  <c r="C28" i="14"/>
  <c r="D32" i="22"/>
  <c r="H28" i="22"/>
  <c r="H32" i="22"/>
  <c r="H27" i="22"/>
  <c r="C36" i="13"/>
  <c r="C37" i="13"/>
  <c r="C38" i="13" s="1"/>
  <c r="C31" i="13"/>
  <c r="C30" i="13"/>
  <c r="D27" i="22"/>
  <c r="C22" i="14"/>
  <c r="D58" i="22"/>
  <c r="D43" i="22"/>
  <c r="C27" i="14" l="1"/>
  <c r="C29" i="14" s="1"/>
  <c r="C30" i="14" s="1"/>
  <c r="C34" i="14"/>
  <c r="C33" i="14"/>
  <c r="C13" i="14"/>
  <c r="C12" i="14"/>
  <c r="E29" i="16"/>
  <c r="B32" i="16"/>
  <c r="H33" i="22"/>
  <c r="H36" i="22" s="1"/>
  <c r="H48" i="22"/>
  <c r="H51" i="22" s="1"/>
  <c r="H64" i="22"/>
  <c r="H67" i="22" s="1"/>
  <c r="D64" i="22"/>
  <c r="D67" i="22" s="1"/>
  <c r="D49" i="22"/>
  <c r="D52" i="22" s="1"/>
  <c r="D33" i="22"/>
  <c r="D36" i="22" s="1"/>
  <c r="C39" i="13"/>
  <c r="C43" i="13" l="1"/>
  <c r="C42" i="13"/>
  <c r="D24" i="25" l="1"/>
  <c r="D22" i="25"/>
  <c r="D30" i="8"/>
  <c r="E30" i="8" s="1"/>
  <c r="D32" i="8"/>
  <c r="D34" i="8"/>
  <c r="D26" i="8"/>
  <c r="D24" i="8"/>
  <c r="D23" i="8"/>
  <c r="D31" i="8" l="1"/>
  <c r="D33" i="8"/>
  <c r="D25" i="8"/>
  <c r="E56" i="8" s="1"/>
  <c r="E57" i="8" l="1"/>
  <c r="E33" i="8"/>
  <c r="E34" i="8"/>
  <c r="E31" i="8"/>
  <c r="E32" i="8"/>
  <c r="E58" i="8"/>
  <c r="F83" i="8" l="1"/>
  <c r="F84" i="8" s="1"/>
  <c r="F85" i="8" s="1"/>
  <c r="F86" i="8" s="1"/>
  <c r="F87" i="8" s="1"/>
  <c r="F88" i="8" s="1"/>
  <c r="F89" i="8" s="1"/>
  <c r="F90" i="8" s="1"/>
  <c r="F91" i="8" s="1"/>
  <c r="F92" i="8" s="1"/>
  <c r="F93" i="8" s="1"/>
  <c r="F94" i="8" s="1"/>
  <c r="D95" i="8"/>
  <c r="E87" i="8" s="1"/>
  <c r="K124" i="8" l="1"/>
  <c r="K132" i="8"/>
  <c r="K125" i="8"/>
  <c r="K133" i="8"/>
  <c r="K126" i="8"/>
  <c r="K134" i="8"/>
  <c r="K127" i="8"/>
  <c r="K128" i="8"/>
  <c r="K129" i="8"/>
  <c r="K130" i="8"/>
  <c r="K123" i="8"/>
  <c r="K131" i="8"/>
  <c r="E83" i="8"/>
  <c r="G83" i="8" s="1"/>
  <c r="E84" i="8"/>
  <c r="E85" i="8"/>
  <c r="E93" i="8"/>
  <c r="E89" i="8"/>
  <c r="E90" i="8"/>
  <c r="E92" i="8"/>
  <c r="E86" i="8"/>
  <c r="E94" i="8"/>
  <c r="E88" i="8"/>
  <c r="E91" i="8"/>
  <c r="G84" i="8" l="1"/>
  <c r="G85" i="8" s="1"/>
  <c r="G86" i="8" s="1"/>
  <c r="G87" i="8" s="1"/>
  <c r="G88" i="8" s="1"/>
  <c r="G89" i="8" s="1"/>
  <c r="G90" i="8" s="1"/>
  <c r="G91" i="8" s="1"/>
  <c r="G92" i="8" s="1"/>
  <c r="G93" i="8" s="1"/>
  <c r="G94" i="8" s="1"/>
</calcChain>
</file>

<file path=xl/sharedStrings.xml><?xml version="1.0" encoding="utf-8"?>
<sst xmlns="http://schemas.openxmlformats.org/spreadsheetml/2006/main" count="4595" uniqueCount="266">
  <si>
    <t>Gender</t>
  </si>
  <si>
    <t>Variable Name</t>
  </si>
  <si>
    <t>Description</t>
  </si>
  <si>
    <t>Categorical Data</t>
  </si>
  <si>
    <r>
      <t>Confidence Interval for proportion (</t>
    </r>
    <r>
      <rPr>
        <b/>
        <sz val="10"/>
        <rFont val="Symbol"/>
        <family val="1"/>
        <charset val="2"/>
      </rPr>
      <t>p</t>
    </r>
    <r>
      <rPr>
        <b/>
        <sz val="10"/>
        <rFont val="Arial"/>
        <family val="2"/>
      </rPr>
      <t>)</t>
    </r>
  </si>
  <si>
    <t>Data</t>
  </si>
  <si>
    <r>
      <t>Sample Size (</t>
    </r>
    <r>
      <rPr>
        <b/>
        <sz val="10"/>
        <color rgb="FF3333FF"/>
        <rFont val="Arial"/>
        <family val="2"/>
      </rPr>
      <t>n</t>
    </r>
    <r>
      <rPr>
        <sz val="10"/>
        <rFont val="Arial"/>
        <family val="2"/>
      </rPr>
      <t>)</t>
    </r>
  </si>
  <si>
    <t>Count of Successes</t>
  </si>
  <si>
    <t>Confidence Level</t>
  </si>
  <si>
    <t>Intermediate Calculations</t>
  </si>
  <si>
    <r>
      <t>Sample Proportion (</t>
    </r>
    <r>
      <rPr>
        <b/>
        <sz val="10"/>
        <color rgb="FF3333FF"/>
        <rFont val="Arial"/>
        <family val="2"/>
      </rPr>
      <t>p</t>
    </r>
    <r>
      <rPr>
        <sz val="10"/>
        <rFont val="Arial"/>
        <family val="2"/>
      </rPr>
      <t>)</t>
    </r>
  </si>
  <si>
    <t>Z Value</t>
  </si>
  <si>
    <t>Standard Error of the Proportion (                                )</t>
  </si>
  <si>
    <r>
      <t>Sampling Error/Margin of Error (</t>
    </r>
    <r>
      <rPr>
        <b/>
        <sz val="10"/>
        <color rgb="FF3333FF"/>
        <rFont val="Arial"/>
        <family val="2"/>
      </rPr>
      <t>= SE * Z Value</t>
    </r>
    <r>
      <rPr>
        <sz val="10"/>
        <rFont val="Arial"/>
        <family val="2"/>
      </rPr>
      <t>)</t>
    </r>
  </si>
  <si>
    <t>Confidence Interval</t>
  </si>
  <si>
    <r>
      <t>Interval Lower Limit (</t>
    </r>
    <r>
      <rPr>
        <sz val="10"/>
        <color rgb="FF0000FF"/>
        <rFont val="Arial"/>
        <family val="2"/>
      </rPr>
      <t>= Sample Proportion - ME</t>
    </r>
    <r>
      <rPr>
        <sz val="10"/>
        <rFont val="Arial"/>
        <family val="2"/>
      </rPr>
      <t>)</t>
    </r>
  </si>
  <si>
    <r>
      <t>Interval Upper Limit (</t>
    </r>
    <r>
      <rPr>
        <sz val="10"/>
        <color rgb="FF0000FF"/>
        <rFont val="Arial"/>
        <family val="2"/>
      </rPr>
      <t>= Sample Proportion + ME</t>
    </r>
    <r>
      <rPr>
        <sz val="10"/>
        <rFont val="Arial"/>
        <family val="2"/>
      </rPr>
      <t>)</t>
    </r>
  </si>
  <si>
    <t>Numerical Data</t>
  </si>
  <si>
    <r>
      <rPr>
        <b/>
        <sz val="11"/>
        <color rgb="FFFF0000"/>
        <rFont val="Symbol"/>
        <family val="1"/>
        <charset val="2"/>
      </rPr>
      <t>s</t>
    </r>
    <r>
      <rPr>
        <sz val="11"/>
        <rFont val="Arial"/>
        <family val="2"/>
      </rPr>
      <t xml:space="preserve"> </t>
    </r>
    <r>
      <rPr>
        <b/>
        <sz val="11"/>
        <rFont val="Calibri"/>
        <family val="2"/>
        <scheme val="minor"/>
      </rPr>
      <t>Known</t>
    </r>
  </si>
  <si>
    <r>
      <rPr>
        <b/>
        <sz val="11"/>
        <color rgb="FFFF0000"/>
        <rFont val="Symbol"/>
        <family val="1"/>
        <charset val="2"/>
      </rPr>
      <t>s</t>
    </r>
    <r>
      <rPr>
        <sz val="11"/>
        <rFont val="Symbol"/>
        <family val="1"/>
        <charset val="2"/>
      </rPr>
      <t xml:space="preserve"> </t>
    </r>
    <r>
      <rPr>
        <b/>
        <sz val="11"/>
        <rFont val="Calibri"/>
        <family val="2"/>
        <scheme val="minor"/>
      </rPr>
      <t>Unknown</t>
    </r>
  </si>
  <si>
    <r>
      <t>Confidence Interval for mean (</t>
    </r>
    <r>
      <rPr>
        <b/>
        <sz val="10"/>
        <rFont val="Symbol"/>
        <family val="1"/>
        <charset val="2"/>
      </rPr>
      <t>m</t>
    </r>
    <r>
      <rPr>
        <b/>
        <sz val="10"/>
        <rFont val="Arial"/>
        <family val="2"/>
      </rPr>
      <t>)</t>
    </r>
  </si>
  <si>
    <r>
      <t>Population Standard Deviation (</t>
    </r>
    <r>
      <rPr>
        <b/>
        <sz val="10"/>
        <color rgb="FF3333FF"/>
        <rFont val="Symbol"/>
        <family val="1"/>
        <charset val="2"/>
      </rPr>
      <t>s</t>
    </r>
    <r>
      <rPr>
        <sz val="10"/>
        <rFont val="Arial"/>
        <family val="2"/>
      </rPr>
      <t>)</t>
    </r>
  </si>
  <si>
    <r>
      <t>Sample Standard Deviation (</t>
    </r>
    <r>
      <rPr>
        <b/>
        <sz val="10"/>
        <color rgb="FF3333FF"/>
        <rFont val="Arial"/>
        <family val="2"/>
      </rPr>
      <t>s</t>
    </r>
    <r>
      <rPr>
        <sz val="10"/>
        <rFont val="Arial"/>
        <family val="2"/>
      </rPr>
      <t>)</t>
    </r>
  </si>
  <si>
    <t>Sample Mean (  )</t>
  </si>
  <si>
    <r>
      <t>Sample Mean (</t>
    </r>
    <r>
      <rPr>
        <b/>
        <sz val="10"/>
        <color rgb="FF3333FF"/>
        <rFont val="Arial"/>
        <family val="2"/>
      </rPr>
      <t xml:space="preserve">  </t>
    </r>
    <r>
      <rPr>
        <sz val="10"/>
        <rFont val="Arial"/>
        <family val="2"/>
      </rPr>
      <t>)</t>
    </r>
  </si>
  <si>
    <t xml:space="preserve">Confidence Level </t>
  </si>
  <si>
    <t>Standard Error of the Mean (                 )</t>
  </si>
  <si>
    <r>
      <t>Degrees of Freedom (</t>
    </r>
    <r>
      <rPr>
        <b/>
        <sz val="10"/>
        <color rgb="FF3333FF"/>
        <rFont val="Arial"/>
        <family val="2"/>
      </rPr>
      <t>df = n-1</t>
    </r>
    <r>
      <rPr>
        <sz val="10"/>
        <rFont val="Arial"/>
        <family val="2"/>
      </rPr>
      <t>)</t>
    </r>
  </si>
  <si>
    <r>
      <t>Sampling Error/Margin of Error (</t>
    </r>
    <r>
      <rPr>
        <b/>
        <sz val="10"/>
        <color rgb="FF3333FF"/>
        <rFont val="Arial"/>
        <family val="2"/>
      </rPr>
      <t>= SE *Z Value</t>
    </r>
    <r>
      <rPr>
        <sz val="10"/>
        <rFont val="Arial"/>
        <family val="2"/>
      </rPr>
      <t>)</t>
    </r>
  </si>
  <si>
    <r>
      <t>t</t>
    </r>
    <r>
      <rPr>
        <sz val="10"/>
        <rFont val="Arial"/>
        <family val="2"/>
      </rPr>
      <t xml:space="preserve">  Value</t>
    </r>
  </si>
  <si>
    <r>
      <t xml:space="preserve">Sampling Error/Margin of Error </t>
    </r>
    <r>
      <rPr>
        <sz val="10"/>
        <color rgb="FF0000FF"/>
        <rFont val="Arial"/>
        <family val="2"/>
      </rPr>
      <t>(</t>
    </r>
    <r>
      <rPr>
        <b/>
        <sz val="10"/>
        <color rgb="FF0000FF"/>
        <rFont val="Arial"/>
        <family val="2"/>
      </rPr>
      <t>= SE * t Value</t>
    </r>
    <r>
      <rPr>
        <sz val="10"/>
        <color rgb="FF0000FF"/>
        <rFont val="Arial"/>
        <family val="2"/>
      </rPr>
      <t>)</t>
    </r>
  </si>
  <si>
    <r>
      <t>Interval Lower Limit (</t>
    </r>
    <r>
      <rPr>
        <sz val="10"/>
        <color rgb="FF0000FF"/>
        <rFont val="Arial"/>
        <family val="2"/>
      </rPr>
      <t>= Sample Mean - ME</t>
    </r>
    <r>
      <rPr>
        <sz val="10"/>
        <rFont val="Arial"/>
        <family val="2"/>
      </rPr>
      <t>)</t>
    </r>
  </si>
  <si>
    <r>
      <t>Interval Upper Limit (</t>
    </r>
    <r>
      <rPr>
        <sz val="10"/>
        <color rgb="FF0000FF"/>
        <rFont val="Arial"/>
        <family val="2"/>
      </rPr>
      <t>= Sample Mean + ME</t>
    </r>
    <r>
      <rPr>
        <sz val="10"/>
        <rFont val="Arial"/>
        <family val="2"/>
      </rPr>
      <t>)</t>
    </r>
  </si>
  <si>
    <t>Sample size for a Proportion</t>
  </si>
  <si>
    <t>Sample size for a Mean</t>
  </si>
  <si>
    <r>
      <t xml:space="preserve">Estimate of True Proportion ( </t>
    </r>
    <r>
      <rPr>
        <b/>
        <sz val="11"/>
        <color rgb="FF3333FF"/>
        <rFont val="Calibri"/>
        <family val="2"/>
        <scheme val="minor"/>
      </rPr>
      <t xml:space="preserve">p or </t>
    </r>
    <r>
      <rPr>
        <b/>
        <sz val="11"/>
        <color rgb="FF3333FF"/>
        <rFont val="Symbol"/>
        <family val="1"/>
        <charset val="2"/>
      </rPr>
      <t xml:space="preserve">p </t>
    </r>
    <r>
      <rPr>
        <sz val="11"/>
        <rFont val="Calibri"/>
        <family val="2"/>
        <scheme val="minor"/>
      </rPr>
      <t>)</t>
    </r>
  </si>
  <si>
    <r>
      <t>Population OR Sample Standard Deviation (</t>
    </r>
    <r>
      <rPr>
        <b/>
        <sz val="11"/>
        <color rgb="FF3333FF"/>
        <rFont val="Calibri"/>
        <family val="2"/>
        <scheme val="minor"/>
      </rPr>
      <t xml:space="preserve"> </t>
    </r>
    <r>
      <rPr>
        <b/>
        <sz val="11"/>
        <color rgb="FF3333FF"/>
        <rFont val="Symbol"/>
        <family val="1"/>
        <charset val="2"/>
      </rPr>
      <t>s</t>
    </r>
    <r>
      <rPr>
        <sz val="11"/>
        <rFont val="Calibri"/>
        <family val="2"/>
      </rPr>
      <t xml:space="preserve"> or </t>
    </r>
    <r>
      <rPr>
        <b/>
        <sz val="11"/>
        <color rgb="FF3333FF"/>
        <rFont val="Calibri"/>
        <family val="2"/>
      </rPr>
      <t>s</t>
    </r>
    <r>
      <rPr>
        <sz val="11"/>
        <rFont val="Calibri"/>
        <family val="2"/>
        <scheme val="minor"/>
      </rPr>
      <t>)</t>
    </r>
  </si>
  <si>
    <t>Sampling Error/Margin of Error</t>
  </si>
  <si>
    <r>
      <rPr>
        <i/>
        <sz val="11"/>
        <rFont val="Calibri"/>
        <family val="2"/>
        <scheme val="minor"/>
      </rPr>
      <t>Z</t>
    </r>
    <r>
      <rPr>
        <sz val="11"/>
        <rFont val="Calibri"/>
        <family val="2"/>
        <scheme val="minor"/>
      </rPr>
      <t xml:space="preserve"> value</t>
    </r>
  </si>
  <si>
    <t>Calculated Sample Size</t>
  </si>
  <si>
    <t>Result</t>
  </si>
  <si>
    <t>Minimum Sample Size Needed</t>
  </si>
  <si>
    <t xml:space="preserve">Numerical Data </t>
  </si>
  <si>
    <r>
      <rPr>
        <b/>
        <sz val="11"/>
        <color theme="1"/>
        <rFont val="Symbol"/>
        <family val="1"/>
        <charset val="2"/>
      </rPr>
      <t>s</t>
    </r>
    <r>
      <rPr>
        <b/>
        <sz val="11"/>
        <color theme="1"/>
        <rFont val="Calibri"/>
        <family val="2"/>
      </rPr>
      <t xml:space="preserve"> Known</t>
    </r>
  </si>
  <si>
    <r>
      <rPr>
        <b/>
        <sz val="11"/>
        <color theme="1"/>
        <rFont val="Symbol"/>
        <family val="1"/>
        <charset val="2"/>
      </rPr>
      <t>s</t>
    </r>
    <r>
      <rPr>
        <b/>
        <sz val="11"/>
        <color theme="1"/>
        <rFont val="Calibri"/>
        <family val="2"/>
      </rPr>
      <t xml:space="preserve"> Unknown</t>
    </r>
  </si>
  <si>
    <t>Hypothesis Test for µ (Mean)</t>
  </si>
  <si>
    <t>Hypotheses</t>
  </si>
  <si>
    <t>Null Hypothesis</t>
  </si>
  <si>
    <t xml:space="preserve"> µ</t>
  </si>
  <si>
    <t>Alternative Hypothesis</t>
  </si>
  <si>
    <t>Test Type</t>
  </si>
  <si>
    <t>Level of significance</t>
  </si>
  <si>
    <t>α</t>
  </si>
  <si>
    <t>Critical Region</t>
  </si>
  <si>
    <t>Degrees of Freedom</t>
  </si>
  <si>
    <t>Population Standard Deviation</t>
  </si>
  <si>
    <t>Sample Data</t>
  </si>
  <si>
    <t>Sample Standard Deviation</t>
  </si>
  <si>
    <t>Sample Mean</t>
  </si>
  <si>
    <t>Sample Size</t>
  </si>
  <si>
    <t>Standard Error of the Mean</t>
  </si>
  <si>
    <r>
      <t>t</t>
    </r>
    <r>
      <rPr>
        <sz val="11"/>
        <rFont val="Calibri"/>
        <family val="2"/>
        <scheme val="minor"/>
      </rPr>
      <t xml:space="preserve"> Sample Statistic</t>
    </r>
  </si>
  <si>
    <r>
      <t>Z</t>
    </r>
    <r>
      <rPr>
        <sz val="11"/>
        <rFont val="Calibri"/>
        <family val="2"/>
        <scheme val="minor"/>
      </rPr>
      <t xml:space="preserve"> Sample Statistic</t>
    </r>
  </si>
  <si>
    <t>p-value</t>
  </si>
  <si>
    <t>Decision</t>
  </si>
  <si>
    <t>Categorical data</t>
  </si>
  <si>
    <t>Hypothesis Test for π (Proportion)</t>
  </si>
  <si>
    <t>π</t>
  </si>
  <si>
    <t>Count of 'Successes'</t>
  </si>
  <si>
    <t>Sample proportion, p</t>
  </si>
  <si>
    <t>Standard Error</t>
  </si>
  <si>
    <t>Z Sample Statistic</t>
  </si>
  <si>
    <t>Male</t>
  </si>
  <si>
    <t>Female</t>
  </si>
  <si>
    <t>No</t>
  </si>
  <si>
    <t>Yes</t>
  </si>
  <si>
    <t>Age</t>
  </si>
  <si>
    <t>Promotions</t>
  </si>
  <si>
    <t>StayOrg</t>
  </si>
  <si>
    <t>GenderPromotion</t>
  </si>
  <si>
    <t>Advancement</t>
  </si>
  <si>
    <t>Age of the employee last birthday in years</t>
  </si>
  <si>
    <t>Number of promotions with the organisation</t>
  </si>
  <si>
    <t>Other</t>
  </si>
  <si>
    <t>Better</t>
  </si>
  <si>
    <t>V Likely</t>
  </si>
  <si>
    <t>Rapid</t>
  </si>
  <si>
    <t>Steady</t>
  </si>
  <si>
    <t>Likely</t>
  </si>
  <si>
    <t>Worse</t>
  </si>
  <si>
    <t>No Effect</t>
  </si>
  <si>
    <t>Same</t>
  </si>
  <si>
    <t>Not Sure</t>
  </si>
  <si>
    <t>Unlikely</t>
  </si>
  <si>
    <t>Lost</t>
  </si>
  <si>
    <t>V Unlikely</t>
  </si>
  <si>
    <t>Income last financial year in thousands of dollars</t>
  </si>
  <si>
    <t>Record No</t>
  </si>
  <si>
    <t>AnnualSalary</t>
  </si>
  <si>
    <t>SkillPreparedness</t>
  </si>
  <si>
    <t>JobDisplacementConcerns</t>
  </si>
  <si>
    <t>WorkExperience</t>
  </si>
  <si>
    <t>InclusivityRating</t>
  </si>
  <si>
    <t>How many years of work experience do you have in consulting firms, such as those similar to GKJ Ltd.?</t>
  </si>
  <si>
    <t>Initiative Effectiveness</t>
  </si>
  <si>
    <t>How effective do you find the organization's current initiatives in preparing employees for the integration of generative AI? {Very effective; Effective; Neutral; Ineffective; Very Ineffective}</t>
  </si>
  <si>
    <t>InitiativeEffectiveness</t>
  </si>
  <si>
    <t>AIImpactExpectations</t>
  </si>
  <si>
    <t>WeeklyWorkload</t>
  </si>
  <si>
    <t>What is your typical weekly workload (in hours)?</t>
  </si>
  <si>
    <t xml:space="preserve">Do you believe your job will undergo significant changes due to the influence of generative AI?  {Yes; No; Uncertain } </t>
  </si>
  <si>
    <t xml:space="preserve">Are you concerned about potential job displacement due to the introduction of generative AI? {Yes; No; Not sure } </t>
  </si>
  <si>
    <t>Whether promotion opportunities are better or worse for persons of your gender {Better; Worse; Has no effect}</t>
  </si>
  <si>
    <t>How you believe your job advancement has been in the organisation {Advanced rapidly; Made steady advances; Stayed at about the same level; Lost some ground}</t>
  </si>
  <si>
    <t>How would you rate the organization's inclusivity in considering employee input on generative AI decisions? {Very Inclusive; Inclusive; Neutral; Not Inclusive}</t>
  </si>
  <si>
    <t>An employee would turn down another job for more pay in order to stay with the organisation {Very Likely; Likely; Not Sure; Unlikely; Very Unlikely}</t>
  </si>
  <si>
    <t>AnnualSalary($000)</t>
  </si>
  <si>
    <t>AI Impact Perception</t>
  </si>
  <si>
    <t>Neutral</t>
  </si>
  <si>
    <t>Effective</t>
  </si>
  <si>
    <t>Ineffective</t>
  </si>
  <si>
    <t>AIImpactPerception</t>
  </si>
  <si>
    <t>Uncertain</t>
  </si>
  <si>
    <t>How an employee anticipate generative AI will influence your day-to-day tasks and responsibilities? {Improve Efficiency; Introduce New Responsibilities; No Significant Impact; Increase Workload; Uncertain}</t>
  </si>
  <si>
    <t>Improve Efficiency</t>
  </si>
  <si>
    <t>Introduce New Responsibilities</t>
  </si>
  <si>
    <t>No Significant Impact</t>
  </si>
  <si>
    <t xml:space="preserve"> Increase Workload</t>
  </si>
  <si>
    <t>V Effective</t>
  </si>
  <si>
    <t>V Ineffective</t>
  </si>
  <si>
    <t>Prepared</t>
  </si>
  <si>
    <t>V Prepared</t>
  </si>
  <si>
    <t>V Unprepared</t>
  </si>
  <si>
    <t>V Inclusive</t>
  </si>
  <si>
    <t>Inclusive</t>
  </si>
  <si>
    <t>Not Inclusive</t>
  </si>
  <si>
    <t>Gender of the respondent {Male; Female; Other}</t>
  </si>
  <si>
    <t>Level of preparedness with the skills required to work alongside generative AI technologies {Very Prepared; Prepared; Not Well prepared; Very Unprepared}</t>
  </si>
  <si>
    <t>Not Well Prepared</t>
  </si>
  <si>
    <t>Critical Value(s)</t>
  </si>
  <si>
    <t>Row Labels</t>
  </si>
  <si>
    <t>Grand Total</t>
  </si>
  <si>
    <t>Column Labels</t>
  </si>
  <si>
    <t>Count of AnnualSalary($000)</t>
  </si>
  <si>
    <t>Frequency</t>
  </si>
  <si>
    <t>Cumulative %</t>
  </si>
  <si>
    <t>Count of SkillPreparedness</t>
  </si>
  <si>
    <t>Skill Preparedness</t>
  </si>
  <si>
    <t>Mean</t>
  </si>
  <si>
    <t>Median</t>
  </si>
  <si>
    <t>Mode</t>
  </si>
  <si>
    <t>Standard Deviation</t>
  </si>
  <si>
    <t>Sample Variance</t>
  </si>
  <si>
    <t>Kurtosis</t>
  </si>
  <si>
    <t>Skewness</t>
  </si>
  <si>
    <t>Range</t>
  </si>
  <si>
    <t>Minimum</t>
  </si>
  <si>
    <t>Maximum</t>
  </si>
  <si>
    <t>Sum</t>
  </si>
  <si>
    <t>Count</t>
  </si>
  <si>
    <t>Confidence Level(95.0%)</t>
  </si>
  <si>
    <t>30-45</t>
  </si>
  <si>
    <t>45-60</t>
  </si>
  <si>
    <t>60-75</t>
  </si>
  <si>
    <t>75-90</t>
  </si>
  <si>
    <t>90-105</t>
  </si>
  <si>
    <t>105-120</t>
  </si>
  <si>
    <t>120-135</t>
  </si>
  <si>
    <t>135-150</t>
  </si>
  <si>
    <t>150-165</t>
  </si>
  <si>
    <t>165-180</t>
  </si>
  <si>
    <t>180-195</t>
  </si>
  <si>
    <t>195-210</t>
  </si>
  <si>
    <t xml:space="preserve">Discriptive statistics from data analysis tool </t>
  </si>
  <si>
    <t xml:space="preserve">Bins (For Histogram) </t>
  </si>
  <si>
    <t>Class Intervals</t>
  </si>
  <si>
    <t>% Frequency</t>
  </si>
  <si>
    <t>Cumulative Frequency</t>
  </si>
  <si>
    <t>% Cumulative Frequency</t>
  </si>
  <si>
    <t>$30 ≤ $45</t>
  </si>
  <si>
    <t>$45 ≤ $60</t>
  </si>
  <si>
    <r>
      <t xml:space="preserve">$60 ≤ </t>
    </r>
    <r>
      <rPr>
        <u/>
        <sz val="11"/>
        <color theme="1"/>
        <rFont val="Calibri"/>
        <family val="2"/>
        <scheme val="minor"/>
      </rPr>
      <t>$</t>
    </r>
    <r>
      <rPr>
        <sz val="11"/>
        <color theme="1"/>
        <rFont val="Calibri"/>
        <family val="2"/>
        <scheme val="minor"/>
      </rPr>
      <t>75</t>
    </r>
  </si>
  <si>
    <r>
      <t xml:space="preserve">$75 ≤ </t>
    </r>
    <r>
      <rPr>
        <u/>
        <sz val="11"/>
        <color theme="1"/>
        <rFont val="Calibri"/>
        <family val="2"/>
        <scheme val="minor"/>
      </rPr>
      <t>$</t>
    </r>
    <r>
      <rPr>
        <sz val="11"/>
        <color theme="1"/>
        <rFont val="Calibri"/>
        <family val="2"/>
        <scheme val="minor"/>
      </rPr>
      <t>90</t>
    </r>
  </si>
  <si>
    <t>$90 ≤ $105</t>
  </si>
  <si>
    <t>$105 ≤ $120</t>
  </si>
  <si>
    <t>$120 ≤ $135</t>
  </si>
  <si>
    <t>$135 ≤ $150</t>
  </si>
  <si>
    <t>$150 ≤ $165</t>
  </si>
  <si>
    <t>$165 ≤ $180</t>
  </si>
  <si>
    <t>$180 ≤ $195</t>
  </si>
  <si>
    <t>$195 ≤ $210</t>
  </si>
  <si>
    <t xml:space="preserve">Total </t>
  </si>
  <si>
    <t>Pivot Table to Create class intervals and frequency distribution</t>
  </si>
  <si>
    <t xml:space="preserve">Frequency Distribution Table </t>
  </si>
  <si>
    <t>$210 ≤ $225</t>
  </si>
  <si>
    <t>$15 ≤ $30</t>
  </si>
  <si>
    <t>Mid Point</t>
  </si>
  <si>
    <t>1.5 Tukey' Rule</t>
  </si>
  <si>
    <t xml:space="preserve">IQR </t>
  </si>
  <si>
    <t xml:space="preserve">Using Turkey rule to identify outliers </t>
  </si>
  <si>
    <t>Lower Quartile</t>
  </si>
  <si>
    <t>Upper Quartile</t>
  </si>
  <si>
    <t>Inter Quartile Range (IQR)</t>
  </si>
  <si>
    <t xml:space="preserve">90th Percentile </t>
  </si>
  <si>
    <t xml:space="preserve">min </t>
  </si>
  <si>
    <t>Q1</t>
  </si>
  <si>
    <t xml:space="preserve">med </t>
  </si>
  <si>
    <t xml:space="preserve">Q3 </t>
  </si>
  <si>
    <t>max</t>
  </si>
  <si>
    <t>Lower Fence (Q1-1.5*IQR)</t>
  </si>
  <si>
    <t>Upper Fence (Q3 + 1.5*IQR)</t>
  </si>
  <si>
    <t xml:space="preserve">Outliers from the data set </t>
  </si>
  <si>
    <t>Sample Statistic</t>
  </si>
  <si>
    <t xml:space="preserve">Differencefor box plot </t>
  </si>
  <si>
    <t>As the distribution is skewed evident from the skewness value of 1.213 and the median being less than the mean.</t>
  </si>
  <si>
    <t xml:space="preserve">Presenting AnnualSalary($000) data using Frequency Distribution Table </t>
  </si>
  <si>
    <t xml:space="preserve">Visualising AnnualSalary($000) data using Charts and Graphs </t>
  </si>
  <si>
    <t xml:space="preserve">Percentage of total </t>
  </si>
  <si>
    <t xml:space="preserve">Descriptive Statistic tables for analysis </t>
  </si>
  <si>
    <t>Visualising the Relationship between Work Experience and Annual Salary using a  Scatterplot</t>
  </si>
  <si>
    <t xml:space="preserve">Descriptive Statistics of both Variables </t>
  </si>
  <si>
    <t xml:space="preserve">Covarience </t>
  </si>
  <si>
    <t xml:space="preserve">Correlation </t>
  </si>
  <si>
    <t>Count of AIImpactExpectations</t>
  </si>
  <si>
    <t xml:space="preserve"> Creating contingency tables as a way to compare two categorical variables</t>
  </si>
  <si>
    <t xml:space="preserve">Frequency </t>
  </si>
  <si>
    <t xml:space="preserve">Gender </t>
  </si>
  <si>
    <t>25-29</t>
  </si>
  <si>
    <t>30-34</t>
  </si>
  <si>
    <t>35-39</t>
  </si>
  <si>
    <t>40-44</t>
  </si>
  <si>
    <t>45-49</t>
  </si>
  <si>
    <t>50-54</t>
  </si>
  <si>
    <t>55-59</t>
  </si>
  <si>
    <t>60-64</t>
  </si>
  <si>
    <t>65-70</t>
  </si>
  <si>
    <t>Count of JobDisplacementConcerns</t>
  </si>
  <si>
    <t xml:space="preserve">Age ranges </t>
  </si>
  <si>
    <t>Age Range</t>
  </si>
  <si>
    <t>Count of InclusivityRating</t>
  </si>
  <si>
    <t xml:space="preserve">Assumption Check </t>
  </si>
  <si>
    <t>n(1-p)</t>
  </si>
  <si>
    <t>np</t>
  </si>
  <si>
    <t xml:space="preserve">As Both are greater than 5 we can assume normal distribution </t>
  </si>
  <si>
    <t>≤</t>
  </si>
  <si>
    <t>&gt;</t>
  </si>
  <si>
    <t>Upper Tail Test</t>
  </si>
  <si>
    <t>Count of InitiativeEffectiveness</t>
  </si>
  <si>
    <t>≥</t>
  </si>
  <si>
    <t>&lt;</t>
  </si>
  <si>
    <t xml:space="preserve">Lower Tail Test </t>
  </si>
  <si>
    <t>Median is to be used as a measure of central tendency to negate the effect of the observerd outliers in the data set</t>
  </si>
  <si>
    <t xml:space="preserve">Presenting skill preparedness data using  a summary table </t>
  </si>
  <si>
    <t xml:space="preserve">Visualising levels of skill preparedness of employees using  bar graph </t>
  </si>
  <si>
    <t>Contingency table with data shown as a percentage of row total</t>
  </si>
  <si>
    <t>Visualizing Gender-wise Distribution of AI Impact Expectations using Bar and Stacked Bar Chart</t>
  </si>
  <si>
    <t xml:space="preserve">Visualizing Job Displacement Concerns Across Different Age Range Using Bar and Stacked Bar charts 
</t>
  </si>
  <si>
    <t>Min</t>
  </si>
  <si>
    <t>Max</t>
  </si>
  <si>
    <t xml:space="preserve">Range </t>
  </si>
  <si>
    <t xml:space="preserve">Summary Table of Skill Preparedness </t>
  </si>
  <si>
    <t xml:space="preserve">Descriptive Statistics of Annual Salary </t>
  </si>
  <si>
    <t>Calculating sample size for categorical Data</t>
  </si>
  <si>
    <t xml:space="preserve">Calculating sample size for numerical data </t>
  </si>
  <si>
    <t xml:space="preserve">Discriptive Statistic for annual salary </t>
  </si>
  <si>
    <t xml:space="preserve">Summary Table of Inclusivity Rating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</si>
</sst>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
    <numFmt numFmtId="166" formatCode="0.000"/>
    <numFmt numFmtId="167" formatCode="&quot;£&quot;#,##0.00"/>
    <numFmt numFmtId="168" formatCode="[$$-C09]#,##0.00"/>
    <numFmt numFmtId="169" formatCode="[$$-409]#,##0.00"/>
    <numFmt numFmtId="170" formatCode="0.00000"/>
  </numFmts>
  <fonts count="5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0"/>
      <color rgb="FFFF0000"/>
      <name val="Arial"/>
      <family val="2"/>
    </font>
    <font>
      <b/>
      <sz val="10"/>
      <name val="Arial"/>
      <family val="2"/>
    </font>
    <font>
      <b/>
      <sz val="10"/>
      <name val="Symbol"/>
      <family val="1"/>
      <charset val="2"/>
    </font>
    <font>
      <sz val="10"/>
      <name val="Arial"/>
      <family val="2"/>
    </font>
    <font>
      <b/>
      <sz val="10"/>
      <color rgb="FF3333FF"/>
      <name val="Arial"/>
      <family val="2"/>
    </font>
    <font>
      <sz val="10"/>
      <color rgb="FF0000FF"/>
      <name val="Arial"/>
      <family val="2"/>
    </font>
    <font>
      <sz val="11"/>
      <name val="Arial"/>
      <family val="2"/>
    </font>
    <font>
      <b/>
      <sz val="11"/>
      <color rgb="FFFF0000"/>
      <name val="Symbol"/>
      <family val="1"/>
      <charset val="2"/>
    </font>
    <font>
      <b/>
      <sz val="11"/>
      <name val="Calibri"/>
      <family val="2"/>
      <scheme val="minor"/>
    </font>
    <font>
      <sz val="11"/>
      <name val="Symbol"/>
      <family val="1"/>
      <charset val="2"/>
    </font>
    <font>
      <b/>
      <sz val="10"/>
      <color rgb="FF3333FF"/>
      <name val="Symbol"/>
      <family val="1"/>
      <charset val="2"/>
    </font>
    <font>
      <i/>
      <sz val="10"/>
      <name val="Arial"/>
      <family val="2"/>
    </font>
    <font>
      <b/>
      <sz val="10"/>
      <color rgb="FF0000FF"/>
      <name val="Arial"/>
      <family val="2"/>
    </font>
    <font>
      <sz val="11"/>
      <name val="Calibri"/>
      <family val="2"/>
      <scheme val="minor"/>
    </font>
    <font>
      <b/>
      <sz val="11"/>
      <color rgb="FF3333FF"/>
      <name val="Calibri"/>
      <family val="2"/>
      <scheme val="minor"/>
    </font>
    <font>
      <b/>
      <sz val="11"/>
      <color rgb="FF3333FF"/>
      <name val="Symbol"/>
      <family val="1"/>
      <charset val="2"/>
    </font>
    <font>
      <sz val="11"/>
      <name val="Calibri"/>
      <family val="2"/>
    </font>
    <font>
      <b/>
      <sz val="11"/>
      <color rgb="FF3333FF"/>
      <name val="Calibri"/>
      <family val="2"/>
    </font>
    <font>
      <i/>
      <sz val="11"/>
      <name val="Calibri"/>
      <family val="2"/>
      <scheme val="minor"/>
    </font>
    <font>
      <sz val="11"/>
      <color rgb="FF000000"/>
      <name val="Calibri"/>
      <family val="2"/>
    </font>
    <font>
      <b/>
      <sz val="11"/>
      <color rgb="FFFF0000"/>
      <name val="Calibri"/>
      <family val="2"/>
      <scheme val="minor"/>
    </font>
    <font>
      <b/>
      <sz val="11"/>
      <color theme="1"/>
      <name val="Calibri"/>
      <family val="2"/>
    </font>
    <font>
      <b/>
      <sz val="11"/>
      <color theme="1"/>
      <name val="Symbol"/>
      <family val="1"/>
      <charset val="2"/>
    </font>
    <font>
      <sz val="11"/>
      <color rgb="FF00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i/>
      <sz val="11"/>
      <color theme="1"/>
      <name val="Calibri"/>
      <family val="2"/>
      <scheme val="minor"/>
    </font>
    <font>
      <u/>
      <sz val="11"/>
      <color theme="1"/>
      <name val="Calibri"/>
      <family val="2"/>
      <scheme val="minor"/>
    </font>
    <font>
      <b/>
      <sz val="18"/>
      <color theme="3"/>
      <name val="Calibri Light"/>
      <family val="2"/>
      <scheme val="major"/>
    </font>
    <font>
      <b/>
      <sz val="14"/>
      <color theme="1"/>
      <name val="Calibri"/>
      <family val="2"/>
      <scheme val="minor"/>
    </font>
    <font>
      <b/>
      <sz val="16"/>
      <color theme="1"/>
      <name val="Calibri"/>
      <family val="2"/>
      <scheme val="minor"/>
    </font>
    <font>
      <b/>
      <sz val="18"/>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s>
  <fills count="4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79998168889431442"/>
        <bgColor indexed="64"/>
      </patternFill>
    </fill>
  </fills>
  <borders count="5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top style="medium">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49">
    <xf numFmtId="0" fontId="0" fillId="0" borderId="0"/>
    <xf numFmtId="0" fontId="4"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1" fillId="0" borderId="0"/>
    <xf numFmtId="9" fontId="8" fillId="0" borderId="0" applyFont="0" applyFill="0" applyBorder="0" applyAlignment="0" applyProtection="0"/>
    <xf numFmtId="0" fontId="8" fillId="0" borderId="0"/>
    <xf numFmtId="0" fontId="29" fillId="0" borderId="25" applyNumberFormat="0" applyFill="0" applyAlignment="0" applyProtection="0"/>
    <xf numFmtId="0" fontId="30" fillId="0" borderId="26" applyNumberFormat="0" applyFill="0" applyAlignment="0" applyProtection="0"/>
    <xf numFmtId="0" fontId="31" fillId="0" borderId="27" applyNumberFormat="0" applyFill="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11" borderId="0" applyNumberFormat="0" applyBorder="0" applyAlignment="0" applyProtection="0"/>
    <xf numFmtId="0" fontId="34" fillId="12" borderId="0" applyNumberFormat="0" applyBorder="0" applyAlignment="0" applyProtection="0"/>
    <xf numFmtId="0" fontId="35" fillId="13" borderId="28" applyNumberFormat="0" applyAlignment="0" applyProtection="0"/>
    <xf numFmtId="0" fontId="36" fillId="14" borderId="29" applyNumberFormat="0" applyAlignment="0" applyProtection="0"/>
    <xf numFmtId="0" fontId="37" fillId="14" borderId="28" applyNumberFormat="0" applyAlignment="0" applyProtection="0"/>
    <xf numFmtId="0" fontId="38" fillId="0" borderId="30" applyNumberFormat="0" applyFill="0" applyAlignment="0" applyProtection="0"/>
    <xf numFmtId="0" fontId="39" fillId="15" borderId="31" applyNumberFormat="0" applyAlignment="0" applyProtection="0"/>
    <xf numFmtId="0" fontId="2" fillId="0" borderId="0" applyNumberFormat="0" applyFill="0" applyBorder="0" applyAlignment="0" applyProtection="0"/>
    <xf numFmtId="0" fontId="1" fillId="16" borderId="32" applyNumberFormat="0" applyFont="0" applyAlignment="0" applyProtection="0"/>
    <xf numFmtId="0" fontId="40" fillId="0" borderId="0" applyNumberFormat="0" applyFill="0" applyBorder="0" applyAlignment="0" applyProtection="0"/>
    <xf numFmtId="0" fontId="3" fillId="0" borderId="33" applyNumberFormat="0" applyFill="0" applyAlignment="0" applyProtection="0"/>
    <xf numFmtId="0" fontId="4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1" fillId="36" borderId="0" applyNumberFormat="0" applyBorder="0" applyAlignment="0" applyProtection="0"/>
    <xf numFmtId="0" fontId="4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1" fillId="40" borderId="0" applyNumberFormat="0" applyBorder="0" applyAlignment="0" applyProtection="0"/>
    <xf numFmtId="0" fontId="44" fillId="0" borderId="0" applyNumberFormat="0" applyFill="0" applyBorder="0" applyAlignment="0" applyProtection="0"/>
  </cellStyleXfs>
  <cellXfs count="209">
    <xf numFmtId="0" fontId="0" fillId="0" borderId="0" xfId="0"/>
    <xf numFmtId="9" fontId="6" fillId="4" borderId="4" xfId="2" applyFont="1" applyFill="1" applyBorder="1"/>
    <xf numFmtId="9" fontId="8" fillId="0" borderId="4" xfId="2" applyFont="1" applyFill="1" applyBorder="1"/>
    <xf numFmtId="10" fontId="6" fillId="5" borderId="4" xfId="2" applyNumberFormat="1" applyFont="1" applyFill="1" applyBorder="1"/>
    <xf numFmtId="10" fontId="6" fillId="5" borderId="8" xfId="2" applyNumberFormat="1" applyFont="1" applyFill="1" applyBorder="1"/>
    <xf numFmtId="9" fontId="6" fillId="4" borderId="4" xfId="2" applyFont="1" applyFill="1" applyBorder="1" applyProtection="1">
      <protection locked="0"/>
    </xf>
    <xf numFmtId="9" fontId="6" fillId="0" borderId="12" xfId="2" applyFont="1" applyFill="1" applyBorder="1" applyProtection="1">
      <protection locked="0"/>
    </xf>
    <xf numFmtId="0" fontId="13" fillId="0" borderId="11" xfId="3" applyFont="1" applyBorder="1" applyAlignment="1">
      <alignment horizontal="center"/>
    </xf>
    <xf numFmtId="0" fontId="13" fillId="0" borderId="12" xfId="3" applyFont="1" applyBorder="1" applyAlignment="1">
      <alignment horizontal="center"/>
    </xf>
    <xf numFmtId="9" fontId="13" fillId="4" borderId="4" xfId="2" applyFont="1" applyFill="1" applyBorder="1" applyAlignment="1" applyProtection="1">
      <alignment horizontal="center"/>
      <protection locked="0"/>
    </xf>
    <xf numFmtId="2" fontId="13" fillId="4" borderId="4" xfId="3" applyNumberFormat="1" applyFont="1" applyFill="1" applyBorder="1" applyAlignment="1" applyProtection="1">
      <alignment horizontal="center"/>
      <protection locked="0"/>
    </xf>
    <xf numFmtId="165" fontId="13" fillId="4" borderId="4" xfId="2" applyNumberFormat="1" applyFont="1" applyFill="1" applyBorder="1" applyAlignment="1" applyProtection="1">
      <alignment horizontal="center"/>
      <protection locked="0"/>
    </xf>
    <xf numFmtId="0" fontId="13" fillId="4" borderId="4" xfId="3" applyFont="1" applyFill="1" applyBorder="1" applyAlignment="1" applyProtection="1">
      <alignment horizontal="center"/>
      <protection locked="0"/>
    </xf>
    <xf numFmtId="9" fontId="13" fillId="4" borderId="4" xfId="4" applyFont="1" applyFill="1" applyBorder="1" applyAlignment="1" applyProtection="1">
      <alignment horizontal="center"/>
      <protection locked="0"/>
    </xf>
    <xf numFmtId="9" fontId="13" fillId="0" borderId="12" xfId="4" applyFont="1" applyFill="1" applyBorder="1" applyProtection="1">
      <protection locked="0"/>
    </xf>
    <xf numFmtId="0" fontId="13" fillId="6" borderId="7" xfId="3" applyFont="1" applyFill="1" applyBorder="1"/>
    <xf numFmtId="1" fontId="13" fillId="5" borderId="8" xfId="3" applyNumberFormat="1" applyFont="1" applyFill="1" applyBorder="1" applyAlignment="1">
      <alignment horizontal="center"/>
    </xf>
    <xf numFmtId="0" fontId="25" fillId="2" borderId="0" xfId="5" applyFont="1" applyFill="1"/>
    <xf numFmtId="0" fontId="1" fillId="0" borderId="0" xfId="5"/>
    <xf numFmtId="0" fontId="26" fillId="2" borderId="0" xfId="5" applyFont="1" applyFill="1"/>
    <xf numFmtId="0" fontId="18" fillId="7" borderId="17" xfId="3" applyFont="1" applyFill="1" applyBorder="1" applyAlignment="1">
      <alignment horizontal="center"/>
    </xf>
    <xf numFmtId="0" fontId="18" fillId="7" borderId="4" xfId="3" applyFont="1" applyFill="1" applyBorder="1" applyAlignment="1" applyProtection="1">
      <alignment horizontal="center"/>
      <protection locked="0"/>
    </xf>
    <xf numFmtId="0" fontId="18" fillId="4" borderId="17" xfId="3" applyFont="1" applyFill="1" applyBorder="1" applyAlignment="1">
      <alignment horizontal="center"/>
    </xf>
    <xf numFmtId="0" fontId="18" fillId="4" borderId="4" xfId="3" applyFont="1" applyFill="1" applyBorder="1" applyAlignment="1" applyProtection="1">
      <alignment horizontal="center"/>
      <protection locked="0"/>
    </xf>
    <xf numFmtId="0" fontId="13" fillId="7" borderId="4" xfId="3" applyFont="1" applyFill="1" applyBorder="1" applyAlignment="1" applyProtection="1">
      <alignment horizontal="center"/>
      <protection locked="0"/>
    </xf>
    <xf numFmtId="0" fontId="18" fillId="5" borderId="4" xfId="3" applyFont="1" applyFill="1" applyBorder="1" applyAlignment="1">
      <alignment horizontal="center"/>
    </xf>
    <xf numFmtId="0" fontId="18" fillId="0" borderId="11" xfId="3" applyFont="1" applyBorder="1"/>
    <xf numFmtId="2" fontId="13" fillId="7" borderId="4" xfId="3" applyNumberFormat="1" applyFont="1" applyFill="1" applyBorder="1" applyProtection="1">
      <protection locked="0"/>
    </xf>
    <xf numFmtId="2" fontId="13" fillId="4" borderId="4" xfId="3" applyNumberFormat="1" applyFont="1" applyFill="1" applyBorder="1" applyProtection="1">
      <protection locked="0"/>
    </xf>
    <xf numFmtId="0" fontId="18" fillId="8" borderId="6" xfId="3" applyFont="1" applyFill="1" applyBorder="1"/>
    <xf numFmtId="0" fontId="18" fillId="7" borderId="14" xfId="3" applyFont="1" applyFill="1" applyBorder="1" applyAlignment="1">
      <alignment horizontal="center"/>
    </xf>
    <xf numFmtId="0" fontId="13" fillId="4" borderId="4" xfId="3" applyFont="1" applyFill="1" applyBorder="1" applyProtection="1">
      <protection locked="0"/>
    </xf>
    <xf numFmtId="0" fontId="13" fillId="7" borderId="4" xfId="3" applyFont="1" applyFill="1" applyBorder="1" applyProtection="1">
      <protection locked="0"/>
    </xf>
    <xf numFmtId="0" fontId="28" fillId="0" borderId="0" xfId="0" applyFont="1"/>
    <xf numFmtId="0" fontId="0" fillId="0" borderId="0" xfId="5" applyFont="1"/>
    <xf numFmtId="0" fontId="2" fillId="0" borderId="0" xfId="0" applyFont="1"/>
    <xf numFmtId="9" fontId="18" fillId="4" borderId="4" xfId="6" applyFont="1" applyFill="1" applyBorder="1" applyAlignment="1" applyProtection="1">
      <alignment horizontal="center"/>
      <protection locked="0"/>
    </xf>
    <xf numFmtId="9" fontId="13" fillId="4" borderId="4" xfId="4" applyFont="1" applyFill="1" applyBorder="1" applyAlignment="1">
      <alignment horizontal="center"/>
    </xf>
    <xf numFmtId="10" fontId="18" fillId="0" borderId="4" xfId="4" applyNumberFormat="1" applyFont="1" applyFill="1" applyBorder="1"/>
    <xf numFmtId="0" fontId="5" fillId="2" borderId="0" xfId="7" applyFont="1" applyFill="1"/>
    <xf numFmtId="0" fontId="8" fillId="0" borderId="0" xfId="7"/>
    <xf numFmtId="0" fontId="11" fillId="2" borderId="0" xfId="7" applyFont="1" applyFill="1"/>
    <xf numFmtId="0" fontId="6" fillId="0" borderId="11" xfId="7" applyFont="1" applyBorder="1" applyAlignment="1">
      <alignment horizontal="center"/>
    </xf>
    <xf numFmtId="0" fontId="6" fillId="0" borderId="12" xfId="7" applyFont="1" applyBorder="1" applyAlignment="1">
      <alignment horizontal="center"/>
    </xf>
    <xf numFmtId="0" fontId="8" fillId="0" borderId="3" xfId="7" applyBorder="1"/>
    <xf numFmtId="0" fontId="6" fillId="4" borderId="4" xfId="7" applyFont="1" applyFill="1" applyBorder="1" applyProtection="1">
      <protection locked="0"/>
    </xf>
    <xf numFmtId="0" fontId="6" fillId="0" borderId="11" xfId="7" applyFont="1" applyBorder="1"/>
    <xf numFmtId="164" fontId="8" fillId="0" borderId="4" xfId="7" applyNumberFormat="1" applyBorder="1"/>
    <xf numFmtId="0" fontId="8" fillId="0" borderId="4" xfId="7" applyBorder="1"/>
    <xf numFmtId="0" fontId="16" fillId="0" borderId="3" xfId="7" applyFont="1" applyBorder="1"/>
    <xf numFmtId="0" fontId="8" fillId="0" borderId="13" xfId="7" applyBorder="1"/>
    <xf numFmtId="0" fontId="8" fillId="0" borderId="14" xfId="7" applyBorder="1"/>
    <xf numFmtId="0" fontId="6" fillId="3" borderId="5" xfId="7" applyFont="1" applyFill="1" applyBorder="1" applyAlignment="1">
      <alignment horizontal="center"/>
    </xf>
    <xf numFmtId="0" fontId="6" fillId="3" borderId="6" xfId="7" applyFont="1" applyFill="1" applyBorder="1" applyAlignment="1">
      <alignment horizontal="center"/>
    </xf>
    <xf numFmtId="2" fontId="6" fillId="5" borderId="4" xfId="7" applyNumberFormat="1" applyFont="1" applyFill="1" applyBorder="1"/>
    <xf numFmtId="0" fontId="8" fillId="0" borderId="7" xfId="7" applyBorder="1"/>
    <xf numFmtId="2" fontId="6" fillId="5" borderId="8" xfId="7" applyNumberFormat="1" applyFont="1" applyFill="1" applyBorder="1"/>
    <xf numFmtId="0" fontId="8" fillId="0" borderId="3" xfId="7" applyBorder="1" applyAlignment="1">
      <alignment horizontal="center"/>
    </xf>
    <xf numFmtId="0" fontId="8" fillId="0" borderId="4" xfId="7" applyBorder="1" applyAlignment="1">
      <alignment horizontal="center"/>
    </xf>
    <xf numFmtId="0" fontId="18" fillId="0" borderId="3" xfId="3" applyFont="1" applyBorder="1"/>
    <xf numFmtId="0" fontId="13" fillId="0" borderId="11" xfId="3" applyFont="1" applyBorder="1"/>
    <xf numFmtId="0" fontId="24" fillId="0" borderId="4" xfId="7" applyFont="1" applyBorder="1"/>
    <xf numFmtId="164" fontId="18" fillId="0" borderId="4" xfId="3" applyNumberFormat="1" applyFont="1" applyBorder="1"/>
    <xf numFmtId="0" fontId="18" fillId="0" borderId="13" xfId="3" applyFont="1" applyBorder="1"/>
    <xf numFmtId="0" fontId="18" fillId="0" borderId="14" xfId="3" applyFont="1" applyBorder="1"/>
    <xf numFmtId="0" fontId="18" fillId="0" borderId="17" xfId="3" applyFont="1" applyBorder="1" applyAlignment="1">
      <alignment horizontal="left"/>
    </xf>
    <xf numFmtId="0" fontId="18" fillId="0" borderId="5" xfId="3" applyFont="1" applyBorder="1"/>
    <xf numFmtId="0" fontId="18" fillId="0" borderId="16" xfId="3" applyFont="1" applyBorder="1"/>
    <xf numFmtId="0" fontId="18" fillId="0" borderId="0" xfId="3" applyFont="1"/>
    <xf numFmtId="0" fontId="18" fillId="0" borderId="17" xfId="3" applyFont="1" applyBorder="1" applyAlignment="1">
      <alignment horizontal="center"/>
    </xf>
    <xf numFmtId="164" fontId="18" fillId="8" borderId="14" xfId="3" applyNumberFormat="1" applyFont="1" applyFill="1" applyBorder="1"/>
    <xf numFmtId="0" fontId="18" fillId="0" borderId="5" xfId="3" applyFont="1" applyBorder="1" applyAlignment="1">
      <alignment horizontal="left"/>
    </xf>
    <xf numFmtId="0" fontId="18" fillId="0" borderId="16" xfId="3" applyFont="1" applyBorder="1" applyAlignment="1">
      <alignment horizontal="left"/>
    </xf>
    <xf numFmtId="164" fontId="18" fillId="0" borderId="14" xfId="3" applyNumberFormat="1" applyFont="1" applyBorder="1"/>
    <xf numFmtId="164" fontId="18" fillId="5" borderId="14" xfId="3" applyNumberFormat="1" applyFont="1" applyFill="1" applyBorder="1"/>
    <xf numFmtId="164" fontId="18" fillId="0" borderId="6" xfId="3" applyNumberFormat="1" applyFont="1" applyBorder="1"/>
    <xf numFmtId="0" fontId="0" fillId="0" borderId="0" xfId="0" applyAlignment="1">
      <alignment horizontal="left"/>
    </xf>
    <xf numFmtId="0" fontId="2" fillId="0" borderId="0" xfId="0" applyFont="1" applyAlignment="1">
      <alignment horizontal="left"/>
    </xf>
    <xf numFmtId="1" fontId="0" fillId="0" borderId="0" xfId="0" applyNumberFormat="1" applyAlignment="1">
      <alignment horizontal="left"/>
    </xf>
    <xf numFmtId="0" fontId="18" fillId="0" borderId="23" xfId="0" applyFont="1" applyBorder="1" applyAlignment="1">
      <alignment horizontal="left"/>
    </xf>
    <xf numFmtId="1" fontId="18" fillId="0" borderId="23" xfId="0" applyNumberFormat="1" applyFont="1" applyBorder="1" applyAlignment="1">
      <alignment horizontal="left"/>
    </xf>
    <xf numFmtId="0" fontId="18" fillId="0" borderId="24" xfId="0" applyFont="1" applyBorder="1" applyAlignment="1">
      <alignment horizontal="left"/>
    </xf>
    <xf numFmtId="1" fontId="18" fillId="0" borderId="24" xfId="0" applyNumberFormat="1" applyFont="1" applyBorder="1" applyAlignment="1">
      <alignment horizontal="left"/>
    </xf>
    <xf numFmtId="0" fontId="13" fillId="9" borderId="17" xfId="0" applyFont="1" applyFill="1" applyBorder="1" applyAlignment="1">
      <alignment horizontal="left"/>
    </xf>
    <xf numFmtId="1" fontId="13" fillId="9" borderId="17" xfId="0" applyNumberFormat="1" applyFont="1" applyFill="1" applyBorder="1" applyAlignment="1">
      <alignment horizontal="left"/>
    </xf>
    <xf numFmtId="0" fontId="3" fillId="9" borderId="17" xfId="0" applyFont="1" applyFill="1" applyBorder="1" applyAlignment="1">
      <alignment horizontal="left"/>
    </xf>
    <xf numFmtId="0" fontId="18" fillId="0" borderId="22" xfId="0" applyFont="1" applyBorder="1" applyAlignment="1">
      <alignment vertical="center"/>
    </xf>
    <xf numFmtId="0" fontId="18" fillId="0" borderId="17" xfId="0" applyFont="1" applyBorder="1"/>
    <xf numFmtId="0" fontId="18" fillId="0" borderId="17" xfId="0" applyFont="1" applyBorder="1" applyAlignment="1">
      <alignment vertical="center"/>
    </xf>
    <xf numFmtId="0" fontId="18" fillId="0" borderId="17" xfId="0" applyFont="1" applyBorder="1" applyAlignment="1">
      <alignment horizontal="left" wrapText="1"/>
    </xf>
    <xf numFmtId="0" fontId="18" fillId="0" borderId="0" xfId="0" applyFont="1" applyAlignment="1">
      <alignment vertical="center"/>
    </xf>
    <xf numFmtId="0" fontId="13" fillId="9" borderId="22" xfId="0" applyFont="1" applyFill="1" applyBorder="1"/>
    <xf numFmtId="0" fontId="13" fillId="9" borderId="17" xfId="0" applyFont="1" applyFill="1" applyBorder="1"/>
    <xf numFmtId="0" fontId="0" fillId="0" borderId="0" xfId="0" pivotButton="1"/>
    <xf numFmtId="10" fontId="0" fillId="0" borderId="0" xfId="0" applyNumberFormat="1"/>
    <xf numFmtId="0" fontId="0" fillId="0" borderId="34" xfId="0" applyBorder="1"/>
    <xf numFmtId="0" fontId="42" fillId="0" borderId="15" xfId="0" applyFont="1" applyBorder="1" applyAlignment="1">
      <alignment horizontal="center"/>
    </xf>
    <xf numFmtId="166" fontId="0" fillId="0" borderId="0" xfId="0" applyNumberFormat="1" applyAlignment="1">
      <alignment horizontal="left"/>
    </xf>
    <xf numFmtId="0" fontId="42" fillId="0" borderId="15" xfId="0" applyFont="1" applyBorder="1" applyAlignment="1">
      <alignment horizontal="centerContinuous"/>
    </xf>
    <xf numFmtId="0" fontId="3" fillId="0" borderId="0" xfId="0" applyFont="1"/>
    <xf numFmtId="0" fontId="3" fillId="0" borderId="0" xfId="0" applyFont="1" applyAlignment="1">
      <alignment horizontal="left"/>
    </xf>
    <xf numFmtId="0" fontId="0" fillId="0" borderId="0" xfId="0" applyAlignment="1">
      <alignment horizontal="center"/>
    </xf>
    <xf numFmtId="0" fontId="13" fillId="42" borderId="17" xfId="0" applyFont="1" applyFill="1" applyBorder="1" applyAlignment="1">
      <alignment horizontal="center"/>
    </xf>
    <xf numFmtId="0" fontId="13" fillId="42" borderId="24" xfId="0" applyFont="1" applyFill="1" applyBorder="1" applyAlignment="1">
      <alignment horizontal="center"/>
    </xf>
    <xf numFmtId="0" fontId="0" fillId="0" borderId="17" xfId="0" applyBorder="1" applyAlignment="1">
      <alignment horizontal="center"/>
    </xf>
    <xf numFmtId="10" fontId="0" fillId="0" borderId="17" xfId="0" applyNumberFormat="1" applyBorder="1" applyAlignment="1">
      <alignment horizontal="center"/>
    </xf>
    <xf numFmtId="168" fontId="3" fillId="0" borderId="17" xfId="0" applyNumberFormat="1" applyFont="1" applyBorder="1" applyAlignment="1">
      <alignment horizontal="center"/>
    </xf>
    <xf numFmtId="0" fontId="3" fillId="0" borderId="17" xfId="0" applyFont="1" applyBorder="1" applyAlignment="1">
      <alignment horizontal="center"/>
    </xf>
    <xf numFmtId="168" fontId="0" fillId="0" borderId="18" xfId="0" applyNumberFormat="1" applyBorder="1" applyAlignment="1">
      <alignment horizontal="center"/>
    </xf>
    <xf numFmtId="167" fontId="0" fillId="0" borderId="18" xfId="0" applyNumberFormat="1" applyBorder="1" applyAlignment="1">
      <alignment horizontal="center"/>
    </xf>
    <xf numFmtId="10" fontId="0" fillId="0" borderId="22" xfId="0" applyNumberFormat="1" applyBorder="1" applyAlignment="1">
      <alignment horizontal="center"/>
    </xf>
    <xf numFmtId="0" fontId="13" fillId="42" borderId="37" xfId="0" applyFont="1" applyFill="1" applyBorder="1" applyAlignment="1">
      <alignment horizontal="center"/>
    </xf>
    <xf numFmtId="0" fontId="13" fillId="42" borderId="38" xfId="0" applyFont="1" applyFill="1" applyBorder="1" applyAlignment="1">
      <alignment horizontal="center"/>
    </xf>
    <xf numFmtId="168" fontId="0" fillId="0" borderId="39" xfId="0" applyNumberFormat="1" applyBorder="1" applyAlignment="1">
      <alignment horizontal="center"/>
    </xf>
    <xf numFmtId="0" fontId="0" fillId="0" borderId="40" xfId="0" applyBorder="1" applyAlignment="1">
      <alignment horizontal="center"/>
    </xf>
    <xf numFmtId="10" fontId="0" fillId="0" borderId="40" xfId="0" applyNumberFormat="1" applyBorder="1" applyAlignment="1">
      <alignment horizontal="center"/>
    </xf>
    <xf numFmtId="10" fontId="0" fillId="0" borderId="41" xfId="0" applyNumberFormat="1" applyBorder="1" applyAlignment="1">
      <alignment horizontal="center"/>
    </xf>
    <xf numFmtId="10" fontId="0" fillId="41" borderId="17" xfId="0" applyNumberFormat="1" applyFill="1" applyBorder="1" applyAlignment="1">
      <alignment horizontal="center"/>
    </xf>
    <xf numFmtId="168" fontId="0" fillId="41" borderId="17" xfId="0" applyNumberFormat="1" applyFill="1" applyBorder="1" applyAlignment="1">
      <alignment horizontal="center"/>
    </xf>
    <xf numFmtId="168" fontId="0" fillId="0" borderId="17" xfId="0" applyNumberFormat="1" applyBorder="1" applyAlignment="1">
      <alignment horizontal="center"/>
    </xf>
    <xf numFmtId="167" fontId="0" fillId="41" borderId="17" xfId="0" applyNumberFormat="1" applyFill="1" applyBorder="1" applyAlignment="1">
      <alignment horizontal="center"/>
    </xf>
    <xf numFmtId="0" fontId="0" fillId="41" borderId="17" xfId="0" applyFill="1" applyBorder="1" applyAlignment="1">
      <alignment horizontal="center"/>
    </xf>
    <xf numFmtId="169" fontId="0" fillId="41" borderId="17" xfId="0" applyNumberFormat="1" applyFill="1" applyBorder="1" applyAlignment="1">
      <alignment horizontal="center"/>
    </xf>
    <xf numFmtId="169" fontId="0" fillId="0" borderId="17" xfId="0" applyNumberFormat="1" applyBorder="1" applyAlignment="1">
      <alignment horizontal="center"/>
    </xf>
    <xf numFmtId="0" fontId="18" fillId="0" borderId="35" xfId="1" applyFont="1" applyBorder="1"/>
    <xf numFmtId="0" fontId="18" fillId="0" borderId="0" xfId="1" applyFont="1"/>
    <xf numFmtId="0" fontId="18" fillId="0" borderId="36" xfId="1" applyFont="1" applyBorder="1"/>
    <xf numFmtId="0" fontId="0" fillId="0" borderId="43" xfId="0" applyBorder="1"/>
    <xf numFmtId="0" fontId="0" fillId="0" borderId="50" xfId="0" applyBorder="1"/>
    <xf numFmtId="0" fontId="0" fillId="0" borderId="42" xfId="0" applyBorder="1"/>
    <xf numFmtId="0" fontId="0" fillId="0" borderId="11" xfId="0" applyBorder="1" applyAlignment="1">
      <alignment horizontal="left"/>
    </xf>
    <xf numFmtId="0" fontId="0" fillId="0" borderId="12" xfId="0" applyBorder="1" applyAlignment="1">
      <alignment horizontal="left"/>
    </xf>
    <xf numFmtId="0" fontId="0" fillId="0" borderId="48" xfId="0" applyBorder="1" applyAlignment="1">
      <alignment horizontal="left"/>
    </xf>
    <xf numFmtId="0" fontId="0" fillId="0" borderId="49" xfId="0" applyBorder="1" applyAlignment="1">
      <alignment horizontal="left"/>
    </xf>
    <xf numFmtId="0" fontId="0" fillId="0" borderId="44" xfId="0" applyBorder="1" applyAlignment="1">
      <alignment horizontal="left"/>
    </xf>
    <xf numFmtId="0" fontId="0" fillId="0" borderId="47" xfId="0" applyBorder="1" applyAlignment="1">
      <alignment horizontal="left"/>
    </xf>
    <xf numFmtId="0" fontId="2" fillId="0" borderId="23" xfId="0" applyFont="1" applyBorder="1" applyAlignment="1">
      <alignment horizontal="left"/>
    </xf>
    <xf numFmtId="0" fontId="2" fillId="0" borderId="24" xfId="0" applyFont="1" applyBorder="1" applyAlignment="1">
      <alignment horizontal="left"/>
    </xf>
    <xf numFmtId="0" fontId="3" fillId="0" borderId="17" xfId="0" applyFont="1" applyBorder="1"/>
    <xf numFmtId="0" fontId="3" fillId="44" borderId="51" xfId="0" applyFont="1" applyFill="1" applyBorder="1" applyAlignment="1">
      <alignment horizontal="center" vertical="center"/>
    </xf>
    <xf numFmtId="0" fontId="3" fillId="44" borderId="45" xfId="0" applyFont="1" applyFill="1" applyBorder="1" applyAlignment="1">
      <alignment horizontal="center" vertical="center"/>
    </xf>
    <xf numFmtId="0" fontId="3" fillId="44" borderId="46" xfId="0" applyFont="1" applyFill="1" applyBorder="1" applyAlignment="1">
      <alignment horizontal="center" vertical="center"/>
    </xf>
    <xf numFmtId="0" fontId="0" fillId="0" borderId="17" xfId="0" applyBorder="1"/>
    <xf numFmtId="170" fontId="18" fillId="0" borderId="4" xfId="3" applyNumberFormat="1" applyFont="1" applyBorder="1"/>
    <xf numFmtId="9" fontId="0" fillId="0" borderId="0" xfId="0" applyNumberFormat="1"/>
    <xf numFmtId="0" fontId="49" fillId="45" borderId="0" xfId="1" applyFont="1" applyFill="1"/>
    <xf numFmtId="0" fontId="48" fillId="45" borderId="0" xfId="0" applyFont="1" applyFill="1"/>
    <xf numFmtId="0" fontId="50" fillId="45" borderId="0" xfId="0" applyFont="1" applyFill="1"/>
    <xf numFmtId="0" fontId="13" fillId="0" borderId="0" xfId="1" applyFont="1"/>
    <xf numFmtId="0" fontId="3" fillId="44" borderId="0" xfId="0" applyFont="1" applyFill="1"/>
    <xf numFmtId="0" fontId="42" fillId="0" borderId="17" xfId="0" applyFont="1" applyBorder="1" applyAlignment="1">
      <alignment horizontal="centerContinuous"/>
    </xf>
    <xf numFmtId="0" fontId="42" fillId="43" borderId="17" xfId="0" applyFont="1" applyFill="1" applyBorder="1" applyAlignment="1">
      <alignment horizontal="centerContinuous"/>
    </xf>
    <xf numFmtId="10" fontId="0" fillId="0" borderId="17" xfId="0" applyNumberFormat="1" applyBorder="1"/>
    <xf numFmtId="0" fontId="3" fillId="44" borderId="0" xfId="0" applyFont="1" applyFill="1" applyAlignment="1">
      <alignment horizontal="left"/>
    </xf>
    <xf numFmtId="0" fontId="0" fillId="44" borderId="0" xfId="0" applyFill="1"/>
    <xf numFmtId="0" fontId="0" fillId="44" borderId="0" xfId="0" applyFill="1" applyAlignment="1">
      <alignment horizontal="left"/>
    </xf>
    <xf numFmtId="0" fontId="0" fillId="3" borderId="17" xfId="0" applyFill="1" applyBorder="1" applyAlignment="1">
      <alignment horizontal="left"/>
    </xf>
    <xf numFmtId="0" fontId="47" fillId="7" borderId="0" xfId="0" applyFont="1" applyFill="1" applyAlignment="1">
      <alignment horizontal="center"/>
    </xf>
    <xf numFmtId="0" fontId="47" fillId="44" borderId="0" xfId="0" applyFont="1" applyFill="1" applyAlignment="1">
      <alignment horizontal="center"/>
    </xf>
    <xf numFmtId="0" fontId="46" fillId="44" borderId="0" xfId="0" applyFont="1" applyFill="1" applyAlignment="1">
      <alignment horizontal="center"/>
    </xf>
    <xf numFmtId="0" fontId="47" fillId="0" borderId="36" xfId="0" applyFont="1" applyBorder="1" applyAlignment="1">
      <alignment horizontal="center"/>
    </xf>
    <xf numFmtId="0" fontId="3" fillId="0" borderId="34" xfId="0" applyFont="1" applyBorder="1" applyAlignment="1">
      <alignment horizontal="center"/>
    </xf>
    <xf numFmtId="0" fontId="3" fillId="0" borderId="0" xfId="0" applyFont="1" applyAlignment="1">
      <alignment horizontal="center"/>
    </xf>
    <xf numFmtId="0" fontId="45" fillId="7" borderId="0" xfId="0" applyFont="1" applyFill="1" applyAlignment="1">
      <alignment horizontal="left"/>
    </xf>
    <xf numFmtId="0" fontId="45" fillId="43" borderId="0" xfId="0" applyFont="1" applyFill="1" applyAlignment="1">
      <alignment horizontal="left"/>
    </xf>
    <xf numFmtId="0" fontId="3" fillId="44" borderId="0" xfId="0" applyFont="1" applyFill="1" applyAlignment="1">
      <alignment horizontal="center"/>
    </xf>
    <xf numFmtId="0" fontId="45" fillId="44" borderId="0" xfId="0" applyFont="1" applyFill="1" applyAlignment="1">
      <alignment horizontal="center"/>
    </xf>
    <xf numFmtId="0" fontId="0" fillId="7" borderId="0" xfId="0" applyFill="1" applyAlignment="1">
      <alignment horizontal="center"/>
    </xf>
    <xf numFmtId="0" fontId="0" fillId="3" borderId="0" xfId="0" applyFill="1" applyAlignment="1">
      <alignment horizontal="center"/>
    </xf>
    <xf numFmtId="0" fontId="46" fillId="44" borderId="0" xfId="0" applyFont="1" applyFill="1" applyAlignment="1">
      <alignment horizontal="center" wrapText="1"/>
    </xf>
    <xf numFmtId="0" fontId="6" fillId="3" borderId="9" xfId="7" applyFont="1" applyFill="1" applyBorder="1" applyAlignment="1">
      <alignment horizontal="center"/>
    </xf>
    <xf numFmtId="0" fontId="6" fillId="3" borderId="10" xfId="7" applyFont="1" applyFill="1" applyBorder="1" applyAlignment="1">
      <alignment horizontal="center"/>
    </xf>
    <xf numFmtId="0" fontId="6" fillId="3" borderId="5" xfId="7" applyFont="1" applyFill="1" applyBorder="1" applyAlignment="1">
      <alignment horizontal="center"/>
    </xf>
    <xf numFmtId="0" fontId="6" fillId="3" borderId="6" xfId="7" applyFont="1" applyFill="1" applyBorder="1" applyAlignment="1">
      <alignment horizontal="center"/>
    </xf>
    <xf numFmtId="0" fontId="6" fillId="3" borderId="1" xfId="7" applyFont="1" applyFill="1" applyBorder="1" applyAlignment="1">
      <alignment horizontal="center"/>
    </xf>
    <xf numFmtId="0" fontId="6" fillId="3" borderId="2" xfId="7" applyFont="1" applyFill="1" applyBorder="1" applyAlignment="1">
      <alignment horizontal="center"/>
    </xf>
    <xf numFmtId="0" fontId="6" fillId="3" borderId="3" xfId="7" applyFont="1" applyFill="1" applyBorder="1" applyAlignment="1">
      <alignment horizontal="center"/>
    </xf>
    <xf numFmtId="0" fontId="6" fillId="3" borderId="4" xfId="7" applyFont="1" applyFill="1" applyBorder="1" applyAlignment="1">
      <alignment horizontal="center"/>
    </xf>
    <xf numFmtId="0" fontId="0" fillId="3" borderId="36" xfId="0" applyFill="1" applyBorder="1" applyAlignment="1">
      <alignment horizontal="center"/>
    </xf>
    <xf numFmtId="0" fontId="18" fillId="0" borderId="5" xfId="3" applyFont="1" applyBorder="1" applyAlignment="1">
      <alignment horizontal="left"/>
    </xf>
    <xf numFmtId="0" fontId="18" fillId="0" borderId="16" xfId="3" applyFont="1" applyBorder="1" applyAlignment="1">
      <alignment horizontal="left"/>
    </xf>
    <xf numFmtId="0" fontId="18" fillId="0" borderId="18" xfId="3" applyFont="1" applyBorder="1" applyAlignment="1">
      <alignment horizontal="left"/>
    </xf>
    <xf numFmtId="0" fontId="23" fillId="0" borderId="5" xfId="3" applyFont="1" applyBorder="1" applyAlignment="1">
      <alignment horizontal="left"/>
    </xf>
    <xf numFmtId="0" fontId="23" fillId="0" borderId="16" xfId="3" applyFont="1" applyBorder="1" applyAlignment="1">
      <alignment horizontal="left"/>
    </xf>
    <xf numFmtId="0" fontId="23" fillId="0" borderId="18" xfId="3" applyFont="1" applyBorder="1" applyAlignment="1">
      <alignment horizontal="left"/>
    </xf>
    <xf numFmtId="0" fontId="18" fillId="0" borderId="5" xfId="3" applyFont="1" applyBorder="1" applyAlignment="1">
      <alignment horizontal="center"/>
    </xf>
    <xf numFmtId="0" fontId="18" fillId="0" borderId="16" xfId="3" applyFont="1" applyBorder="1" applyAlignment="1">
      <alignment horizontal="center"/>
    </xf>
    <xf numFmtId="0" fontId="18" fillId="0" borderId="6" xfId="3" applyFont="1" applyBorder="1" applyAlignment="1">
      <alignment horizontal="center"/>
    </xf>
    <xf numFmtId="0" fontId="13" fillId="3" borderId="5" xfId="3" applyFont="1" applyFill="1" applyBorder="1" applyAlignment="1">
      <alignment horizontal="center"/>
    </xf>
    <xf numFmtId="0" fontId="13" fillId="3" borderId="16" xfId="3" applyFont="1" applyFill="1" applyBorder="1" applyAlignment="1">
      <alignment horizontal="center"/>
    </xf>
    <xf numFmtId="0" fontId="13" fillId="3" borderId="6" xfId="3" applyFont="1" applyFill="1" applyBorder="1" applyAlignment="1">
      <alignment horizontal="center"/>
    </xf>
    <xf numFmtId="0" fontId="13" fillId="5" borderId="19" xfId="3" applyFont="1" applyFill="1" applyBorder="1" applyAlignment="1">
      <alignment horizontal="center"/>
    </xf>
    <xf numFmtId="0" fontId="13" fillId="5" borderId="20" xfId="3" applyFont="1" applyFill="1" applyBorder="1" applyAlignment="1">
      <alignment horizontal="center"/>
    </xf>
    <xf numFmtId="0" fontId="13" fillId="5" borderId="21" xfId="3" applyFont="1" applyFill="1" applyBorder="1" applyAlignment="1">
      <alignment horizontal="center"/>
    </xf>
    <xf numFmtId="0" fontId="13" fillId="3" borderId="9" xfId="3" applyFont="1" applyFill="1" applyBorder="1" applyAlignment="1">
      <alignment horizontal="center"/>
    </xf>
    <xf numFmtId="0" fontId="13" fillId="3" borderId="15" xfId="3" applyFont="1" applyFill="1" applyBorder="1" applyAlignment="1">
      <alignment horizontal="center"/>
    </xf>
    <xf numFmtId="0" fontId="13" fillId="3" borderId="10" xfId="3" applyFont="1" applyFill="1" applyBorder="1" applyAlignment="1">
      <alignment horizontal="center"/>
    </xf>
    <xf numFmtId="0" fontId="13" fillId="0" borderId="5" xfId="3" applyFont="1" applyBorder="1" applyAlignment="1">
      <alignment horizontal="center"/>
    </xf>
    <xf numFmtId="0" fontId="13" fillId="0" borderId="16" xfId="3" applyFont="1" applyBorder="1" applyAlignment="1">
      <alignment horizontal="center"/>
    </xf>
    <xf numFmtId="0" fontId="13" fillId="0" borderId="6" xfId="3" applyFont="1" applyBorder="1" applyAlignment="1">
      <alignment horizontal="center"/>
    </xf>
    <xf numFmtId="0" fontId="18" fillId="0" borderId="3" xfId="3" applyFont="1" applyBorder="1" applyAlignment="1">
      <alignment horizontal="left"/>
    </xf>
    <xf numFmtId="0" fontId="18" fillId="0" borderId="17" xfId="3" applyFont="1" applyBorder="1" applyAlignment="1">
      <alignment horizontal="left"/>
    </xf>
    <xf numFmtId="0" fontId="23" fillId="0" borderId="17" xfId="3" applyFont="1" applyBorder="1" applyAlignment="1">
      <alignment horizontal="left"/>
    </xf>
    <xf numFmtId="0" fontId="5" fillId="3" borderId="0" xfId="7" applyFont="1" applyFill="1" applyAlignment="1">
      <alignment horizontal="center"/>
    </xf>
    <xf numFmtId="0" fontId="5" fillId="2" borderId="0" xfId="7" applyFont="1" applyFill="1" applyAlignment="1">
      <alignment horizontal="center"/>
    </xf>
    <xf numFmtId="0" fontId="5" fillId="2" borderId="0" xfId="7" applyFont="1" applyFill="1" applyAlignment="1">
      <alignment horizontal="left"/>
    </xf>
    <xf numFmtId="0" fontId="18" fillId="5" borderId="19" xfId="3" applyFont="1" applyFill="1" applyBorder="1" applyAlignment="1">
      <alignment horizontal="left"/>
    </xf>
    <xf numFmtId="0" fontId="18" fillId="5" borderId="20" xfId="3" applyFont="1" applyFill="1" applyBorder="1" applyAlignment="1">
      <alignment horizontal="left"/>
    </xf>
    <xf numFmtId="0" fontId="18" fillId="5" borderId="21" xfId="3" applyFont="1" applyFill="1" applyBorder="1" applyAlignment="1">
      <alignment horizontal="left"/>
    </xf>
  </cellXfs>
  <cellStyles count="4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3" builtinId="27" customBuiltin="1"/>
    <cellStyle name="Calculation" xfId="17" builtinId="22" customBuiltin="1"/>
    <cellStyle name="Check Cell" xfId="19" builtinId="23" customBuiltin="1"/>
    <cellStyle name="Explanatory Text" xfId="22"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ellStyle name="Normal 2" xfId="1" xr:uid="{00000000-0005-0000-0000-000025000000}"/>
    <cellStyle name="Normal 2 2" xfId="7" xr:uid="{00000000-0005-0000-0000-000026000000}"/>
    <cellStyle name="Normal 3" xfId="5" xr:uid="{00000000-0005-0000-0000-000027000000}"/>
    <cellStyle name="Normal 3 2" xfId="3" xr:uid="{00000000-0005-0000-0000-000028000000}"/>
    <cellStyle name="Note" xfId="21" builtinId="10" customBuiltin="1"/>
    <cellStyle name="Output" xfId="16" builtinId="21" customBuiltin="1"/>
    <cellStyle name="Percent 2" xfId="2" xr:uid="{00000000-0005-0000-0000-00002B000000}"/>
    <cellStyle name="Percent 2 2" xfId="6" xr:uid="{00000000-0005-0000-0000-00002C000000}"/>
    <cellStyle name="Percent 3 2" xfId="4" xr:uid="{00000000-0005-0000-0000-00002D000000}"/>
    <cellStyle name="Title 2" xfId="48" xr:uid="{00000000-0005-0000-0000-00002E000000}"/>
    <cellStyle name="Total" xfId="23" builtinId="25" customBuiltin="1"/>
    <cellStyle name="Warning Text" xfId="20" builtinId="11" customBuiltin="1"/>
  </cellStyles>
  <dxfs count="10">
    <dxf>
      <font>
        <b/>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C09]#,##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r>
              <a:rPr lang="en-GB" baseline="0"/>
              <a:t> - Annual Salary</a:t>
            </a:r>
          </a:p>
        </c:rich>
      </c:tx>
      <c:overlay val="0"/>
    </c:title>
    <c:autoTitleDeleted val="0"/>
    <c:plotArea>
      <c:layout/>
      <c:barChart>
        <c:barDir val="col"/>
        <c:grouping val="clustered"/>
        <c:varyColors val="0"/>
        <c:ser>
          <c:idx val="0"/>
          <c:order val="0"/>
          <c:tx>
            <c:v>Frequency</c:v>
          </c:tx>
          <c:invertIfNegative val="0"/>
          <c:cat>
            <c:numRef>
              <c:f>'Q1(a)'!$D$38:$D$50</c:f>
              <c:numCache>
                <c:formatCode>General</c:formatCode>
                <c:ptCount val="13"/>
                <c:pt idx="0">
                  <c:v>30</c:v>
                </c:pt>
                <c:pt idx="1">
                  <c:v>45</c:v>
                </c:pt>
                <c:pt idx="2">
                  <c:v>60</c:v>
                </c:pt>
                <c:pt idx="3">
                  <c:v>75</c:v>
                </c:pt>
                <c:pt idx="4">
                  <c:v>90</c:v>
                </c:pt>
                <c:pt idx="5">
                  <c:v>105</c:v>
                </c:pt>
                <c:pt idx="6">
                  <c:v>120</c:v>
                </c:pt>
                <c:pt idx="7">
                  <c:v>135</c:v>
                </c:pt>
                <c:pt idx="8">
                  <c:v>150</c:v>
                </c:pt>
                <c:pt idx="9">
                  <c:v>165</c:v>
                </c:pt>
                <c:pt idx="10">
                  <c:v>180</c:v>
                </c:pt>
                <c:pt idx="11">
                  <c:v>195</c:v>
                </c:pt>
                <c:pt idx="12">
                  <c:v>210</c:v>
                </c:pt>
              </c:numCache>
            </c:numRef>
          </c:cat>
          <c:val>
            <c:numRef>
              <c:f>'Q1(a)'!$E$38:$E$50</c:f>
              <c:numCache>
                <c:formatCode>General</c:formatCode>
                <c:ptCount val="13"/>
                <c:pt idx="0">
                  <c:v>0</c:v>
                </c:pt>
                <c:pt idx="1">
                  <c:v>17</c:v>
                </c:pt>
                <c:pt idx="2">
                  <c:v>110</c:v>
                </c:pt>
                <c:pt idx="3">
                  <c:v>99</c:v>
                </c:pt>
                <c:pt idx="4">
                  <c:v>59</c:v>
                </c:pt>
                <c:pt idx="5">
                  <c:v>52</c:v>
                </c:pt>
                <c:pt idx="6">
                  <c:v>27</c:v>
                </c:pt>
                <c:pt idx="7">
                  <c:v>21</c:v>
                </c:pt>
                <c:pt idx="8">
                  <c:v>7</c:v>
                </c:pt>
                <c:pt idx="9">
                  <c:v>1</c:v>
                </c:pt>
                <c:pt idx="10">
                  <c:v>5</c:v>
                </c:pt>
                <c:pt idx="11">
                  <c:v>1</c:v>
                </c:pt>
                <c:pt idx="12">
                  <c:v>1</c:v>
                </c:pt>
              </c:numCache>
            </c:numRef>
          </c:val>
          <c:extLst>
            <c:ext xmlns:c16="http://schemas.microsoft.com/office/drawing/2014/chart" uri="{C3380CC4-5D6E-409C-BE32-E72D297353CC}">
              <c16:uniqueId val="{00000000-A21A-4A6E-B02F-FA496024D2D1}"/>
            </c:ext>
          </c:extLst>
        </c:ser>
        <c:dLbls>
          <c:showLegendKey val="0"/>
          <c:showVal val="0"/>
          <c:showCatName val="0"/>
          <c:showSerName val="0"/>
          <c:showPercent val="0"/>
          <c:showBubbleSize val="0"/>
        </c:dLbls>
        <c:gapWidth val="0"/>
        <c:axId val="583501304"/>
        <c:axId val="583500520"/>
      </c:barChart>
      <c:catAx>
        <c:axId val="583501304"/>
        <c:scaling>
          <c:orientation val="minMax"/>
        </c:scaling>
        <c:delete val="0"/>
        <c:axPos val="b"/>
        <c:title>
          <c:tx>
            <c:rich>
              <a:bodyPr/>
              <a:lstStyle/>
              <a:p>
                <a:pPr>
                  <a:defRPr sz="1600"/>
                </a:pPr>
                <a:r>
                  <a:rPr lang="en-GB" sz="1600"/>
                  <a:t>AnnualSalary($000)</a:t>
                </a:r>
              </a:p>
            </c:rich>
          </c:tx>
          <c:overlay val="0"/>
        </c:title>
        <c:numFmt formatCode="General" sourceLinked="1"/>
        <c:majorTickMark val="out"/>
        <c:minorTickMark val="none"/>
        <c:tickLblPos val="nextTo"/>
        <c:crossAx val="583500520"/>
        <c:crosses val="autoZero"/>
        <c:auto val="1"/>
        <c:lblAlgn val="ctr"/>
        <c:lblOffset val="100"/>
        <c:noMultiLvlLbl val="0"/>
      </c:catAx>
      <c:valAx>
        <c:axId val="583500520"/>
        <c:scaling>
          <c:orientation val="minMax"/>
        </c:scaling>
        <c:delete val="0"/>
        <c:axPos val="l"/>
        <c:title>
          <c:tx>
            <c:rich>
              <a:bodyPr/>
              <a:lstStyle/>
              <a:p>
                <a:pPr>
                  <a:defRPr sz="1600"/>
                </a:pPr>
                <a:r>
                  <a:rPr lang="en-GB" sz="1600"/>
                  <a:t>Frequency</a:t>
                </a:r>
              </a:p>
            </c:rich>
          </c:tx>
          <c:overlay val="0"/>
        </c:title>
        <c:numFmt formatCode="General" sourceLinked="1"/>
        <c:majorTickMark val="out"/>
        <c:minorTickMark val="none"/>
        <c:tickLblPos val="nextTo"/>
        <c:crossAx val="583501304"/>
        <c:crosses val="autoZero"/>
        <c:crossBetween val="between"/>
      </c:valAx>
      <c:spPr>
        <a:ln w="12700">
          <a:solidFill>
            <a:schemeClr val="accent1"/>
          </a:solidFill>
        </a:ln>
      </c:spPr>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[EmployeeSurvey2024_s224389999.xlsx]Q2(c)!PivotTable20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baseline="0">
                <a:effectLst/>
              </a:rPr>
              <a:t>Stacked Bar Graph Showing Job Displacement Concerns Across Different Age Ranges</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'Q2(c)'!$C$21:$C$22</c:f>
              <c:strCache>
                <c:ptCount val="1"/>
                <c:pt idx="0">
                  <c:v>No</c:v>
                </c:pt>
              </c:strCache>
            </c:strRef>
          </c:tx>
          <c:spPr>
            <a:solidFill>
              <a:schemeClr val="accent1"/>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'Q2(c)'!$C$23:$C$32</c:f>
              <c:numCache>
                <c:formatCode>0.00%</c:formatCode>
                <c:ptCount val="9"/>
                <c:pt idx="0">
                  <c:v>0.421875</c:v>
                </c:pt>
                <c:pt idx="1">
                  <c:v>0.47499999999999998</c:v>
                </c:pt>
                <c:pt idx="2">
                  <c:v>0.41975308641975306</c:v>
                </c:pt>
                <c:pt idx="3">
                  <c:v>0.54794520547945202</c:v>
                </c:pt>
                <c:pt idx="4">
                  <c:v>0.4375</c:v>
                </c:pt>
                <c:pt idx="5">
                  <c:v>0.5</c:v>
                </c:pt>
                <c:pt idx="6">
                  <c:v>0.55000000000000004</c:v>
                </c:pt>
                <c:pt idx="7">
                  <c:v>0.52631578947368418</c:v>
                </c:pt>
                <c:pt idx="8">
                  <c:v>0</c:v>
                </c:pt>
              </c:numCache>
            </c:numRef>
          </c:val>
          <c:extLst>
            <c:ext xmlns:c16="http://schemas.microsoft.com/office/drawing/2014/chart" uri="{C3380CC4-5D6E-409C-BE32-E72D297353CC}">
              <c16:uniqueId val="{00000000-06D3-4F83-8C1B-356FB1777B1B}"/>
            </c:ext>
          </c:extLst>
        </c:ser>
        <c:ser>
          <c:idx val="1"/>
          <c:order val="1"/>
          <c:tx>
            <c:strRef>
              <c:f>'Q2(c)'!$D$21:$D$22</c:f>
              <c:strCache>
                <c:ptCount val="1"/>
                <c:pt idx="0">
                  <c:v>Not Sure</c:v>
                </c:pt>
              </c:strCache>
            </c:strRef>
          </c:tx>
          <c:spPr>
            <a:solidFill>
              <a:schemeClr val="accent2"/>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'Q2(c)'!$D$23:$D$32</c:f>
              <c:numCache>
                <c:formatCode>0.00%</c:formatCode>
                <c:ptCount val="9"/>
                <c:pt idx="0">
                  <c:v>0.1875</c:v>
                </c:pt>
                <c:pt idx="1">
                  <c:v>0.17499999999999999</c:v>
                </c:pt>
                <c:pt idx="2">
                  <c:v>0.18518518518518517</c:v>
                </c:pt>
                <c:pt idx="3">
                  <c:v>0.13698630136986301</c:v>
                </c:pt>
                <c:pt idx="4">
                  <c:v>0.28125</c:v>
                </c:pt>
                <c:pt idx="5">
                  <c:v>0.17857142857142858</c:v>
                </c:pt>
                <c:pt idx="6">
                  <c:v>0.1</c:v>
                </c:pt>
                <c:pt idx="7">
                  <c:v>0.10526315789473684</c:v>
                </c:pt>
                <c:pt idx="8">
                  <c:v>0.66666666666666663</c:v>
                </c:pt>
              </c:numCache>
            </c:numRef>
          </c:val>
          <c:extLst>
            <c:ext xmlns:c16="http://schemas.microsoft.com/office/drawing/2014/chart" uri="{C3380CC4-5D6E-409C-BE32-E72D297353CC}">
              <c16:uniqueId val="{00000001-06D3-4F83-8C1B-356FB1777B1B}"/>
            </c:ext>
          </c:extLst>
        </c:ser>
        <c:ser>
          <c:idx val="2"/>
          <c:order val="2"/>
          <c:tx>
            <c:strRef>
              <c:f>'Q2(c)'!$E$21:$E$22</c:f>
              <c:strCache>
                <c:ptCount val="1"/>
                <c:pt idx="0">
                  <c:v>Yes</c:v>
                </c:pt>
              </c:strCache>
            </c:strRef>
          </c:tx>
          <c:spPr>
            <a:solidFill>
              <a:schemeClr val="accent3"/>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'Q2(c)'!$E$23:$E$32</c:f>
              <c:numCache>
                <c:formatCode>0.00%</c:formatCode>
                <c:ptCount val="9"/>
                <c:pt idx="0">
                  <c:v>0.390625</c:v>
                </c:pt>
                <c:pt idx="1">
                  <c:v>0.35</c:v>
                </c:pt>
                <c:pt idx="2">
                  <c:v>0.39506172839506171</c:v>
                </c:pt>
                <c:pt idx="3">
                  <c:v>0.31506849315068491</c:v>
                </c:pt>
                <c:pt idx="4">
                  <c:v>0.28125</c:v>
                </c:pt>
                <c:pt idx="5">
                  <c:v>0.32142857142857145</c:v>
                </c:pt>
                <c:pt idx="6">
                  <c:v>0.35</c:v>
                </c:pt>
                <c:pt idx="7">
                  <c:v>0.36842105263157893</c:v>
                </c:pt>
                <c:pt idx="8">
                  <c:v>0.33333333333333331</c:v>
                </c:pt>
              </c:numCache>
            </c:numRef>
          </c:val>
          <c:extLst>
            <c:ext xmlns:c16="http://schemas.microsoft.com/office/drawing/2014/chart" uri="{C3380CC4-5D6E-409C-BE32-E72D297353CC}">
              <c16:uniqueId val="{00000002-06D3-4F83-8C1B-356FB1777B1B}"/>
            </c:ext>
          </c:extLst>
        </c:ser>
        <c:dLbls>
          <c:showLegendKey val="0"/>
          <c:showVal val="0"/>
          <c:showCatName val="0"/>
          <c:showSerName val="0"/>
          <c:showPercent val="0"/>
          <c:showBubbleSize val="0"/>
        </c:dLbls>
        <c:gapWidth val="150"/>
        <c:overlap val="100"/>
        <c:axId val="872838376"/>
        <c:axId val="872838768"/>
      </c:barChart>
      <c:catAx>
        <c:axId val="872838376"/>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GB" sz="1600"/>
                  <a:t>Age</a:t>
                </a:r>
                <a:r>
                  <a:rPr lang="en-GB" sz="1600" baseline="0"/>
                  <a:t> Range</a:t>
                </a:r>
                <a:endParaRPr lang="en-GB" sz="1600"/>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38768"/>
        <c:crosses val="autoZero"/>
        <c:auto val="1"/>
        <c:lblAlgn val="ctr"/>
        <c:lblOffset val="100"/>
        <c:noMultiLvlLbl val="0"/>
      </c:catAx>
      <c:valAx>
        <c:axId val="87283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a:t>Percentage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2838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Ogive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'Q1(a)'!$F$37</c:f>
              <c:strCache>
                <c:ptCount val="1"/>
                <c:pt idx="0">
                  <c:v>Cumulative %</c:v>
                </c:pt>
              </c:strCache>
            </c:strRef>
          </c:tx>
          <c:spPr>
            <a:ln w="95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'Q1(a)'!$D$38:$D$49</c:f>
              <c:numCache>
                <c:formatCode>General</c:formatCode>
                <c:ptCount val="12"/>
                <c:pt idx="0">
                  <c:v>30</c:v>
                </c:pt>
                <c:pt idx="1">
                  <c:v>45</c:v>
                </c:pt>
                <c:pt idx="2">
                  <c:v>60</c:v>
                </c:pt>
                <c:pt idx="3">
                  <c:v>75</c:v>
                </c:pt>
                <c:pt idx="4">
                  <c:v>90</c:v>
                </c:pt>
                <c:pt idx="5">
                  <c:v>105</c:v>
                </c:pt>
                <c:pt idx="6">
                  <c:v>120</c:v>
                </c:pt>
                <c:pt idx="7">
                  <c:v>135</c:v>
                </c:pt>
                <c:pt idx="8">
                  <c:v>150</c:v>
                </c:pt>
                <c:pt idx="9">
                  <c:v>165</c:v>
                </c:pt>
                <c:pt idx="10">
                  <c:v>180</c:v>
                </c:pt>
                <c:pt idx="11">
                  <c:v>195</c:v>
                </c:pt>
              </c:numCache>
            </c:numRef>
          </c:xVal>
          <c:yVal>
            <c:numRef>
              <c:f>'Q1(a)'!$F$38:$F$49</c:f>
              <c:numCache>
                <c:formatCode>0.00%</c:formatCode>
                <c:ptCount val="12"/>
                <c:pt idx="0">
                  <c:v>0</c:v>
                </c:pt>
                <c:pt idx="1">
                  <c:v>4.2500000000000003E-2</c:v>
                </c:pt>
                <c:pt idx="2">
                  <c:v>0.3175</c:v>
                </c:pt>
                <c:pt idx="3">
                  <c:v>0.56499999999999995</c:v>
                </c:pt>
                <c:pt idx="4">
                  <c:v>0.71250000000000002</c:v>
                </c:pt>
                <c:pt idx="5">
                  <c:v>0.84250000000000003</c:v>
                </c:pt>
                <c:pt idx="6">
                  <c:v>0.91</c:v>
                </c:pt>
                <c:pt idx="7">
                  <c:v>0.96250000000000002</c:v>
                </c:pt>
                <c:pt idx="8">
                  <c:v>0.98</c:v>
                </c:pt>
                <c:pt idx="9">
                  <c:v>0.98250000000000004</c:v>
                </c:pt>
                <c:pt idx="10">
                  <c:v>0.995</c:v>
                </c:pt>
                <c:pt idx="11">
                  <c:v>0.99750000000000005</c:v>
                </c:pt>
              </c:numCache>
            </c:numRef>
          </c:yVal>
          <c:smooth val="0"/>
          <c:extLst>
            <c:ext xmlns:c16="http://schemas.microsoft.com/office/drawing/2014/chart" uri="{C3380CC4-5D6E-409C-BE32-E72D297353CC}">
              <c16:uniqueId val="{00000000-23D7-41FC-91D8-CE1E6D76450E}"/>
            </c:ext>
          </c:extLst>
        </c:ser>
        <c:dLbls>
          <c:showLegendKey val="0"/>
          <c:showVal val="0"/>
          <c:showCatName val="0"/>
          <c:showSerName val="0"/>
          <c:showPercent val="0"/>
          <c:showBubbleSize val="0"/>
        </c:dLbls>
        <c:axId val="367569736"/>
        <c:axId val="367569344"/>
      </c:scatterChart>
      <c:valAx>
        <c:axId val="367569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GB" sz="1800" b="1" i="0" baseline="0">
                    <a:effectLst/>
                  </a:rPr>
                  <a:t>AnnualSalary($000)</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GB"/>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9344"/>
        <c:crosses val="autoZero"/>
        <c:crossBetween val="midCat"/>
      </c:valAx>
      <c:valAx>
        <c:axId val="36756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AU" sz="1800" b="1" i="0" baseline="0">
                    <a:effectLst/>
                  </a:rPr>
                  <a:t>Cumulative % Frequency</a:t>
                </a: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a:p>
            </c:rich>
          </c:tx>
          <c:layout>
            <c:manualLayout>
              <c:xMode val="edge"/>
              <c:yMode val="edge"/>
              <c:x val="2.4414398856303962E-2"/>
              <c:y val="0.12292039972376334"/>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GB"/>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697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 Frequency Polygon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'Q1(a)'!$K$121</c:f>
              <c:strCache>
                <c:ptCount val="1"/>
                <c:pt idx="0">
                  <c:v>% Frequency</c:v>
                </c:pt>
              </c:strCache>
            </c:strRef>
          </c:tx>
          <c:spPr>
            <a:ln w="95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'Q1(a)'!$I$122:$I$135</c:f>
              <c:numCache>
                <c:formatCode>[$$-409]#,##0.00</c:formatCode>
                <c:ptCount val="14"/>
                <c:pt idx="0">
                  <c:v>22.5</c:v>
                </c:pt>
                <c:pt idx="1">
                  <c:v>37.5</c:v>
                </c:pt>
                <c:pt idx="2">
                  <c:v>52.5</c:v>
                </c:pt>
                <c:pt idx="3">
                  <c:v>67.5</c:v>
                </c:pt>
                <c:pt idx="4">
                  <c:v>82.5</c:v>
                </c:pt>
                <c:pt idx="5">
                  <c:v>97.5</c:v>
                </c:pt>
                <c:pt idx="6">
                  <c:v>112.5</c:v>
                </c:pt>
                <c:pt idx="7">
                  <c:v>127.5</c:v>
                </c:pt>
                <c:pt idx="8">
                  <c:v>142.5</c:v>
                </c:pt>
                <c:pt idx="9">
                  <c:v>157.5</c:v>
                </c:pt>
                <c:pt idx="10">
                  <c:v>172.5</c:v>
                </c:pt>
                <c:pt idx="11">
                  <c:v>187.5</c:v>
                </c:pt>
                <c:pt idx="12">
                  <c:v>202.5</c:v>
                </c:pt>
                <c:pt idx="13">
                  <c:v>217.5</c:v>
                </c:pt>
              </c:numCache>
            </c:numRef>
          </c:xVal>
          <c:yVal>
            <c:numRef>
              <c:f>'Q1(a)'!$K$122:$K$135</c:f>
              <c:numCache>
                <c:formatCode>0.00%</c:formatCode>
                <c:ptCount val="14"/>
                <c:pt idx="0">
                  <c:v>0</c:v>
                </c:pt>
                <c:pt idx="1">
                  <c:v>0</c:v>
                </c:pt>
                <c:pt idx="2">
                  <c:v>4.2500000000000003E-2</c:v>
                </c:pt>
                <c:pt idx="3">
                  <c:v>0.27500000000000002</c:v>
                </c:pt>
                <c:pt idx="4">
                  <c:v>0.2475</c:v>
                </c:pt>
                <c:pt idx="5">
                  <c:v>0.14749999999999999</c:v>
                </c:pt>
                <c:pt idx="6">
                  <c:v>0.13</c:v>
                </c:pt>
                <c:pt idx="7">
                  <c:v>6.7500000000000004E-2</c:v>
                </c:pt>
                <c:pt idx="8">
                  <c:v>5.2499999999999998E-2</c:v>
                </c:pt>
                <c:pt idx="9">
                  <c:v>1.7500000000000002E-2</c:v>
                </c:pt>
                <c:pt idx="10">
                  <c:v>2.5000000000000001E-3</c:v>
                </c:pt>
                <c:pt idx="11">
                  <c:v>1.2500000000000001E-2</c:v>
                </c:pt>
                <c:pt idx="12">
                  <c:v>2.5000000000000001E-3</c:v>
                </c:pt>
                <c:pt idx="13">
                  <c:v>0</c:v>
                </c:pt>
              </c:numCache>
            </c:numRef>
          </c:yVal>
          <c:smooth val="0"/>
          <c:extLst>
            <c:ext xmlns:c16="http://schemas.microsoft.com/office/drawing/2014/chart" uri="{C3380CC4-5D6E-409C-BE32-E72D297353CC}">
              <c16:uniqueId val="{00000000-44D1-4C5D-94A8-56EFEE3DA50A}"/>
            </c:ext>
          </c:extLst>
        </c:ser>
        <c:dLbls>
          <c:showLegendKey val="0"/>
          <c:showVal val="0"/>
          <c:showCatName val="0"/>
          <c:showSerName val="0"/>
          <c:showPercent val="0"/>
          <c:showBubbleSize val="0"/>
        </c:dLbls>
        <c:axId val="835123944"/>
        <c:axId val="835121984"/>
      </c:scatterChart>
      <c:valAx>
        <c:axId val="8351239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800" b="1" i="0" baseline="0">
                    <a:effectLst/>
                  </a:rPr>
                  <a:t>AnnualSalary($000)</a:t>
                </a:r>
                <a:endParaRPr lang="en-GB">
                  <a:effectLst/>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title>
        <c:numFmt formatCode="[$$-409]#,##0.00"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1984"/>
        <c:crosses val="autoZero"/>
        <c:crossBetween val="midCat"/>
      </c:valAx>
      <c:valAx>
        <c:axId val="83512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1600"/>
                  <a:t>%</a:t>
                </a:r>
                <a:r>
                  <a:rPr lang="en-GB" sz="1600" baseline="0"/>
                  <a:t> 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123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Annual Salary Box Plot</a:t>
            </a:r>
            <a:r>
              <a:rPr lang="en-GB" b="1" baseline="0"/>
              <a:t> </a:t>
            </a:r>
            <a:r>
              <a:rPr lang="en-GB"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val>
            <c:numRef>
              <c:f>'Q1(a)'!$E$30</c:f>
              <c:numCache>
                <c:formatCode>General</c:formatCode>
                <c:ptCount val="1"/>
                <c:pt idx="0">
                  <c:v>38.9</c:v>
                </c:pt>
              </c:numCache>
            </c:numRef>
          </c:val>
          <c:extLst>
            <c:ext xmlns:c16="http://schemas.microsoft.com/office/drawing/2014/chart" uri="{C3380CC4-5D6E-409C-BE32-E72D297353CC}">
              <c16:uniqueId val="{00000000-D916-4916-A108-2EB0A8793401}"/>
            </c:ext>
          </c:extLst>
        </c:ser>
        <c:ser>
          <c:idx val="1"/>
          <c:order val="1"/>
          <c:spPr>
            <a:noFill/>
            <a:ln>
              <a:noFill/>
            </a:ln>
            <a:effectLst/>
          </c:spPr>
          <c:invertIfNegative val="0"/>
          <c:errBars>
            <c:errBarType val="minus"/>
            <c:errValType val="percentage"/>
            <c:noEndCap val="0"/>
            <c:val val="100"/>
            <c:spPr>
              <a:noFill/>
              <a:ln w="9525" cap="flat" cmpd="sng" algn="ctr">
                <a:solidFill>
                  <a:schemeClr val="tx1">
                    <a:lumMod val="65000"/>
                    <a:lumOff val="35000"/>
                  </a:schemeClr>
                </a:solidFill>
                <a:round/>
              </a:ln>
              <a:effectLst/>
            </c:spPr>
          </c:errBars>
          <c:val>
            <c:numRef>
              <c:f>'Q1(a)'!$E$31</c:f>
              <c:numCache>
                <c:formatCode>General</c:formatCode>
                <c:ptCount val="1"/>
                <c:pt idx="0">
                  <c:v>17.350000000000001</c:v>
                </c:pt>
              </c:numCache>
            </c:numRef>
          </c:val>
          <c:extLst>
            <c:ext xmlns:c16="http://schemas.microsoft.com/office/drawing/2014/chart" uri="{C3380CC4-5D6E-409C-BE32-E72D297353CC}">
              <c16:uniqueId val="{00000001-D916-4916-A108-2EB0A8793401}"/>
            </c:ext>
          </c:extLst>
        </c:ser>
        <c:ser>
          <c:idx val="2"/>
          <c:order val="2"/>
          <c:spPr>
            <a:solidFill>
              <a:schemeClr val="accent3"/>
            </a:solidFill>
            <a:ln>
              <a:solidFill>
                <a:schemeClr val="tx1"/>
              </a:solidFill>
            </a:ln>
            <a:effectLst/>
          </c:spPr>
          <c:invertIfNegative val="0"/>
          <c:dPt>
            <c:idx val="0"/>
            <c:invertIfNegative val="0"/>
            <c:bubble3D val="0"/>
            <c:spPr>
              <a:solidFill>
                <a:schemeClr val="accent1"/>
              </a:solidFill>
              <a:ln>
                <a:solidFill>
                  <a:schemeClr val="tx1"/>
                </a:solidFill>
              </a:ln>
              <a:effectLst/>
            </c:spPr>
            <c:extLst>
              <c:ext xmlns:c16="http://schemas.microsoft.com/office/drawing/2014/chart" uri="{C3380CC4-5D6E-409C-BE32-E72D297353CC}">
                <c16:uniqueId val="{00000003-D916-4916-A108-2EB0A8793401}"/>
              </c:ext>
            </c:extLst>
          </c:dPt>
          <c:val>
            <c:numRef>
              <c:f>'Q1(a)'!$E$32</c:f>
              <c:numCache>
                <c:formatCode>General</c:formatCode>
                <c:ptCount val="1"/>
                <c:pt idx="0">
                  <c:v>14.849999999999994</c:v>
                </c:pt>
              </c:numCache>
            </c:numRef>
          </c:val>
          <c:extLst>
            <c:ext xmlns:c16="http://schemas.microsoft.com/office/drawing/2014/chart" uri="{C3380CC4-5D6E-409C-BE32-E72D297353CC}">
              <c16:uniqueId val="{00000004-D916-4916-A108-2EB0A8793401}"/>
            </c:ext>
          </c:extLst>
        </c:ser>
        <c:ser>
          <c:idx val="3"/>
          <c:order val="3"/>
          <c:spPr>
            <a:solidFill>
              <a:schemeClr val="accent1"/>
            </a:solidFill>
            <a:ln>
              <a:solidFill>
                <a:schemeClr val="tx1"/>
              </a:solidFill>
            </a:ln>
            <a:effectLst/>
          </c:spPr>
          <c:invertIfNegative val="0"/>
          <c:errBars>
            <c:errBarType val="plus"/>
            <c:errValType val="percentage"/>
            <c:noEndCap val="0"/>
            <c:val val="100"/>
            <c:spPr>
              <a:noFill/>
              <a:ln w="9525" cap="flat" cmpd="sng" algn="ctr">
                <a:solidFill>
                  <a:schemeClr val="tx1">
                    <a:lumMod val="65000"/>
                    <a:lumOff val="35000"/>
                  </a:schemeClr>
                </a:solidFill>
                <a:round/>
              </a:ln>
              <a:effectLst/>
            </c:spPr>
          </c:errBars>
          <c:val>
            <c:numRef>
              <c:f>'Q1(a)'!$E$33</c:f>
              <c:numCache>
                <c:formatCode>General</c:formatCode>
                <c:ptCount val="1"/>
                <c:pt idx="0">
                  <c:v>23.100000000000009</c:v>
                </c:pt>
              </c:numCache>
            </c:numRef>
          </c:val>
          <c:extLst>
            <c:ext xmlns:c16="http://schemas.microsoft.com/office/drawing/2014/chart" uri="{C3380CC4-5D6E-409C-BE32-E72D297353CC}">
              <c16:uniqueId val="{00000005-D916-4916-A108-2EB0A8793401}"/>
            </c:ext>
          </c:extLst>
        </c:ser>
        <c:ser>
          <c:idx val="4"/>
          <c:order val="4"/>
          <c:spPr>
            <a:noFill/>
            <a:ln>
              <a:noFill/>
            </a:ln>
            <a:effectLst/>
          </c:spPr>
          <c:invertIfNegative val="0"/>
          <c:val>
            <c:numRef>
              <c:f>'Q1(a)'!$E$34</c:f>
              <c:numCache>
                <c:formatCode>General</c:formatCode>
                <c:ptCount val="1"/>
                <c:pt idx="0">
                  <c:v>108.3</c:v>
                </c:pt>
              </c:numCache>
            </c:numRef>
          </c:val>
          <c:extLst>
            <c:ext xmlns:c16="http://schemas.microsoft.com/office/drawing/2014/chart" uri="{C3380CC4-5D6E-409C-BE32-E72D297353CC}">
              <c16:uniqueId val="{00000006-D916-4916-A108-2EB0A8793401}"/>
            </c:ext>
          </c:extLst>
        </c:ser>
        <c:dLbls>
          <c:showLegendKey val="0"/>
          <c:showVal val="0"/>
          <c:showCatName val="0"/>
          <c:showSerName val="0"/>
          <c:showPercent val="0"/>
          <c:showBubbleSize val="0"/>
        </c:dLbls>
        <c:gapWidth val="150"/>
        <c:overlap val="100"/>
        <c:axId val="587044560"/>
        <c:axId val="587046128"/>
      </c:barChart>
      <c:catAx>
        <c:axId val="587044560"/>
        <c:scaling>
          <c:orientation val="minMax"/>
        </c:scaling>
        <c:delete val="1"/>
        <c:axPos val="l"/>
        <c:numFmt formatCode="General" sourceLinked="1"/>
        <c:majorTickMark val="none"/>
        <c:minorTickMark val="none"/>
        <c:tickLblPos val="nextTo"/>
        <c:crossAx val="587046128"/>
        <c:crosses val="autoZero"/>
        <c:auto val="1"/>
        <c:lblAlgn val="ctr"/>
        <c:lblOffset val="100"/>
        <c:noMultiLvlLbl val="0"/>
      </c:catAx>
      <c:valAx>
        <c:axId val="587046128"/>
        <c:scaling>
          <c:orientation val="minMax"/>
          <c:max val="220"/>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04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[EmployeeSurvey2024_s224389999.xlsx]Q1(b)!PivotTable7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Bar Chart - Levels Of Skill Preparedness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'Q1(b)'!$F$6</c:f>
              <c:strCache>
                <c:ptCount val="1"/>
                <c:pt idx="0">
                  <c:v>Frequency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'Q1(b)'!$E$7:$E$11</c:f>
              <c:strCache>
                <c:ptCount val="4"/>
                <c:pt idx="0">
                  <c:v>Not Well Prepared</c:v>
                </c:pt>
                <c:pt idx="1">
                  <c:v>Prepared</c:v>
                </c:pt>
                <c:pt idx="2">
                  <c:v>V Prepared</c:v>
                </c:pt>
                <c:pt idx="3">
                  <c:v>V Unprepared</c:v>
                </c:pt>
              </c:strCache>
            </c:strRef>
          </c:cat>
          <c:val>
            <c:numRef>
              <c:f>'Q1(b)'!$F$7:$F$11</c:f>
              <c:numCache>
                <c:formatCode>General</c:formatCode>
                <c:ptCount val="4"/>
                <c:pt idx="0">
                  <c:v>53</c:v>
                </c:pt>
                <c:pt idx="1">
                  <c:v>265</c:v>
                </c:pt>
                <c:pt idx="2">
                  <c:v>60</c:v>
                </c:pt>
                <c:pt idx="3">
                  <c:v>22</c:v>
                </c:pt>
              </c:numCache>
            </c:numRef>
          </c:val>
          <c:extLst>
            <c:ext xmlns:c16="http://schemas.microsoft.com/office/drawing/2014/chart" uri="{C3380CC4-5D6E-409C-BE32-E72D297353CC}">
              <c16:uniqueId val="{00000000-513F-482F-BB97-FBB22E59FC8F}"/>
            </c:ext>
          </c:extLst>
        </c:ser>
        <c:ser>
          <c:idx val="1"/>
          <c:order val="1"/>
          <c:tx>
            <c:strRef>
              <c:f>'Q1(b)'!$G$6</c:f>
              <c:strCache>
                <c:ptCount val="1"/>
                <c:pt idx="0">
                  <c:v>Percentage of total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'Q1(b)'!$E$7:$E$11</c:f>
              <c:strCache>
                <c:ptCount val="4"/>
                <c:pt idx="0">
                  <c:v>Not Well Prepared</c:v>
                </c:pt>
                <c:pt idx="1">
                  <c:v>Prepared</c:v>
                </c:pt>
                <c:pt idx="2">
                  <c:v>V Prepared</c:v>
                </c:pt>
                <c:pt idx="3">
                  <c:v>V Unprepared</c:v>
                </c:pt>
              </c:strCache>
            </c:strRef>
          </c:cat>
          <c:val>
            <c:numRef>
              <c:f>'Q1(b)'!$G$7:$G$11</c:f>
              <c:numCache>
                <c:formatCode>0.00%</c:formatCode>
                <c:ptCount val="4"/>
                <c:pt idx="0">
                  <c:v>0.13250000000000001</c:v>
                </c:pt>
                <c:pt idx="1">
                  <c:v>0.66249999999999998</c:v>
                </c:pt>
                <c:pt idx="2">
                  <c:v>0.15</c:v>
                </c:pt>
                <c:pt idx="3">
                  <c:v>5.5E-2</c:v>
                </c:pt>
              </c:numCache>
            </c:numRef>
          </c:val>
          <c:extLst>
            <c:ext xmlns:c16="http://schemas.microsoft.com/office/drawing/2014/chart" uri="{C3380CC4-5D6E-409C-BE32-E72D297353CC}">
              <c16:uniqueId val="{00000001-513F-482F-BB97-FBB22E59FC8F}"/>
            </c:ext>
          </c:extLst>
        </c:ser>
        <c:dLbls>
          <c:dLblPos val="outEnd"/>
          <c:showLegendKey val="0"/>
          <c:showVal val="1"/>
          <c:showCatName val="0"/>
          <c:showSerName val="0"/>
          <c:showPercent val="0"/>
          <c:showBubbleSize val="0"/>
        </c:dLbls>
        <c:gapWidth val="100"/>
        <c:overlap val="-24"/>
        <c:axId val="604445128"/>
        <c:axId val="604446304"/>
      </c:barChart>
      <c:catAx>
        <c:axId val="6044451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46304"/>
        <c:crosses val="autoZero"/>
        <c:auto val="1"/>
        <c:lblAlgn val="ctr"/>
        <c:lblOffset val="100"/>
        <c:noMultiLvlLbl val="0"/>
      </c:catAx>
      <c:valAx>
        <c:axId val="60444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45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Set'!$J$1</c:f>
              <c:strCache>
                <c:ptCount val="1"/>
                <c:pt idx="0">
                  <c:v>WorkExperience</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 Set'!$E$2:$E$401</c:f>
              <c:numCache>
                <c:formatCode>General</c:formatCode>
                <c:ptCount val="400"/>
                <c:pt idx="0">
                  <c:v>81.3</c:v>
                </c:pt>
                <c:pt idx="1">
                  <c:v>66.900000000000006</c:v>
                </c:pt>
                <c:pt idx="2">
                  <c:v>79.3</c:v>
                </c:pt>
                <c:pt idx="3">
                  <c:v>51.5</c:v>
                </c:pt>
                <c:pt idx="4">
                  <c:v>54.5</c:v>
                </c:pt>
                <c:pt idx="5">
                  <c:v>59.5</c:v>
                </c:pt>
                <c:pt idx="6">
                  <c:v>71.3</c:v>
                </c:pt>
                <c:pt idx="7">
                  <c:v>61.900000000000006</c:v>
                </c:pt>
                <c:pt idx="8">
                  <c:v>116.10000000000001</c:v>
                </c:pt>
                <c:pt idx="9">
                  <c:v>55.5</c:v>
                </c:pt>
                <c:pt idx="10">
                  <c:v>49.5</c:v>
                </c:pt>
                <c:pt idx="11">
                  <c:v>126.10000000000001</c:v>
                </c:pt>
                <c:pt idx="12">
                  <c:v>52.7</c:v>
                </c:pt>
                <c:pt idx="13">
                  <c:v>41.7</c:v>
                </c:pt>
                <c:pt idx="14">
                  <c:v>54.099999999999994</c:v>
                </c:pt>
                <c:pt idx="15">
                  <c:v>42.3</c:v>
                </c:pt>
                <c:pt idx="16">
                  <c:v>84.3</c:v>
                </c:pt>
                <c:pt idx="17">
                  <c:v>51.3</c:v>
                </c:pt>
                <c:pt idx="18">
                  <c:v>108.10000000000001</c:v>
                </c:pt>
                <c:pt idx="19">
                  <c:v>169.89999999999998</c:v>
                </c:pt>
                <c:pt idx="20">
                  <c:v>118.9</c:v>
                </c:pt>
                <c:pt idx="21">
                  <c:v>73.900000000000006</c:v>
                </c:pt>
                <c:pt idx="22">
                  <c:v>91.3</c:v>
                </c:pt>
                <c:pt idx="23">
                  <c:v>79.3</c:v>
                </c:pt>
                <c:pt idx="24">
                  <c:v>101.7</c:v>
                </c:pt>
                <c:pt idx="25">
                  <c:v>78.3</c:v>
                </c:pt>
                <c:pt idx="26">
                  <c:v>83.100000000000009</c:v>
                </c:pt>
                <c:pt idx="27">
                  <c:v>99.100000000000009</c:v>
                </c:pt>
                <c:pt idx="28">
                  <c:v>63.7</c:v>
                </c:pt>
                <c:pt idx="29">
                  <c:v>58.900000000000006</c:v>
                </c:pt>
                <c:pt idx="30">
                  <c:v>41.9</c:v>
                </c:pt>
                <c:pt idx="31">
                  <c:v>119.9</c:v>
                </c:pt>
                <c:pt idx="32">
                  <c:v>63.7</c:v>
                </c:pt>
                <c:pt idx="33">
                  <c:v>132.1</c:v>
                </c:pt>
                <c:pt idx="34">
                  <c:v>49.7</c:v>
                </c:pt>
                <c:pt idx="35">
                  <c:v>52.7</c:v>
                </c:pt>
                <c:pt idx="36">
                  <c:v>51.7</c:v>
                </c:pt>
                <c:pt idx="37">
                  <c:v>105.3</c:v>
                </c:pt>
                <c:pt idx="38">
                  <c:v>62.7</c:v>
                </c:pt>
                <c:pt idx="39">
                  <c:v>39.099999999999994</c:v>
                </c:pt>
                <c:pt idx="40">
                  <c:v>101.3</c:v>
                </c:pt>
                <c:pt idx="41">
                  <c:v>127.10000000000001</c:v>
                </c:pt>
                <c:pt idx="42">
                  <c:v>58.3</c:v>
                </c:pt>
                <c:pt idx="43">
                  <c:v>118.7</c:v>
                </c:pt>
                <c:pt idx="44">
                  <c:v>65.900000000000006</c:v>
                </c:pt>
                <c:pt idx="45">
                  <c:v>57.3</c:v>
                </c:pt>
                <c:pt idx="46">
                  <c:v>50.7</c:v>
                </c:pt>
                <c:pt idx="47">
                  <c:v>54.900000000000006</c:v>
                </c:pt>
                <c:pt idx="48">
                  <c:v>62.099999999999994</c:v>
                </c:pt>
                <c:pt idx="49">
                  <c:v>96.7</c:v>
                </c:pt>
                <c:pt idx="50">
                  <c:v>80.5</c:v>
                </c:pt>
                <c:pt idx="51">
                  <c:v>83.3</c:v>
                </c:pt>
                <c:pt idx="52">
                  <c:v>54.5</c:v>
                </c:pt>
                <c:pt idx="53">
                  <c:v>98.3</c:v>
                </c:pt>
                <c:pt idx="54">
                  <c:v>93.100000000000009</c:v>
                </c:pt>
                <c:pt idx="55">
                  <c:v>127.9</c:v>
                </c:pt>
                <c:pt idx="56">
                  <c:v>56.3</c:v>
                </c:pt>
                <c:pt idx="57">
                  <c:v>97.9</c:v>
                </c:pt>
                <c:pt idx="58">
                  <c:v>174.7</c:v>
                </c:pt>
                <c:pt idx="59">
                  <c:v>69.099999999999994</c:v>
                </c:pt>
                <c:pt idx="60">
                  <c:v>147.69999999999999</c:v>
                </c:pt>
                <c:pt idx="61">
                  <c:v>75.900000000000006</c:v>
                </c:pt>
                <c:pt idx="62">
                  <c:v>142.1</c:v>
                </c:pt>
                <c:pt idx="63">
                  <c:v>88.9</c:v>
                </c:pt>
                <c:pt idx="64">
                  <c:v>59.900000000000006</c:v>
                </c:pt>
                <c:pt idx="65">
                  <c:v>46.099999999999994</c:v>
                </c:pt>
                <c:pt idx="66">
                  <c:v>100.3</c:v>
                </c:pt>
                <c:pt idx="67">
                  <c:v>58.099999999999994</c:v>
                </c:pt>
                <c:pt idx="68">
                  <c:v>72.900000000000006</c:v>
                </c:pt>
                <c:pt idx="69">
                  <c:v>97.100000000000009</c:v>
                </c:pt>
                <c:pt idx="70">
                  <c:v>60.900000000000006</c:v>
                </c:pt>
                <c:pt idx="71">
                  <c:v>75.5</c:v>
                </c:pt>
                <c:pt idx="72">
                  <c:v>48.7</c:v>
                </c:pt>
                <c:pt idx="73">
                  <c:v>47.9</c:v>
                </c:pt>
                <c:pt idx="74">
                  <c:v>54.3</c:v>
                </c:pt>
                <c:pt idx="75">
                  <c:v>77.099999999999994</c:v>
                </c:pt>
                <c:pt idx="76">
                  <c:v>64.7</c:v>
                </c:pt>
                <c:pt idx="77">
                  <c:v>58.7</c:v>
                </c:pt>
                <c:pt idx="78">
                  <c:v>64.900000000000006</c:v>
                </c:pt>
                <c:pt idx="79">
                  <c:v>72.3</c:v>
                </c:pt>
                <c:pt idx="80">
                  <c:v>57.3</c:v>
                </c:pt>
                <c:pt idx="81">
                  <c:v>39.299999999999997</c:v>
                </c:pt>
                <c:pt idx="82">
                  <c:v>52.099999999999994</c:v>
                </c:pt>
                <c:pt idx="83">
                  <c:v>50.5</c:v>
                </c:pt>
                <c:pt idx="84">
                  <c:v>70.3</c:v>
                </c:pt>
                <c:pt idx="85">
                  <c:v>66.5</c:v>
                </c:pt>
                <c:pt idx="86">
                  <c:v>56.5</c:v>
                </c:pt>
                <c:pt idx="87">
                  <c:v>91.3</c:v>
                </c:pt>
                <c:pt idx="88">
                  <c:v>134.69999999999999</c:v>
                </c:pt>
                <c:pt idx="89">
                  <c:v>70.099999999999994</c:v>
                </c:pt>
                <c:pt idx="90">
                  <c:v>122.3</c:v>
                </c:pt>
                <c:pt idx="91">
                  <c:v>62.900000000000006</c:v>
                </c:pt>
                <c:pt idx="92">
                  <c:v>68.3</c:v>
                </c:pt>
                <c:pt idx="93">
                  <c:v>49.9</c:v>
                </c:pt>
                <c:pt idx="94">
                  <c:v>75.7</c:v>
                </c:pt>
                <c:pt idx="95">
                  <c:v>63.7</c:v>
                </c:pt>
                <c:pt idx="96">
                  <c:v>95.100000000000009</c:v>
                </c:pt>
                <c:pt idx="97">
                  <c:v>58.7</c:v>
                </c:pt>
                <c:pt idx="98">
                  <c:v>93.3</c:v>
                </c:pt>
                <c:pt idx="99">
                  <c:v>52.099999999999994</c:v>
                </c:pt>
                <c:pt idx="100">
                  <c:v>122.3</c:v>
                </c:pt>
                <c:pt idx="101">
                  <c:v>64.099999999999994</c:v>
                </c:pt>
                <c:pt idx="102">
                  <c:v>103.7</c:v>
                </c:pt>
                <c:pt idx="103">
                  <c:v>107.5</c:v>
                </c:pt>
                <c:pt idx="104">
                  <c:v>119.7</c:v>
                </c:pt>
                <c:pt idx="105">
                  <c:v>182.1</c:v>
                </c:pt>
                <c:pt idx="106">
                  <c:v>129.29999999999998</c:v>
                </c:pt>
                <c:pt idx="107">
                  <c:v>51.099999999999994</c:v>
                </c:pt>
                <c:pt idx="108">
                  <c:v>103.9</c:v>
                </c:pt>
                <c:pt idx="109">
                  <c:v>103.3</c:v>
                </c:pt>
                <c:pt idx="110">
                  <c:v>87.9</c:v>
                </c:pt>
                <c:pt idx="111">
                  <c:v>63.7</c:v>
                </c:pt>
                <c:pt idx="112">
                  <c:v>112.9</c:v>
                </c:pt>
                <c:pt idx="113">
                  <c:v>96.9</c:v>
                </c:pt>
                <c:pt idx="114">
                  <c:v>48.5</c:v>
                </c:pt>
                <c:pt idx="115">
                  <c:v>50.7</c:v>
                </c:pt>
                <c:pt idx="116">
                  <c:v>84.9</c:v>
                </c:pt>
                <c:pt idx="117">
                  <c:v>61.099999999999994</c:v>
                </c:pt>
                <c:pt idx="118">
                  <c:v>62.099999999999994</c:v>
                </c:pt>
                <c:pt idx="119">
                  <c:v>68.900000000000006</c:v>
                </c:pt>
                <c:pt idx="120">
                  <c:v>50.900000000000006</c:v>
                </c:pt>
                <c:pt idx="121">
                  <c:v>79.5</c:v>
                </c:pt>
                <c:pt idx="122">
                  <c:v>75.900000000000006</c:v>
                </c:pt>
                <c:pt idx="123">
                  <c:v>69.099999999999994</c:v>
                </c:pt>
                <c:pt idx="124">
                  <c:v>79.900000000000006</c:v>
                </c:pt>
                <c:pt idx="125">
                  <c:v>101.7</c:v>
                </c:pt>
                <c:pt idx="126">
                  <c:v>72.7</c:v>
                </c:pt>
                <c:pt idx="127">
                  <c:v>80.5</c:v>
                </c:pt>
                <c:pt idx="128">
                  <c:v>88.9</c:v>
                </c:pt>
                <c:pt idx="129">
                  <c:v>46.5</c:v>
                </c:pt>
                <c:pt idx="130">
                  <c:v>42.9</c:v>
                </c:pt>
                <c:pt idx="131">
                  <c:v>64.099999999999994</c:v>
                </c:pt>
                <c:pt idx="132">
                  <c:v>72.099999999999994</c:v>
                </c:pt>
                <c:pt idx="133">
                  <c:v>58.7</c:v>
                </c:pt>
                <c:pt idx="134">
                  <c:v>64.099999999999994</c:v>
                </c:pt>
                <c:pt idx="135">
                  <c:v>72.900000000000006</c:v>
                </c:pt>
                <c:pt idx="136">
                  <c:v>58.099999999999994</c:v>
                </c:pt>
                <c:pt idx="137">
                  <c:v>109.3</c:v>
                </c:pt>
                <c:pt idx="138">
                  <c:v>86.7</c:v>
                </c:pt>
                <c:pt idx="139">
                  <c:v>134.29999999999998</c:v>
                </c:pt>
                <c:pt idx="140">
                  <c:v>85.3</c:v>
                </c:pt>
                <c:pt idx="141">
                  <c:v>109.3</c:v>
                </c:pt>
                <c:pt idx="142">
                  <c:v>94.9</c:v>
                </c:pt>
                <c:pt idx="143">
                  <c:v>48.099999999999994</c:v>
                </c:pt>
                <c:pt idx="144">
                  <c:v>89.7</c:v>
                </c:pt>
                <c:pt idx="145">
                  <c:v>115.9</c:v>
                </c:pt>
                <c:pt idx="146">
                  <c:v>108.3</c:v>
                </c:pt>
                <c:pt idx="147">
                  <c:v>68.099999999999994</c:v>
                </c:pt>
                <c:pt idx="148">
                  <c:v>98.9</c:v>
                </c:pt>
                <c:pt idx="149">
                  <c:v>121.5</c:v>
                </c:pt>
                <c:pt idx="150">
                  <c:v>78.5</c:v>
                </c:pt>
                <c:pt idx="151">
                  <c:v>66.099999999999994</c:v>
                </c:pt>
                <c:pt idx="152">
                  <c:v>71.5</c:v>
                </c:pt>
                <c:pt idx="153">
                  <c:v>80.3</c:v>
                </c:pt>
                <c:pt idx="154">
                  <c:v>45.9</c:v>
                </c:pt>
                <c:pt idx="155">
                  <c:v>59.7</c:v>
                </c:pt>
                <c:pt idx="156">
                  <c:v>110.10000000000001</c:v>
                </c:pt>
                <c:pt idx="157">
                  <c:v>56.5</c:v>
                </c:pt>
                <c:pt idx="158">
                  <c:v>94.5</c:v>
                </c:pt>
                <c:pt idx="159">
                  <c:v>114.10000000000001</c:v>
                </c:pt>
                <c:pt idx="160">
                  <c:v>96.7</c:v>
                </c:pt>
                <c:pt idx="161">
                  <c:v>83.5</c:v>
                </c:pt>
                <c:pt idx="162">
                  <c:v>81.099999999999994</c:v>
                </c:pt>
                <c:pt idx="163">
                  <c:v>72.099999999999994</c:v>
                </c:pt>
                <c:pt idx="164">
                  <c:v>51.5</c:v>
                </c:pt>
                <c:pt idx="165">
                  <c:v>70.900000000000006</c:v>
                </c:pt>
                <c:pt idx="166">
                  <c:v>45.099999999999994</c:v>
                </c:pt>
                <c:pt idx="167">
                  <c:v>96.100000000000009</c:v>
                </c:pt>
                <c:pt idx="168">
                  <c:v>42.5</c:v>
                </c:pt>
                <c:pt idx="169">
                  <c:v>137.29999999999998</c:v>
                </c:pt>
                <c:pt idx="170">
                  <c:v>103.3</c:v>
                </c:pt>
                <c:pt idx="171">
                  <c:v>72.5</c:v>
                </c:pt>
                <c:pt idx="172">
                  <c:v>56.099999999999994</c:v>
                </c:pt>
                <c:pt idx="173">
                  <c:v>64.7</c:v>
                </c:pt>
                <c:pt idx="174">
                  <c:v>53.3</c:v>
                </c:pt>
                <c:pt idx="175">
                  <c:v>95.3</c:v>
                </c:pt>
                <c:pt idx="176">
                  <c:v>137.29999999999998</c:v>
                </c:pt>
                <c:pt idx="177">
                  <c:v>51.3</c:v>
                </c:pt>
                <c:pt idx="178">
                  <c:v>87.5</c:v>
                </c:pt>
                <c:pt idx="179">
                  <c:v>81.5</c:v>
                </c:pt>
                <c:pt idx="180">
                  <c:v>126.3</c:v>
                </c:pt>
                <c:pt idx="181">
                  <c:v>71.5</c:v>
                </c:pt>
                <c:pt idx="182">
                  <c:v>47.5</c:v>
                </c:pt>
                <c:pt idx="183">
                  <c:v>45.5</c:v>
                </c:pt>
                <c:pt idx="184">
                  <c:v>64.900000000000006</c:v>
                </c:pt>
                <c:pt idx="185">
                  <c:v>42.7</c:v>
                </c:pt>
                <c:pt idx="186">
                  <c:v>64.3</c:v>
                </c:pt>
                <c:pt idx="187">
                  <c:v>80.099999999999994</c:v>
                </c:pt>
                <c:pt idx="188">
                  <c:v>49.3</c:v>
                </c:pt>
                <c:pt idx="189">
                  <c:v>74.5</c:v>
                </c:pt>
                <c:pt idx="190">
                  <c:v>49.7</c:v>
                </c:pt>
                <c:pt idx="191">
                  <c:v>73.3</c:v>
                </c:pt>
                <c:pt idx="192">
                  <c:v>110.3</c:v>
                </c:pt>
                <c:pt idx="193">
                  <c:v>94.100000000000009</c:v>
                </c:pt>
                <c:pt idx="194">
                  <c:v>77.7</c:v>
                </c:pt>
                <c:pt idx="195">
                  <c:v>70.5</c:v>
                </c:pt>
                <c:pt idx="196">
                  <c:v>72.3</c:v>
                </c:pt>
                <c:pt idx="197">
                  <c:v>101.10000000000001</c:v>
                </c:pt>
                <c:pt idx="198">
                  <c:v>59.5</c:v>
                </c:pt>
                <c:pt idx="199">
                  <c:v>70.7</c:v>
                </c:pt>
                <c:pt idx="200">
                  <c:v>56.7</c:v>
                </c:pt>
                <c:pt idx="201">
                  <c:v>44.9</c:v>
                </c:pt>
                <c:pt idx="202">
                  <c:v>65.5</c:v>
                </c:pt>
                <c:pt idx="203">
                  <c:v>57.3</c:v>
                </c:pt>
                <c:pt idx="204">
                  <c:v>40.9</c:v>
                </c:pt>
                <c:pt idx="205">
                  <c:v>46.099999999999994</c:v>
                </c:pt>
                <c:pt idx="206">
                  <c:v>144.29999999999998</c:v>
                </c:pt>
                <c:pt idx="207">
                  <c:v>69.099999999999994</c:v>
                </c:pt>
                <c:pt idx="208">
                  <c:v>60.900000000000006</c:v>
                </c:pt>
                <c:pt idx="209">
                  <c:v>91.9</c:v>
                </c:pt>
                <c:pt idx="210">
                  <c:v>77.3</c:v>
                </c:pt>
                <c:pt idx="211">
                  <c:v>57.3</c:v>
                </c:pt>
                <c:pt idx="212">
                  <c:v>83.100000000000009</c:v>
                </c:pt>
                <c:pt idx="213">
                  <c:v>105.9</c:v>
                </c:pt>
                <c:pt idx="214">
                  <c:v>74.900000000000006</c:v>
                </c:pt>
                <c:pt idx="215">
                  <c:v>39.299999999999997</c:v>
                </c:pt>
                <c:pt idx="216">
                  <c:v>68.7</c:v>
                </c:pt>
                <c:pt idx="217">
                  <c:v>54.3</c:v>
                </c:pt>
                <c:pt idx="218">
                  <c:v>49.5</c:v>
                </c:pt>
                <c:pt idx="219">
                  <c:v>49.3</c:v>
                </c:pt>
                <c:pt idx="220">
                  <c:v>47.5</c:v>
                </c:pt>
                <c:pt idx="221">
                  <c:v>70.5</c:v>
                </c:pt>
                <c:pt idx="222">
                  <c:v>48.7</c:v>
                </c:pt>
                <c:pt idx="223">
                  <c:v>79.3</c:v>
                </c:pt>
                <c:pt idx="224">
                  <c:v>124.10000000000001</c:v>
                </c:pt>
                <c:pt idx="225">
                  <c:v>110.10000000000001</c:v>
                </c:pt>
                <c:pt idx="226">
                  <c:v>75.900000000000006</c:v>
                </c:pt>
                <c:pt idx="227">
                  <c:v>51.099999999999994</c:v>
                </c:pt>
                <c:pt idx="228">
                  <c:v>108.10000000000001</c:v>
                </c:pt>
                <c:pt idx="229">
                  <c:v>54.900000000000006</c:v>
                </c:pt>
                <c:pt idx="230">
                  <c:v>128.69999999999999</c:v>
                </c:pt>
                <c:pt idx="231">
                  <c:v>73.7</c:v>
                </c:pt>
                <c:pt idx="232">
                  <c:v>69.099999999999994</c:v>
                </c:pt>
                <c:pt idx="233">
                  <c:v>61.5</c:v>
                </c:pt>
                <c:pt idx="234">
                  <c:v>69.7</c:v>
                </c:pt>
                <c:pt idx="235">
                  <c:v>50.900000000000006</c:v>
                </c:pt>
                <c:pt idx="236">
                  <c:v>82.5</c:v>
                </c:pt>
                <c:pt idx="237">
                  <c:v>119.5</c:v>
                </c:pt>
                <c:pt idx="238">
                  <c:v>51.099999999999994</c:v>
                </c:pt>
                <c:pt idx="239">
                  <c:v>100.10000000000001</c:v>
                </c:pt>
                <c:pt idx="240">
                  <c:v>128.5</c:v>
                </c:pt>
                <c:pt idx="241">
                  <c:v>54.900000000000006</c:v>
                </c:pt>
                <c:pt idx="242">
                  <c:v>120.5</c:v>
                </c:pt>
                <c:pt idx="243">
                  <c:v>47.099999999999994</c:v>
                </c:pt>
                <c:pt idx="244">
                  <c:v>73.900000000000006</c:v>
                </c:pt>
                <c:pt idx="245">
                  <c:v>70.900000000000006</c:v>
                </c:pt>
                <c:pt idx="246">
                  <c:v>66.5</c:v>
                </c:pt>
                <c:pt idx="247">
                  <c:v>134.69999999999999</c:v>
                </c:pt>
                <c:pt idx="248">
                  <c:v>72.7</c:v>
                </c:pt>
                <c:pt idx="249">
                  <c:v>84.7</c:v>
                </c:pt>
                <c:pt idx="250">
                  <c:v>52.900000000000006</c:v>
                </c:pt>
                <c:pt idx="251">
                  <c:v>71.900000000000006</c:v>
                </c:pt>
                <c:pt idx="252">
                  <c:v>52.3</c:v>
                </c:pt>
                <c:pt idx="253">
                  <c:v>70.7</c:v>
                </c:pt>
                <c:pt idx="254">
                  <c:v>60.3</c:v>
                </c:pt>
                <c:pt idx="255">
                  <c:v>61.3</c:v>
                </c:pt>
                <c:pt idx="256">
                  <c:v>65.5</c:v>
                </c:pt>
                <c:pt idx="257">
                  <c:v>101.10000000000001</c:v>
                </c:pt>
                <c:pt idx="258">
                  <c:v>60.3</c:v>
                </c:pt>
                <c:pt idx="259">
                  <c:v>97.100000000000009</c:v>
                </c:pt>
                <c:pt idx="260">
                  <c:v>121.9</c:v>
                </c:pt>
                <c:pt idx="261">
                  <c:v>74.900000000000006</c:v>
                </c:pt>
                <c:pt idx="262">
                  <c:v>73.7</c:v>
                </c:pt>
                <c:pt idx="263">
                  <c:v>56.7</c:v>
                </c:pt>
                <c:pt idx="264">
                  <c:v>97.9</c:v>
                </c:pt>
                <c:pt idx="265">
                  <c:v>79.099999999999994</c:v>
                </c:pt>
                <c:pt idx="266">
                  <c:v>65.099999999999994</c:v>
                </c:pt>
                <c:pt idx="267">
                  <c:v>121.10000000000001</c:v>
                </c:pt>
                <c:pt idx="268">
                  <c:v>171.5</c:v>
                </c:pt>
                <c:pt idx="269">
                  <c:v>57.7</c:v>
                </c:pt>
                <c:pt idx="270">
                  <c:v>54.099999999999994</c:v>
                </c:pt>
                <c:pt idx="271">
                  <c:v>77.5</c:v>
                </c:pt>
                <c:pt idx="272">
                  <c:v>104.3</c:v>
                </c:pt>
                <c:pt idx="273">
                  <c:v>48.099999999999994</c:v>
                </c:pt>
                <c:pt idx="274">
                  <c:v>59.7</c:v>
                </c:pt>
                <c:pt idx="275">
                  <c:v>59.5</c:v>
                </c:pt>
                <c:pt idx="276">
                  <c:v>55.099999999999994</c:v>
                </c:pt>
                <c:pt idx="277">
                  <c:v>49.3</c:v>
                </c:pt>
                <c:pt idx="278">
                  <c:v>105.5</c:v>
                </c:pt>
                <c:pt idx="279">
                  <c:v>95.7</c:v>
                </c:pt>
                <c:pt idx="280">
                  <c:v>91.9</c:v>
                </c:pt>
                <c:pt idx="281">
                  <c:v>81.099999999999994</c:v>
                </c:pt>
                <c:pt idx="282">
                  <c:v>54.900000000000006</c:v>
                </c:pt>
                <c:pt idx="283">
                  <c:v>79.5</c:v>
                </c:pt>
                <c:pt idx="284">
                  <c:v>85.5</c:v>
                </c:pt>
                <c:pt idx="285">
                  <c:v>111.9</c:v>
                </c:pt>
                <c:pt idx="286">
                  <c:v>152.69999999999999</c:v>
                </c:pt>
                <c:pt idx="287">
                  <c:v>86.100000000000009</c:v>
                </c:pt>
                <c:pt idx="288">
                  <c:v>97.5</c:v>
                </c:pt>
                <c:pt idx="289">
                  <c:v>81.3</c:v>
                </c:pt>
                <c:pt idx="290">
                  <c:v>202.5</c:v>
                </c:pt>
                <c:pt idx="291">
                  <c:v>86.100000000000009</c:v>
                </c:pt>
                <c:pt idx="292">
                  <c:v>51.900000000000006</c:v>
                </c:pt>
                <c:pt idx="293">
                  <c:v>105.9</c:v>
                </c:pt>
                <c:pt idx="294">
                  <c:v>63.7</c:v>
                </c:pt>
                <c:pt idx="295">
                  <c:v>53.900000000000006</c:v>
                </c:pt>
                <c:pt idx="296">
                  <c:v>82.3</c:v>
                </c:pt>
                <c:pt idx="297">
                  <c:v>74.5</c:v>
                </c:pt>
                <c:pt idx="298">
                  <c:v>47.099999999999994</c:v>
                </c:pt>
                <c:pt idx="299">
                  <c:v>68.7</c:v>
                </c:pt>
                <c:pt idx="300">
                  <c:v>92.5</c:v>
                </c:pt>
                <c:pt idx="301">
                  <c:v>104.10000000000001</c:v>
                </c:pt>
                <c:pt idx="302">
                  <c:v>94.100000000000009</c:v>
                </c:pt>
                <c:pt idx="303">
                  <c:v>123.9</c:v>
                </c:pt>
                <c:pt idx="304">
                  <c:v>70.099999999999994</c:v>
                </c:pt>
                <c:pt idx="305">
                  <c:v>83.7</c:v>
                </c:pt>
                <c:pt idx="306">
                  <c:v>61.900000000000006</c:v>
                </c:pt>
                <c:pt idx="307">
                  <c:v>113.10000000000001</c:v>
                </c:pt>
                <c:pt idx="308">
                  <c:v>92.5</c:v>
                </c:pt>
                <c:pt idx="309">
                  <c:v>53.5</c:v>
                </c:pt>
                <c:pt idx="310">
                  <c:v>48.099999999999994</c:v>
                </c:pt>
                <c:pt idx="311">
                  <c:v>64.099999999999994</c:v>
                </c:pt>
                <c:pt idx="312">
                  <c:v>45.099999999999994</c:v>
                </c:pt>
                <c:pt idx="313">
                  <c:v>63.7</c:v>
                </c:pt>
                <c:pt idx="314">
                  <c:v>65.3</c:v>
                </c:pt>
                <c:pt idx="315">
                  <c:v>69.5</c:v>
                </c:pt>
                <c:pt idx="316">
                  <c:v>54.3</c:v>
                </c:pt>
                <c:pt idx="317">
                  <c:v>95.5</c:v>
                </c:pt>
                <c:pt idx="318">
                  <c:v>80.900000000000006</c:v>
                </c:pt>
                <c:pt idx="319">
                  <c:v>51.7</c:v>
                </c:pt>
                <c:pt idx="320">
                  <c:v>56.099999999999994</c:v>
                </c:pt>
                <c:pt idx="321">
                  <c:v>62.3</c:v>
                </c:pt>
                <c:pt idx="322">
                  <c:v>112.5</c:v>
                </c:pt>
                <c:pt idx="323">
                  <c:v>46.099999999999994</c:v>
                </c:pt>
                <c:pt idx="324">
                  <c:v>71.900000000000006</c:v>
                </c:pt>
                <c:pt idx="325">
                  <c:v>122.5</c:v>
                </c:pt>
                <c:pt idx="326">
                  <c:v>63.7</c:v>
                </c:pt>
                <c:pt idx="327">
                  <c:v>40.299999999999997</c:v>
                </c:pt>
                <c:pt idx="328">
                  <c:v>115.5</c:v>
                </c:pt>
                <c:pt idx="329">
                  <c:v>48.7</c:v>
                </c:pt>
                <c:pt idx="330">
                  <c:v>67.099999999999994</c:v>
                </c:pt>
                <c:pt idx="331">
                  <c:v>53.7</c:v>
                </c:pt>
                <c:pt idx="332">
                  <c:v>48.5</c:v>
                </c:pt>
                <c:pt idx="333">
                  <c:v>58.5</c:v>
                </c:pt>
                <c:pt idx="334">
                  <c:v>74.7</c:v>
                </c:pt>
                <c:pt idx="335">
                  <c:v>62.5</c:v>
                </c:pt>
                <c:pt idx="336">
                  <c:v>100.9</c:v>
                </c:pt>
                <c:pt idx="337">
                  <c:v>81.099999999999994</c:v>
                </c:pt>
                <c:pt idx="338">
                  <c:v>51.5</c:v>
                </c:pt>
                <c:pt idx="339">
                  <c:v>62.7</c:v>
                </c:pt>
                <c:pt idx="340">
                  <c:v>59.099999999999994</c:v>
                </c:pt>
                <c:pt idx="341">
                  <c:v>43.9</c:v>
                </c:pt>
                <c:pt idx="342">
                  <c:v>49.099999999999994</c:v>
                </c:pt>
                <c:pt idx="343">
                  <c:v>50.3</c:v>
                </c:pt>
                <c:pt idx="344">
                  <c:v>61.3</c:v>
                </c:pt>
                <c:pt idx="345">
                  <c:v>53.900000000000006</c:v>
                </c:pt>
                <c:pt idx="346">
                  <c:v>78.099999999999994</c:v>
                </c:pt>
                <c:pt idx="347">
                  <c:v>95.7</c:v>
                </c:pt>
                <c:pt idx="348">
                  <c:v>90.100000000000009</c:v>
                </c:pt>
                <c:pt idx="349">
                  <c:v>49.3</c:v>
                </c:pt>
                <c:pt idx="350">
                  <c:v>86.5</c:v>
                </c:pt>
                <c:pt idx="351">
                  <c:v>66.5</c:v>
                </c:pt>
                <c:pt idx="352">
                  <c:v>49.5</c:v>
                </c:pt>
                <c:pt idx="353">
                  <c:v>63.900000000000006</c:v>
                </c:pt>
                <c:pt idx="354">
                  <c:v>81.5</c:v>
                </c:pt>
                <c:pt idx="355">
                  <c:v>57.3</c:v>
                </c:pt>
                <c:pt idx="356">
                  <c:v>42.3</c:v>
                </c:pt>
                <c:pt idx="357">
                  <c:v>65.900000000000006</c:v>
                </c:pt>
                <c:pt idx="358">
                  <c:v>45.3</c:v>
                </c:pt>
                <c:pt idx="359">
                  <c:v>38.9</c:v>
                </c:pt>
                <c:pt idx="360">
                  <c:v>62.5</c:v>
                </c:pt>
                <c:pt idx="361">
                  <c:v>39.299999999999997</c:v>
                </c:pt>
                <c:pt idx="362">
                  <c:v>115.5</c:v>
                </c:pt>
                <c:pt idx="363">
                  <c:v>63.7</c:v>
                </c:pt>
                <c:pt idx="364">
                  <c:v>76.5</c:v>
                </c:pt>
                <c:pt idx="365">
                  <c:v>49.7</c:v>
                </c:pt>
                <c:pt idx="366">
                  <c:v>54.5</c:v>
                </c:pt>
                <c:pt idx="367">
                  <c:v>100.9</c:v>
                </c:pt>
                <c:pt idx="368">
                  <c:v>47.7</c:v>
                </c:pt>
                <c:pt idx="369">
                  <c:v>91.3</c:v>
                </c:pt>
                <c:pt idx="370">
                  <c:v>124.3</c:v>
                </c:pt>
                <c:pt idx="371">
                  <c:v>175.29999999999998</c:v>
                </c:pt>
                <c:pt idx="372">
                  <c:v>70.099999999999994</c:v>
                </c:pt>
                <c:pt idx="373">
                  <c:v>99.7</c:v>
                </c:pt>
                <c:pt idx="374">
                  <c:v>59.099999999999994</c:v>
                </c:pt>
                <c:pt idx="375">
                  <c:v>69.099999999999994</c:v>
                </c:pt>
                <c:pt idx="376">
                  <c:v>90.100000000000009</c:v>
                </c:pt>
                <c:pt idx="377">
                  <c:v>48.7</c:v>
                </c:pt>
                <c:pt idx="378">
                  <c:v>54.7</c:v>
                </c:pt>
                <c:pt idx="379">
                  <c:v>140.29999999999998</c:v>
                </c:pt>
                <c:pt idx="380">
                  <c:v>95.5</c:v>
                </c:pt>
                <c:pt idx="381">
                  <c:v>80.7</c:v>
                </c:pt>
                <c:pt idx="382">
                  <c:v>171.89999999999998</c:v>
                </c:pt>
                <c:pt idx="383">
                  <c:v>85.3</c:v>
                </c:pt>
                <c:pt idx="384">
                  <c:v>50.3</c:v>
                </c:pt>
                <c:pt idx="385">
                  <c:v>73.7</c:v>
                </c:pt>
                <c:pt idx="386">
                  <c:v>147.1</c:v>
                </c:pt>
                <c:pt idx="387">
                  <c:v>82.7</c:v>
                </c:pt>
                <c:pt idx="388">
                  <c:v>71.900000000000006</c:v>
                </c:pt>
                <c:pt idx="389">
                  <c:v>84.9</c:v>
                </c:pt>
                <c:pt idx="390">
                  <c:v>39.700000000000003</c:v>
                </c:pt>
                <c:pt idx="391">
                  <c:v>90.100000000000009</c:v>
                </c:pt>
                <c:pt idx="392">
                  <c:v>67.3</c:v>
                </c:pt>
                <c:pt idx="393">
                  <c:v>85.3</c:v>
                </c:pt>
                <c:pt idx="394">
                  <c:v>86.3</c:v>
                </c:pt>
                <c:pt idx="395">
                  <c:v>69.099999999999994</c:v>
                </c:pt>
                <c:pt idx="396">
                  <c:v>90.9</c:v>
                </c:pt>
                <c:pt idx="397">
                  <c:v>104.10000000000001</c:v>
                </c:pt>
                <c:pt idx="398">
                  <c:v>48.099999999999994</c:v>
                </c:pt>
                <c:pt idx="399">
                  <c:v>66.099999999999994</c:v>
                </c:pt>
              </c:numCache>
            </c:numRef>
          </c:xVal>
          <c:yVal>
            <c:numRef>
              <c:f>'Data Set'!$J$2:$J$401</c:f>
              <c:numCache>
                <c:formatCode>General</c:formatCode>
                <c:ptCount val="400"/>
                <c:pt idx="0">
                  <c:v>8</c:v>
                </c:pt>
                <c:pt idx="1">
                  <c:v>23</c:v>
                </c:pt>
                <c:pt idx="2">
                  <c:v>5</c:v>
                </c:pt>
                <c:pt idx="3">
                  <c:v>15</c:v>
                </c:pt>
                <c:pt idx="4">
                  <c:v>9</c:v>
                </c:pt>
                <c:pt idx="5">
                  <c:v>1</c:v>
                </c:pt>
                <c:pt idx="6">
                  <c:v>12</c:v>
                </c:pt>
                <c:pt idx="7">
                  <c:v>8</c:v>
                </c:pt>
                <c:pt idx="8">
                  <c:v>10</c:v>
                </c:pt>
                <c:pt idx="9">
                  <c:v>15</c:v>
                </c:pt>
                <c:pt idx="10">
                  <c:v>7</c:v>
                </c:pt>
                <c:pt idx="11">
                  <c:v>22</c:v>
                </c:pt>
                <c:pt idx="12">
                  <c:v>3</c:v>
                </c:pt>
                <c:pt idx="13">
                  <c:v>1</c:v>
                </c:pt>
                <c:pt idx="14">
                  <c:v>4</c:v>
                </c:pt>
                <c:pt idx="15">
                  <c:v>8</c:v>
                </c:pt>
                <c:pt idx="16">
                  <c:v>22</c:v>
                </c:pt>
                <c:pt idx="17">
                  <c:v>3</c:v>
                </c:pt>
                <c:pt idx="18">
                  <c:v>1</c:v>
                </c:pt>
                <c:pt idx="19">
                  <c:v>13</c:v>
                </c:pt>
                <c:pt idx="20">
                  <c:v>4</c:v>
                </c:pt>
                <c:pt idx="21">
                  <c:v>6</c:v>
                </c:pt>
                <c:pt idx="22">
                  <c:v>4</c:v>
                </c:pt>
                <c:pt idx="23">
                  <c:v>5</c:v>
                </c:pt>
                <c:pt idx="24">
                  <c:v>4</c:v>
                </c:pt>
                <c:pt idx="25">
                  <c:v>5</c:v>
                </c:pt>
                <c:pt idx="26">
                  <c:v>1</c:v>
                </c:pt>
                <c:pt idx="27">
                  <c:v>4</c:v>
                </c:pt>
                <c:pt idx="28">
                  <c:v>2</c:v>
                </c:pt>
                <c:pt idx="29">
                  <c:v>4</c:v>
                </c:pt>
                <c:pt idx="30">
                  <c:v>2</c:v>
                </c:pt>
                <c:pt idx="31">
                  <c:v>4</c:v>
                </c:pt>
                <c:pt idx="32">
                  <c:v>4</c:v>
                </c:pt>
                <c:pt idx="33">
                  <c:v>5</c:v>
                </c:pt>
                <c:pt idx="34">
                  <c:v>3</c:v>
                </c:pt>
                <c:pt idx="35">
                  <c:v>4</c:v>
                </c:pt>
                <c:pt idx="36">
                  <c:v>2</c:v>
                </c:pt>
                <c:pt idx="37">
                  <c:v>5</c:v>
                </c:pt>
                <c:pt idx="38">
                  <c:v>1</c:v>
                </c:pt>
                <c:pt idx="39">
                  <c:v>25</c:v>
                </c:pt>
                <c:pt idx="40">
                  <c:v>10</c:v>
                </c:pt>
                <c:pt idx="41">
                  <c:v>18</c:v>
                </c:pt>
                <c:pt idx="42">
                  <c:v>8</c:v>
                </c:pt>
                <c:pt idx="43">
                  <c:v>20</c:v>
                </c:pt>
                <c:pt idx="44">
                  <c:v>5</c:v>
                </c:pt>
                <c:pt idx="45">
                  <c:v>1</c:v>
                </c:pt>
                <c:pt idx="46">
                  <c:v>6</c:v>
                </c:pt>
                <c:pt idx="47">
                  <c:v>4</c:v>
                </c:pt>
                <c:pt idx="48">
                  <c:v>3</c:v>
                </c:pt>
                <c:pt idx="49">
                  <c:v>6</c:v>
                </c:pt>
                <c:pt idx="50">
                  <c:v>5</c:v>
                </c:pt>
                <c:pt idx="51">
                  <c:v>8</c:v>
                </c:pt>
                <c:pt idx="52">
                  <c:v>10</c:v>
                </c:pt>
                <c:pt idx="53">
                  <c:v>4</c:v>
                </c:pt>
                <c:pt idx="54">
                  <c:v>3</c:v>
                </c:pt>
                <c:pt idx="55">
                  <c:v>9</c:v>
                </c:pt>
                <c:pt idx="56">
                  <c:v>15</c:v>
                </c:pt>
                <c:pt idx="57">
                  <c:v>4</c:v>
                </c:pt>
                <c:pt idx="58">
                  <c:v>15</c:v>
                </c:pt>
                <c:pt idx="59">
                  <c:v>10</c:v>
                </c:pt>
                <c:pt idx="60">
                  <c:v>11</c:v>
                </c:pt>
                <c:pt idx="61">
                  <c:v>21</c:v>
                </c:pt>
                <c:pt idx="62">
                  <c:v>19</c:v>
                </c:pt>
                <c:pt idx="63">
                  <c:v>4</c:v>
                </c:pt>
                <c:pt idx="64">
                  <c:v>20</c:v>
                </c:pt>
                <c:pt idx="65">
                  <c:v>15</c:v>
                </c:pt>
                <c:pt idx="66">
                  <c:v>20</c:v>
                </c:pt>
                <c:pt idx="67">
                  <c:v>19</c:v>
                </c:pt>
                <c:pt idx="68">
                  <c:v>12</c:v>
                </c:pt>
                <c:pt idx="69">
                  <c:v>3</c:v>
                </c:pt>
                <c:pt idx="70">
                  <c:v>8</c:v>
                </c:pt>
                <c:pt idx="71">
                  <c:v>1</c:v>
                </c:pt>
                <c:pt idx="72">
                  <c:v>7</c:v>
                </c:pt>
                <c:pt idx="73">
                  <c:v>20</c:v>
                </c:pt>
                <c:pt idx="74">
                  <c:v>14</c:v>
                </c:pt>
                <c:pt idx="75">
                  <c:v>10</c:v>
                </c:pt>
                <c:pt idx="76">
                  <c:v>6</c:v>
                </c:pt>
                <c:pt idx="77">
                  <c:v>1</c:v>
                </c:pt>
                <c:pt idx="78">
                  <c:v>10</c:v>
                </c:pt>
                <c:pt idx="79">
                  <c:v>7</c:v>
                </c:pt>
                <c:pt idx="80">
                  <c:v>2</c:v>
                </c:pt>
                <c:pt idx="81">
                  <c:v>5</c:v>
                </c:pt>
                <c:pt idx="82">
                  <c:v>10</c:v>
                </c:pt>
                <c:pt idx="83">
                  <c:v>9</c:v>
                </c:pt>
                <c:pt idx="84">
                  <c:v>25</c:v>
                </c:pt>
                <c:pt idx="85">
                  <c:v>5</c:v>
                </c:pt>
                <c:pt idx="86">
                  <c:v>6</c:v>
                </c:pt>
                <c:pt idx="87">
                  <c:v>1</c:v>
                </c:pt>
                <c:pt idx="88">
                  <c:v>20</c:v>
                </c:pt>
                <c:pt idx="89">
                  <c:v>20</c:v>
                </c:pt>
                <c:pt idx="90">
                  <c:v>17</c:v>
                </c:pt>
                <c:pt idx="91">
                  <c:v>1</c:v>
                </c:pt>
                <c:pt idx="92">
                  <c:v>14</c:v>
                </c:pt>
                <c:pt idx="93">
                  <c:v>15</c:v>
                </c:pt>
                <c:pt idx="94">
                  <c:v>11</c:v>
                </c:pt>
                <c:pt idx="95">
                  <c:v>16</c:v>
                </c:pt>
                <c:pt idx="96">
                  <c:v>1</c:v>
                </c:pt>
                <c:pt idx="97">
                  <c:v>15</c:v>
                </c:pt>
                <c:pt idx="98">
                  <c:v>1</c:v>
                </c:pt>
                <c:pt idx="99">
                  <c:v>20</c:v>
                </c:pt>
                <c:pt idx="100">
                  <c:v>26</c:v>
                </c:pt>
                <c:pt idx="101">
                  <c:v>4</c:v>
                </c:pt>
                <c:pt idx="102">
                  <c:v>18</c:v>
                </c:pt>
                <c:pt idx="103">
                  <c:v>22</c:v>
                </c:pt>
                <c:pt idx="104">
                  <c:v>12</c:v>
                </c:pt>
                <c:pt idx="105">
                  <c:v>24</c:v>
                </c:pt>
                <c:pt idx="106">
                  <c:v>11</c:v>
                </c:pt>
                <c:pt idx="107">
                  <c:v>10</c:v>
                </c:pt>
                <c:pt idx="108">
                  <c:v>7</c:v>
                </c:pt>
                <c:pt idx="109">
                  <c:v>8</c:v>
                </c:pt>
                <c:pt idx="110">
                  <c:v>2</c:v>
                </c:pt>
                <c:pt idx="111">
                  <c:v>5</c:v>
                </c:pt>
                <c:pt idx="112">
                  <c:v>22</c:v>
                </c:pt>
                <c:pt idx="113">
                  <c:v>14</c:v>
                </c:pt>
                <c:pt idx="114">
                  <c:v>1</c:v>
                </c:pt>
                <c:pt idx="115">
                  <c:v>9</c:v>
                </c:pt>
                <c:pt idx="116">
                  <c:v>10</c:v>
                </c:pt>
                <c:pt idx="117">
                  <c:v>10</c:v>
                </c:pt>
                <c:pt idx="118">
                  <c:v>5</c:v>
                </c:pt>
                <c:pt idx="119">
                  <c:v>30</c:v>
                </c:pt>
                <c:pt idx="120">
                  <c:v>3</c:v>
                </c:pt>
                <c:pt idx="121">
                  <c:v>5</c:v>
                </c:pt>
                <c:pt idx="122">
                  <c:v>4</c:v>
                </c:pt>
                <c:pt idx="123">
                  <c:v>8</c:v>
                </c:pt>
                <c:pt idx="124">
                  <c:v>10</c:v>
                </c:pt>
                <c:pt idx="125">
                  <c:v>20</c:v>
                </c:pt>
                <c:pt idx="126">
                  <c:v>15</c:v>
                </c:pt>
                <c:pt idx="127">
                  <c:v>23</c:v>
                </c:pt>
                <c:pt idx="128">
                  <c:v>22</c:v>
                </c:pt>
                <c:pt idx="129">
                  <c:v>5</c:v>
                </c:pt>
                <c:pt idx="130">
                  <c:v>15</c:v>
                </c:pt>
                <c:pt idx="131">
                  <c:v>4</c:v>
                </c:pt>
                <c:pt idx="132">
                  <c:v>9</c:v>
                </c:pt>
                <c:pt idx="133">
                  <c:v>25</c:v>
                </c:pt>
                <c:pt idx="134">
                  <c:v>11</c:v>
                </c:pt>
                <c:pt idx="135">
                  <c:v>13</c:v>
                </c:pt>
                <c:pt idx="136">
                  <c:v>5</c:v>
                </c:pt>
                <c:pt idx="137">
                  <c:v>4</c:v>
                </c:pt>
                <c:pt idx="138">
                  <c:v>7</c:v>
                </c:pt>
                <c:pt idx="139">
                  <c:v>15</c:v>
                </c:pt>
                <c:pt idx="140">
                  <c:v>20</c:v>
                </c:pt>
                <c:pt idx="141">
                  <c:v>22</c:v>
                </c:pt>
                <c:pt idx="142">
                  <c:v>25</c:v>
                </c:pt>
                <c:pt idx="143">
                  <c:v>5</c:v>
                </c:pt>
                <c:pt idx="144">
                  <c:v>5</c:v>
                </c:pt>
                <c:pt idx="145">
                  <c:v>5</c:v>
                </c:pt>
                <c:pt idx="146">
                  <c:v>9</c:v>
                </c:pt>
                <c:pt idx="147">
                  <c:v>17</c:v>
                </c:pt>
                <c:pt idx="148">
                  <c:v>15</c:v>
                </c:pt>
                <c:pt idx="149">
                  <c:v>19</c:v>
                </c:pt>
                <c:pt idx="150">
                  <c:v>28</c:v>
                </c:pt>
                <c:pt idx="151">
                  <c:v>35</c:v>
                </c:pt>
                <c:pt idx="152">
                  <c:v>32</c:v>
                </c:pt>
                <c:pt idx="153">
                  <c:v>21</c:v>
                </c:pt>
                <c:pt idx="154">
                  <c:v>5</c:v>
                </c:pt>
                <c:pt idx="155">
                  <c:v>20</c:v>
                </c:pt>
                <c:pt idx="156">
                  <c:v>5</c:v>
                </c:pt>
                <c:pt idx="157">
                  <c:v>4</c:v>
                </c:pt>
                <c:pt idx="158">
                  <c:v>22</c:v>
                </c:pt>
                <c:pt idx="159">
                  <c:v>7</c:v>
                </c:pt>
                <c:pt idx="160">
                  <c:v>17</c:v>
                </c:pt>
                <c:pt idx="161">
                  <c:v>8</c:v>
                </c:pt>
                <c:pt idx="162">
                  <c:v>11</c:v>
                </c:pt>
                <c:pt idx="163">
                  <c:v>16</c:v>
                </c:pt>
                <c:pt idx="164">
                  <c:v>2</c:v>
                </c:pt>
                <c:pt idx="165">
                  <c:v>2</c:v>
                </c:pt>
                <c:pt idx="166">
                  <c:v>12</c:v>
                </c:pt>
                <c:pt idx="167">
                  <c:v>8</c:v>
                </c:pt>
                <c:pt idx="168">
                  <c:v>30</c:v>
                </c:pt>
                <c:pt idx="169">
                  <c:v>20</c:v>
                </c:pt>
                <c:pt idx="170">
                  <c:v>15</c:v>
                </c:pt>
                <c:pt idx="171">
                  <c:v>11</c:v>
                </c:pt>
                <c:pt idx="172">
                  <c:v>18</c:v>
                </c:pt>
                <c:pt idx="173">
                  <c:v>6</c:v>
                </c:pt>
                <c:pt idx="174">
                  <c:v>5</c:v>
                </c:pt>
                <c:pt idx="175">
                  <c:v>19</c:v>
                </c:pt>
                <c:pt idx="176">
                  <c:v>12</c:v>
                </c:pt>
                <c:pt idx="177">
                  <c:v>14</c:v>
                </c:pt>
                <c:pt idx="178">
                  <c:v>3</c:v>
                </c:pt>
                <c:pt idx="179">
                  <c:v>21</c:v>
                </c:pt>
                <c:pt idx="180">
                  <c:v>28</c:v>
                </c:pt>
                <c:pt idx="181">
                  <c:v>30</c:v>
                </c:pt>
                <c:pt idx="182">
                  <c:v>5</c:v>
                </c:pt>
                <c:pt idx="183">
                  <c:v>16</c:v>
                </c:pt>
                <c:pt idx="184">
                  <c:v>12</c:v>
                </c:pt>
                <c:pt idx="185">
                  <c:v>10</c:v>
                </c:pt>
                <c:pt idx="186">
                  <c:v>7</c:v>
                </c:pt>
                <c:pt idx="187">
                  <c:v>12</c:v>
                </c:pt>
                <c:pt idx="188">
                  <c:v>12</c:v>
                </c:pt>
                <c:pt idx="189">
                  <c:v>10</c:v>
                </c:pt>
                <c:pt idx="190">
                  <c:v>21</c:v>
                </c:pt>
                <c:pt idx="191">
                  <c:v>12</c:v>
                </c:pt>
                <c:pt idx="192">
                  <c:v>14</c:v>
                </c:pt>
                <c:pt idx="193">
                  <c:v>15</c:v>
                </c:pt>
                <c:pt idx="194">
                  <c:v>11</c:v>
                </c:pt>
                <c:pt idx="195">
                  <c:v>4</c:v>
                </c:pt>
                <c:pt idx="196">
                  <c:v>11</c:v>
                </c:pt>
                <c:pt idx="197">
                  <c:v>8</c:v>
                </c:pt>
                <c:pt idx="198">
                  <c:v>1</c:v>
                </c:pt>
                <c:pt idx="199">
                  <c:v>1</c:v>
                </c:pt>
                <c:pt idx="200">
                  <c:v>22</c:v>
                </c:pt>
                <c:pt idx="201">
                  <c:v>17</c:v>
                </c:pt>
                <c:pt idx="202">
                  <c:v>5</c:v>
                </c:pt>
                <c:pt idx="203">
                  <c:v>7</c:v>
                </c:pt>
                <c:pt idx="204">
                  <c:v>2</c:v>
                </c:pt>
                <c:pt idx="205">
                  <c:v>20</c:v>
                </c:pt>
                <c:pt idx="206">
                  <c:v>10</c:v>
                </c:pt>
                <c:pt idx="207">
                  <c:v>16</c:v>
                </c:pt>
                <c:pt idx="208">
                  <c:v>2</c:v>
                </c:pt>
                <c:pt idx="209">
                  <c:v>17</c:v>
                </c:pt>
                <c:pt idx="210">
                  <c:v>3</c:v>
                </c:pt>
                <c:pt idx="211">
                  <c:v>20</c:v>
                </c:pt>
                <c:pt idx="212">
                  <c:v>6</c:v>
                </c:pt>
                <c:pt idx="213">
                  <c:v>14</c:v>
                </c:pt>
                <c:pt idx="214">
                  <c:v>14</c:v>
                </c:pt>
                <c:pt idx="215">
                  <c:v>3</c:v>
                </c:pt>
                <c:pt idx="216">
                  <c:v>8</c:v>
                </c:pt>
                <c:pt idx="217">
                  <c:v>2</c:v>
                </c:pt>
                <c:pt idx="218">
                  <c:v>11</c:v>
                </c:pt>
                <c:pt idx="219">
                  <c:v>28</c:v>
                </c:pt>
                <c:pt idx="220">
                  <c:v>5</c:v>
                </c:pt>
                <c:pt idx="221">
                  <c:v>11</c:v>
                </c:pt>
                <c:pt idx="222">
                  <c:v>6</c:v>
                </c:pt>
                <c:pt idx="223">
                  <c:v>19</c:v>
                </c:pt>
                <c:pt idx="224">
                  <c:v>22</c:v>
                </c:pt>
                <c:pt idx="225">
                  <c:v>14</c:v>
                </c:pt>
                <c:pt idx="226">
                  <c:v>7</c:v>
                </c:pt>
                <c:pt idx="227">
                  <c:v>12</c:v>
                </c:pt>
                <c:pt idx="228">
                  <c:v>25</c:v>
                </c:pt>
                <c:pt idx="229">
                  <c:v>5</c:v>
                </c:pt>
                <c:pt idx="230">
                  <c:v>25</c:v>
                </c:pt>
                <c:pt idx="231">
                  <c:v>9</c:v>
                </c:pt>
                <c:pt idx="232">
                  <c:v>10</c:v>
                </c:pt>
                <c:pt idx="233">
                  <c:v>12</c:v>
                </c:pt>
                <c:pt idx="234">
                  <c:v>18</c:v>
                </c:pt>
                <c:pt idx="235">
                  <c:v>25</c:v>
                </c:pt>
                <c:pt idx="236">
                  <c:v>23</c:v>
                </c:pt>
                <c:pt idx="237">
                  <c:v>27</c:v>
                </c:pt>
                <c:pt idx="238">
                  <c:v>4</c:v>
                </c:pt>
                <c:pt idx="239">
                  <c:v>20</c:v>
                </c:pt>
                <c:pt idx="240">
                  <c:v>15</c:v>
                </c:pt>
                <c:pt idx="241">
                  <c:v>17</c:v>
                </c:pt>
                <c:pt idx="242">
                  <c:v>6</c:v>
                </c:pt>
                <c:pt idx="243">
                  <c:v>12</c:v>
                </c:pt>
                <c:pt idx="244">
                  <c:v>16</c:v>
                </c:pt>
                <c:pt idx="245">
                  <c:v>14</c:v>
                </c:pt>
                <c:pt idx="246">
                  <c:v>15</c:v>
                </c:pt>
                <c:pt idx="247">
                  <c:v>28</c:v>
                </c:pt>
                <c:pt idx="248">
                  <c:v>15</c:v>
                </c:pt>
                <c:pt idx="249">
                  <c:v>27</c:v>
                </c:pt>
                <c:pt idx="250">
                  <c:v>15</c:v>
                </c:pt>
                <c:pt idx="251">
                  <c:v>13</c:v>
                </c:pt>
                <c:pt idx="252">
                  <c:v>27</c:v>
                </c:pt>
                <c:pt idx="253">
                  <c:v>1</c:v>
                </c:pt>
                <c:pt idx="254">
                  <c:v>1</c:v>
                </c:pt>
                <c:pt idx="255">
                  <c:v>20</c:v>
                </c:pt>
                <c:pt idx="256">
                  <c:v>1</c:v>
                </c:pt>
                <c:pt idx="257">
                  <c:v>9</c:v>
                </c:pt>
                <c:pt idx="258">
                  <c:v>12</c:v>
                </c:pt>
                <c:pt idx="259">
                  <c:v>10</c:v>
                </c:pt>
                <c:pt idx="260">
                  <c:v>10</c:v>
                </c:pt>
                <c:pt idx="261">
                  <c:v>20</c:v>
                </c:pt>
                <c:pt idx="262">
                  <c:v>20</c:v>
                </c:pt>
                <c:pt idx="263">
                  <c:v>10</c:v>
                </c:pt>
                <c:pt idx="264">
                  <c:v>24</c:v>
                </c:pt>
                <c:pt idx="265">
                  <c:v>6</c:v>
                </c:pt>
                <c:pt idx="266">
                  <c:v>30</c:v>
                </c:pt>
                <c:pt idx="267">
                  <c:v>30</c:v>
                </c:pt>
                <c:pt idx="268">
                  <c:v>31</c:v>
                </c:pt>
                <c:pt idx="269">
                  <c:v>17</c:v>
                </c:pt>
                <c:pt idx="270">
                  <c:v>15</c:v>
                </c:pt>
                <c:pt idx="271">
                  <c:v>20</c:v>
                </c:pt>
                <c:pt idx="272">
                  <c:v>28</c:v>
                </c:pt>
                <c:pt idx="273">
                  <c:v>18</c:v>
                </c:pt>
                <c:pt idx="274">
                  <c:v>24</c:v>
                </c:pt>
                <c:pt idx="275">
                  <c:v>18</c:v>
                </c:pt>
                <c:pt idx="276">
                  <c:v>25</c:v>
                </c:pt>
                <c:pt idx="277">
                  <c:v>1</c:v>
                </c:pt>
                <c:pt idx="278">
                  <c:v>25</c:v>
                </c:pt>
                <c:pt idx="279">
                  <c:v>14</c:v>
                </c:pt>
                <c:pt idx="280">
                  <c:v>16</c:v>
                </c:pt>
                <c:pt idx="281">
                  <c:v>12</c:v>
                </c:pt>
                <c:pt idx="282">
                  <c:v>22</c:v>
                </c:pt>
                <c:pt idx="283">
                  <c:v>23</c:v>
                </c:pt>
                <c:pt idx="284">
                  <c:v>14</c:v>
                </c:pt>
                <c:pt idx="285">
                  <c:v>22</c:v>
                </c:pt>
                <c:pt idx="286">
                  <c:v>25</c:v>
                </c:pt>
                <c:pt idx="287">
                  <c:v>26</c:v>
                </c:pt>
                <c:pt idx="288">
                  <c:v>13</c:v>
                </c:pt>
                <c:pt idx="289">
                  <c:v>9</c:v>
                </c:pt>
                <c:pt idx="290">
                  <c:v>35</c:v>
                </c:pt>
                <c:pt idx="291">
                  <c:v>25</c:v>
                </c:pt>
                <c:pt idx="292">
                  <c:v>5</c:v>
                </c:pt>
                <c:pt idx="293">
                  <c:v>17</c:v>
                </c:pt>
                <c:pt idx="294">
                  <c:v>3</c:v>
                </c:pt>
                <c:pt idx="295">
                  <c:v>10</c:v>
                </c:pt>
                <c:pt idx="296">
                  <c:v>25</c:v>
                </c:pt>
                <c:pt idx="297">
                  <c:v>14</c:v>
                </c:pt>
                <c:pt idx="298">
                  <c:v>23</c:v>
                </c:pt>
                <c:pt idx="299">
                  <c:v>26</c:v>
                </c:pt>
                <c:pt idx="300">
                  <c:v>12</c:v>
                </c:pt>
                <c:pt idx="301">
                  <c:v>30</c:v>
                </c:pt>
                <c:pt idx="302">
                  <c:v>18</c:v>
                </c:pt>
                <c:pt idx="303">
                  <c:v>1</c:v>
                </c:pt>
                <c:pt idx="304">
                  <c:v>11</c:v>
                </c:pt>
                <c:pt idx="305">
                  <c:v>22</c:v>
                </c:pt>
                <c:pt idx="306">
                  <c:v>3</c:v>
                </c:pt>
                <c:pt idx="307">
                  <c:v>8</c:v>
                </c:pt>
                <c:pt idx="308">
                  <c:v>15</c:v>
                </c:pt>
                <c:pt idx="309">
                  <c:v>30</c:v>
                </c:pt>
                <c:pt idx="310">
                  <c:v>2</c:v>
                </c:pt>
                <c:pt idx="311">
                  <c:v>12</c:v>
                </c:pt>
                <c:pt idx="312">
                  <c:v>1</c:v>
                </c:pt>
                <c:pt idx="313">
                  <c:v>27</c:v>
                </c:pt>
                <c:pt idx="314">
                  <c:v>14</c:v>
                </c:pt>
                <c:pt idx="315">
                  <c:v>12</c:v>
                </c:pt>
                <c:pt idx="316">
                  <c:v>13</c:v>
                </c:pt>
                <c:pt idx="317">
                  <c:v>17</c:v>
                </c:pt>
                <c:pt idx="318">
                  <c:v>2</c:v>
                </c:pt>
                <c:pt idx="319">
                  <c:v>8</c:v>
                </c:pt>
                <c:pt idx="320">
                  <c:v>15</c:v>
                </c:pt>
                <c:pt idx="321">
                  <c:v>24</c:v>
                </c:pt>
                <c:pt idx="322">
                  <c:v>15</c:v>
                </c:pt>
                <c:pt idx="323">
                  <c:v>5</c:v>
                </c:pt>
                <c:pt idx="324">
                  <c:v>9</c:v>
                </c:pt>
                <c:pt idx="325">
                  <c:v>6</c:v>
                </c:pt>
                <c:pt idx="326">
                  <c:v>25</c:v>
                </c:pt>
                <c:pt idx="327">
                  <c:v>10</c:v>
                </c:pt>
                <c:pt idx="328">
                  <c:v>14</c:v>
                </c:pt>
                <c:pt idx="329">
                  <c:v>6</c:v>
                </c:pt>
                <c:pt idx="330">
                  <c:v>30</c:v>
                </c:pt>
                <c:pt idx="331">
                  <c:v>19</c:v>
                </c:pt>
                <c:pt idx="332">
                  <c:v>18</c:v>
                </c:pt>
                <c:pt idx="333">
                  <c:v>14</c:v>
                </c:pt>
                <c:pt idx="334">
                  <c:v>18</c:v>
                </c:pt>
                <c:pt idx="335">
                  <c:v>24</c:v>
                </c:pt>
                <c:pt idx="336">
                  <c:v>25</c:v>
                </c:pt>
                <c:pt idx="337">
                  <c:v>7</c:v>
                </c:pt>
                <c:pt idx="338">
                  <c:v>9</c:v>
                </c:pt>
                <c:pt idx="339">
                  <c:v>4</c:v>
                </c:pt>
                <c:pt idx="340">
                  <c:v>26</c:v>
                </c:pt>
                <c:pt idx="341">
                  <c:v>11</c:v>
                </c:pt>
                <c:pt idx="342">
                  <c:v>3</c:v>
                </c:pt>
                <c:pt idx="343">
                  <c:v>17</c:v>
                </c:pt>
                <c:pt idx="344">
                  <c:v>19</c:v>
                </c:pt>
                <c:pt idx="345">
                  <c:v>1</c:v>
                </c:pt>
                <c:pt idx="346">
                  <c:v>2</c:v>
                </c:pt>
                <c:pt idx="347">
                  <c:v>6</c:v>
                </c:pt>
                <c:pt idx="348">
                  <c:v>8</c:v>
                </c:pt>
                <c:pt idx="349">
                  <c:v>1</c:v>
                </c:pt>
                <c:pt idx="350">
                  <c:v>20</c:v>
                </c:pt>
                <c:pt idx="351">
                  <c:v>19</c:v>
                </c:pt>
                <c:pt idx="352">
                  <c:v>2</c:v>
                </c:pt>
                <c:pt idx="353">
                  <c:v>22</c:v>
                </c:pt>
                <c:pt idx="354">
                  <c:v>16</c:v>
                </c:pt>
                <c:pt idx="355">
                  <c:v>10</c:v>
                </c:pt>
                <c:pt idx="356">
                  <c:v>15</c:v>
                </c:pt>
                <c:pt idx="357">
                  <c:v>4</c:v>
                </c:pt>
                <c:pt idx="358">
                  <c:v>9</c:v>
                </c:pt>
                <c:pt idx="359">
                  <c:v>5</c:v>
                </c:pt>
                <c:pt idx="360">
                  <c:v>5</c:v>
                </c:pt>
                <c:pt idx="361">
                  <c:v>20</c:v>
                </c:pt>
                <c:pt idx="362">
                  <c:v>7</c:v>
                </c:pt>
                <c:pt idx="363">
                  <c:v>20</c:v>
                </c:pt>
                <c:pt idx="364">
                  <c:v>5</c:v>
                </c:pt>
                <c:pt idx="365">
                  <c:v>29</c:v>
                </c:pt>
                <c:pt idx="366">
                  <c:v>3</c:v>
                </c:pt>
                <c:pt idx="367">
                  <c:v>16</c:v>
                </c:pt>
                <c:pt idx="368">
                  <c:v>1</c:v>
                </c:pt>
                <c:pt idx="369">
                  <c:v>10</c:v>
                </c:pt>
                <c:pt idx="370">
                  <c:v>10</c:v>
                </c:pt>
                <c:pt idx="371">
                  <c:v>10</c:v>
                </c:pt>
                <c:pt idx="372">
                  <c:v>25</c:v>
                </c:pt>
                <c:pt idx="373">
                  <c:v>9</c:v>
                </c:pt>
                <c:pt idx="374">
                  <c:v>3</c:v>
                </c:pt>
                <c:pt idx="375">
                  <c:v>7</c:v>
                </c:pt>
                <c:pt idx="376">
                  <c:v>35</c:v>
                </c:pt>
                <c:pt idx="377">
                  <c:v>10</c:v>
                </c:pt>
                <c:pt idx="378">
                  <c:v>1</c:v>
                </c:pt>
                <c:pt idx="379">
                  <c:v>15</c:v>
                </c:pt>
                <c:pt idx="380">
                  <c:v>10</c:v>
                </c:pt>
                <c:pt idx="381">
                  <c:v>9</c:v>
                </c:pt>
                <c:pt idx="382">
                  <c:v>25</c:v>
                </c:pt>
                <c:pt idx="383">
                  <c:v>7</c:v>
                </c:pt>
                <c:pt idx="384">
                  <c:v>20</c:v>
                </c:pt>
                <c:pt idx="385">
                  <c:v>23</c:v>
                </c:pt>
                <c:pt idx="386">
                  <c:v>14</c:v>
                </c:pt>
                <c:pt idx="387">
                  <c:v>20</c:v>
                </c:pt>
                <c:pt idx="388">
                  <c:v>23</c:v>
                </c:pt>
                <c:pt idx="389">
                  <c:v>1</c:v>
                </c:pt>
                <c:pt idx="390">
                  <c:v>3</c:v>
                </c:pt>
                <c:pt idx="391">
                  <c:v>12</c:v>
                </c:pt>
                <c:pt idx="392">
                  <c:v>7</c:v>
                </c:pt>
                <c:pt idx="393">
                  <c:v>7</c:v>
                </c:pt>
                <c:pt idx="394">
                  <c:v>3</c:v>
                </c:pt>
                <c:pt idx="395">
                  <c:v>18</c:v>
                </c:pt>
                <c:pt idx="396">
                  <c:v>30</c:v>
                </c:pt>
                <c:pt idx="397">
                  <c:v>10</c:v>
                </c:pt>
                <c:pt idx="398">
                  <c:v>10</c:v>
                </c:pt>
                <c:pt idx="399">
                  <c:v>17</c:v>
                </c:pt>
              </c:numCache>
            </c:numRef>
          </c:yVal>
          <c:smooth val="0"/>
          <c:extLst>
            <c:ext xmlns:c16="http://schemas.microsoft.com/office/drawing/2014/chart" uri="{C3380CC4-5D6E-409C-BE32-E72D297353CC}">
              <c16:uniqueId val="{00000001-8CB7-4CB2-B69A-D514ED1137C5}"/>
            </c:ext>
          </c:extLst>
        </c:ser>
        <c:dLbls>
          <c:showLegendKey val="0"/>
          <c:showVal val="0"/>
          <c:showCatName val="0"/>
          <c:showSerName val="0"/>
          <c:showPercent val="0"/>
          <c:showBubbleSize val="0"/>
        </c:dLbls>
        <c:axId val="889589312"/>
        <c:axId val="889585784"/>
      </c:scatterChart>
      <c:valAx>
        <c:axId val="889589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AnnualSalary($000)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85784"/>
        <c:crosses val="autoZero"/>
        <c:crossBetween val="midCat"/>
      </c:valAx>
      <c:valAx>
        <c:axId val="889585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WorkExperience (Yers)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89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[EmployeeSurvey2024_s224389999.xlsx]Q2(b)!PivotTable18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0" i="0" u="none" strike="noStrike" baseline="0">
                <a:effectLst/>
              </a:rPr>
              <a:t>Bar Chart: Gender Distribution and Impact Expectations</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'Q2(b)'!$C$14:$C$15</c:f>
              <c:strCache>
                <c:ptCount val="1"/>
                <c:pt idx="0">
                  <c:v> Increase Workload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'Q2(b)'!$B$16:$B$19</c:f>
              <c:strCache>
                <c:ptCount val="3"/>
                <c:pt idx="0">
                  <c:v>Female</c:v>
                </c:pt>
                <c:pt idx="1">
                  <c:v>Male</c:v>
                </c:pt>
                <c:pt idx="2">
                  <c:v>Other</c:v>
                </c:pt>
              </c:strCache>
            </c:strRef>
          </c:cat>
          <c:val>
            <c:numRef>
              <c:f>'Q2(b)'!$C$16:$C$19</c:f>
              <c:numCache>
                <c:formatCode>0.00%</c:formatCode>
                <c:ptCount val="3"/>
                <c:pt idx="0">
                  <c:v>6.7901234567901231E-2</c:v>
                </c:pt>
                <c:pt idx="1">
                  <c:v>3.7037037037037035E-2</c:v>
                </c:pt>
                <c:pt idx="2">
                  <c:v>0</c:v>
                </c:pt>
              </c:numCache>
            </c:numRef>
          </c:val>
          <c:extLst>
            <c:ext xmlns:c16="http://schemas.microsoft.com/office/drawing/2014/chart" uri="{C3380CC4-5D6E-409C-BE32-E72D297353CC}">
              <c16:uniqueId val="{00000000-BF2A-4D26-A4A6-0D1AB61603FD}"/>
            </c:ext>
          </c:extLst>
        </c:ser>
        <c:ser>
          <c:idx val="1"/>
          <c:order val="1"/>
          <c:tx>
            <c:strRef>
              <c:f>'Q2(b)'!$D$14:$D$15</c:f>
              <c:strCache>
                <c:ptCount val="1"/>
                <c:pt idx="0">
                  <c:v>Improve Efficiency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'Q2(b)'!$B$16:$B$19</c:f>
              <c:strCache>
                <c:ptCount val="3"/>
                <c:pt idx="0">
                  <c:v>Female</c:v>
                </c:pt>
                <c:pt idx="1">
                  <c:v>Male</c:v>
                </c:pt>
                <c:pt idx="2">
                  <c:v>Other</c:v>
                </c:pt>
              </c:strCache>
            </c:strRef>
          </c:cat>
          <c:val>
            <c:numRef>
              <c:f>'Q2(b)'!$D$16:$D$19</c:f>
              <c:numCache>
                <c:formatCode>0.00%</c:formatCode>
                <c:ptCount val="3"/>
                <c:pt idx="0">
                  <c:v>0.25308641975308643</c:v>
                </c:pt>
                <c:pt idx="1">
                  <c:v>0.30555555555555558</c:v>
                </c:pt>
                <c:pt idx="2">
                  <c:v>0.18181818181818182</c:v>
                </c:pt>
              </c:numCache>
            </c:numRef>
          </c:val>
          <c:extLst>
            <c:ext xmlns:c16="http://schemas.microsoft.com/office/drawing/2014/chart" uri="{C3380CC4-5D6E-409C-BE32-E72D297353CC}">
              <c16:uniqueId val="{00000001-BF2A-4D26-A4A6-0D1AB61603FD}"/>
            </c:ext>
          </c:extLst>
        </c:ser>
        <c:ser>
          <c:idx val="2"/>
          <c:order val="2"/>
          <c:tx>
            <c:strRef>
              <c:f>'Q2(b)'!$E$14:$E$15</c:f>
              <c:strCache>
                <c:ptCount val="1"/>
                <c:pt idx="0">
                  <c:v>Introduce New Responsibilities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'Q2(b)'!$B$16:$B$19</c:f>
              <c:strCache>
                <c:ptCount val="3"/>
                <c:pt idx="0">
                  <c:v>Female</c:v>
                </c:pt>
                <c:pt idx="1">
                  <c:v>Male</c:v>
                </c:pt>
                <c:pt idx="2">
                  <c:v>Other</c:v>
                </c:pt>
              </c:strCache>
            </c:strRef>
          </c:cat>
          <c:val>
            <c:numRef>
              <c:f>'Q2(b)'!$E$16:$E$19</c:f>
              <c:numCache>
                <c:formatCode>0.00%</c:formatCode>
                <c:ptCount val="3"/>
                <c:pt idx="0">
                  <c:v>0.38271604938271603</c:v>
                </c:pt>
                <c:pt idx="1">
                  <c:v>0.35648148148148145</c:v>
                </c:pt>
                <c:pt idx="2">
                  <c:v>0.40909090909090912</c:v>
                </c:pt>
              </c:numCache>
            </c:numRef>
          </c:val>
          <c:extLst>
            <c:ext xmlns:c16="http://schemas.microsoft.com/office/drawing/2014/chart" uri="{C3380CC4-5D6E-409C-BE32-E72D297353CC}">
              <c16:uniqueId val="{00000002-BF2A-4D26-A4A6-0D1AB61603FD}"/>
            </c:ext>
          </c:extLst>
        </c:ser>
        <c:ser>
          <c:idx val="3"/>
          <c:order val="3"/>
          <c:tx>
            <c:strRef>
              <c:f>'Q2(b)'!$F$14:$F$15</c:f>
              <c:strCache>
                <c:ptCount val="1"/>
                <c:pt idx="0">
                  <c:v>No Significant Impact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'Q2(b)'!$B$16:$B$19</c:f>
              <c:strCache>
                <c:ptCount val="3"/>
                <c:pt idx="0">
                  <c:v>Female</c:v>
                </c:pt>
                <c:pt idx="1">
                  <c:v>Male</c:v>
                </c:pt>
                <c:pt idx="2">
                  <c:v>Other</c:v>
                </c:pt>
              </c:strCache>
            </c:strRef>
          </c:cat>
          <c:val>
            <c:numRef>
              <c:f>'Q2(b)'!$F$16:$F$19</c:f>
              <c:numCache>
                <c:formatCode>0.00%</c:formatCode>
                <c:ptCount val="3"/>
                <c:pt idx="0">
                  <c:v>0.24691358024691357</c:v>
                </c:pt>
                <c:pt idx="1">
                  <c:v>0.25925925925925924</c:v>
                </c:pt>
                <c:pt idx="2">
                  <c:v>0.27272727272727271</c:v>
                </c:pt>
              </c:numCache>
            </c:numRef>
          </c:val>
          <c:extLst>
            <c:ext xmlns:c16="http://schemas.microsoft.com/office/drawing/2014/chart" uri="{C3380CC4-5D6E-409C-BE32-E72D297353CC}">
              <c16:uniqueId val="{00000003-BF2A-4D26-A4A6-0D1AB61603FD}"/>
            </c:ext>
          </c:extLst>
        </c:ser>
        <c:ser>
          <c:idx val="4"/>
          <c:order val="4"/>
          <c:tx>
            <c:strRef>
              <c:f>'Q2(b)'!$G$14:$G$15</c:f>
              <c:strCache>
                <c:ptCount val="1"/>
                <c:pt idx="0">
                  <c:v>Uncertain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'Q2(b)'!$B$16:$B$19</c:f>
              <c:strCache>
                <c:ptCount val="3"/>
                <c:pt idx="0">
                  <c:v>Female</c:v>
                </c:pt>
                <c:pt idx="1">
                  <c:v>Male</c:v>
                </c:pt>
                <c:pt idx="2">
                  <c:v>Other</c:v>
                </c:pt>
              </c:strCache>
            </c:strRef>
          </c:cat>
          <c:val>
            <c:numRef>
              <c:f>'Q2(b)'!$G$16:$G$19</c:f>
              <c:numCache>
                <c:formatCode>0.00%</c:formatCode>
                <c:ptCount val="3"/>
                <c:pt idx="0">
                  <c:v>4.9382716049382713E-2</c:v>
                </c:pt>
                <c:pt idx="1">
                  <c:v>4.1666666666666664E-2</c:v>
                </c:pt>
                <c:pt idx="2">
                  <c:v>0.13636363636363635</c:v>
                </c:pt>
              </c:numCache>
            </c:numRef>
          </c:val>
          <c:extLst>
            <c:ext xmlns:c16="http://schemas.microsoft.com/office/drawing/2014/chart" uri="{C3380CC4-5D6E-409C-BE32-E72D297353CC}">
              <c16:uniqueId val="{00000004-BF2A-4D26-A4A6-0D1AB61603FD}"/>
            </c:ext>
          </c:extLst>
        </c:ser>
        <c:dLbls>
          <c:showLegendKey val="0"/>
          <c:showVal val="0"/>
          <c:showCatName val="0"/>
          <c:showSerName val="0"/>
          <c:showPercent val="0"/>
          <c:showBubbleSize val="0"/>
        </c:dLbls>
        <c:gapWidth val="150"/>
        <c:axId val="889592448"/>
        <c:axId val="889585392"/>
      </c:barChart>
      <c:catAx>
        <c:axId val="889592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585392"/>
        <c:crosses val="autoZero"/>
        <c:auto val="1"/>
        <c:lblAlgn val="ctr"/>
        <c:lblOffset val="100"/>
        <c:noMultiLvlLbl val="0"/>
      </c:catAx>
      <c:valAx>
        <c:axId val="889585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a:t>
                </a:r>
                <a:r>
                  <a:rPr lang="en-GB" sz="1200" baseline="0"/>
                  <a:t> Frequency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959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[EmployeeSurvey2024_s224389999.xlsx]Q2(b)!PivotTable18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GB" sz="1800" b="0" i="0" baseline="0">
                <a:effectLst/>
              </a:rPr>
              <a:t>Stacked Bar Chart: Gender Distribution and Impact Expectations</a:t>
            </a:r>
            <a:endParaRPr lang="en-GB">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'Q2(b)'!$C$14:$C$15</c:f>
              <c:strCache>
                <c:ptCount val="1"/>
                <c:pt idx="0">
                  <c:v> Increase Workload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'Q2(b)'!$B$16:$B$19</c:f>
              <c:strCache>
                <c:ptCount val="3"/>
                <c:pt idx="0">
                  <c:v>Female</c:v>
                </c:pt>
                <c:pt idx="1">
                  <c:v>Male</c:v>
                </c:pt>
                <c:pt idx="2">
                  <c:v>Other</c:v>
                </c:pt>
              </c:strCache>
            </c:strRef>
          </c:cat>
          <c:val>
            <c:numRef>
              <c:f>'Q2(b)'!$C$16:$C$19</c:f>
              <c:numCache>
                <c:formatCode>0.00%</c:formatCode>
                <c:ptCount val="3"/>
                <c:pt idx="0">
                  <c:v>6.7901234567901231E-2</c:v>
                </c:pt>
                <c:pt idx="1">
                  <c:v>3.7037037037037035E-2</c:v>
                </c:pt>
                <c:pt idx="2">
                  <c:v>0</c:v>
                </c:pt>
              </c:numCache>
            </c:numRef>
          </c:val>
          <c:extLst>
            <c:ext xmlns:c16="http://schemas.microsoft.com/office/drawing/2014/chart" uri="{C3380CC4-5D6E-409C-BE32-E72D297353CC}">
              <c16:uniqueId val="{00000000-9098-4643-97B3-C400B606F254}"/>
            </c:ext>
          </c:extLst>
        </c:ser>
        <c:ser>
          <c:idx val="1"/>
          <c:order val="1"/>
          <c:tx>
            <c:strRef>
              <c:f>'Q2(b)'!$D$14:$D$15</c:f>
              <c:strCache>
                <c:ptCount val="1"/>
                <c:pt idx="0">
                  <c:v>Improve Efficiency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'Q2(b)'!$B$16:$B$19</c:f>
              <c:strCache>
                <c:ptCount val="3"/>
                <c:pt idx="0">
                  <c:v>Female</c:v>
                </c:pt>
                <c:pt idx="1">
                  <c:v>Male</c:v>
                </c:pt>
                <c:pt idx="2">
                  <c:v>Other</c:v>
                </c:pt>
              </c:strCache>
            </c:strRef>
          </c:cat>
          <c:val>
            <c:numRef>
              <c:f>'Q2(b)'!$D$16:$D$19</c:f>
              <c:numCache>
                <c:formatCode>0.00%</c:formatCode>
                <c:ptCount val="3"/>
                <c:pt idx="0">
                  <c:v>0.25308641975308643</c:v>
                </c:pt>
                <c:pt idx="1">
                  <c:v>0.30555555555555558</c:v>
                </c:pt>
                <c:pt idx="2">
                  <c:v>0.18181818181818182</c:v>
                </c:pt>
              </c:numCache>
            </c:numRef>
          </c:val>
          <c:extLst>
            <c:ext xmlns:c16="http://schemas.microsoft.com/office/drawing/2014/chart" uri="{C3380CC4-5D6E-409C-BE32-E72D297353CC}">
              <c16:uniqueId val="{00000001-9098-4643-97B3-C400B606F254}"/>
            </c:ext>
          </c:extLst>
        </c:ser>
        <c:ser>
          <c:idx val="2"/>
          <c:order val="2"/>
          <c:tx>
            <c:strRef>
              <c:f>'Q2(b)'!$E$14:$E$15</c:f>
              <c:strCache>
                <c:ptCount val="1"/>
                <c:pt idx="0">
                  <c:v>Introduce New Responsibilities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'Q2(b)'!$B$16:$B$19</c:f>
              <c:strCache>
                <c:ptCount val="3"/>
                <c:pt idx="0">
                  <c:v>Female</c:v>
                </c:pt>
                <c:pt idx="1">
                  <c:v>Male</c:v>
                </c:pt>
                <c:pt idx="2">
                  <c:v>Other</c:v>
                </c:pt>
              </c:strCache>
            </c:strRef>
          </c:cat>
          <c:val>
            <c:numRef>
              <c:f>'Q2(b)'!$E$16:$E$19</c:f>
              <c:numCache>
                <c:formatCode>0.00%</c:formatCode>
                <c:ptCount val="3"/>
                <c:pt idx="0">
                  <c:v>0.38271604938271603</c:v>
                </c:pt>
                <c:pt idx="1">
                  <c:v>0.35648148148148145</c:v>
                </c:pt>
                <c:pt idx="2">
                  <c:v>0.40909090909090912</c:v>
                </c:pt>
              </c:numCache>
            </c:numRef>
          </c:val>
          <c:extLst>
            <c:ext xmlns:c16="http://schemas.microsoft.com/office/drawing/2014/chart" uri="{C3380CC4-5D6E-409C-BE32-E72D297353CC}">
              <c16:uniqueId val="{00000002-9098-4643-97B3-C400B606F254}"/>
            </c:ext>
          </c:extLst>
        </c:ser>
        <c:ser>
          <c:idx val="3"/>
          <c:order val="3"/>
          <c:tx>
            <c:strRef>
              <c:f>'Q2(b)'!$F$14:$F$15</c:f>
              <c:strCache>
                <c:ptCount val="1"/>
                <c:pt idx="0">
                  <c:v>No Significant Impact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'Q2(b)'!$B$16:$B$19</c:f>
              <c:strCache>
                <c:ptCount val="3"/>
                <c:pt idx="0">
                  <c:v>Female</c:v>
                </c:pt>
                <c:pt idx="1">
                  <c:v>Male</c:v>
                </c:pt>
                <c:pt idx="2">
                  <c:v>Other</c:v>
                </c:pt>
              </c:strCache>
            </c:strRef>
          </c:cat>
          <c:val>
            <c:numRef>
              <c:f>'Q2(b)'!$F$16:$F$19</c:f>
              <c:numCache>
                <c:formatCode>0.00%</c:formatCode>
                <c:ptCount val="3"/>
                <c:pt idx="0">
                  <c:v>0.24691358024691357</c:v>
                </c:pt>
                <c:pt idx="1">
                  <c:v>0.25925925925925924</c:v>
                </c:pt>
                <c:pt idx="2">
                  <c:v>0.27272727272727271</c:v>
                </c:pt>
              </c:numCache>
            </c:numRef>
          </c:val>
          <c:extLst>
            <c:ext xmlns:c16="http://schemas.microsoft.com/office/drawing/2014/chart" uri="{C3380CC4-5D6E-409C-BE32-E72D297353CC}">
              <c16:uniqueId val="{00000003-9098-4643-97B3-C400B606F254}"/>
            </c:ext>
          </c:extLst>
        </c:ser>
        <c:ser>
          <c:idx val="4"/>
          <c:order val="4"/>
          <c:tx>
            <c:strRef>
              <c:f>'Q2(b)'!$G$14:$G$15</c:f>
              <c:strCache>
                <c:ptCount val="1"/>
                <c:pt idx="0">
                  <c:v>Uncertain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'Q2(b)'!$B$16:$B$19</c:f>
              <c:strCache>
                <c:ptCount val="3"/>
                <c:pt idx="0">
                  <c:v>Female</c:v>
                </c:pt>
                <c:pt idx="1">
                  <c:v>Male</c:v>
                </c:pt>
                <c:pt idx="2">
                  <c:v>Other</c:v>
                </c:pt>
              </c:strCache>
            </c:strRef>
          </c:cat>
          <c:val>
            <c:numRef>
              <c:f>'Q2(b)'!$G$16:$G$19</c:f>
              <c:numCache>
                <c:formatCode>0.00%</c:formatCode>
                <c:ptCount val="3"/>
                <c:pt idx="0">
                  <c:v>4.9382716049382713E-2</c:v>
                </c:pt>
                <c:pt idx="1">
                  <c:v>4.1666666666666664E-2</c:v>
                </c:pt>
                <c:pt idx="2">
                  <c:v>0.13636363636363635</c:v>
                </c:pt>
              </c:numCache>
            </c:numRef>
          </c:val>
          <c:extLst>
            <c:ext xmlns:c16="http://schemas.microsoft.com/office/drawing/2014/chart" uri="{C3380CC4-5D6E-409C-BE32-E72D297353CC}">
              <c16:uniqueId val="{00000004-9098-4643-97B3-C400B606F254}"/>
            </c:ext>
          </c:extLst>
        </c:ser>
        <c:dLbls>
          <c:dLblPos val="ctr"/>
          <c:showLegendKey val="0"/>
          <c:showVal val="1"/>
          <c:showCatName val="0"/>
          <c:showSerName val="0"/>
          <c:showPercent val="0"/>
          <c:showBubbleSize val="0"/>
        </c:dLbls>
        <c:gapWidth val="150"/>
        <c:overlap val="100"/>
        <c:axId val="872841512"/>
        <c:axId val="872837592"/>
      </c:barChart>
      <c:catAx>
        <c:axId val="872841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b="1" i="0" u="none" strike="noStrike" baseline="0">
                    <a:effectLst/>
                  </a:rPr>
                  <a:t>GENDER</a:t>
                </a:r>
                <a:endParaRPr lang="en-GB" sz="1400"/>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37592"/>
        <c:crosses val="autoZero"/>
        <c:auto val="1"/>
        <c:lblAlgn val="ctr"/>
        <c:lblOffset val="100"/>
        <c:noMultiLvlLbl val="0"/>
      </c:catAx>
      <c:valAx>
        <c:axId val="8728375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sz="1400"/>
                  <a:t>Percentage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72841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[EmployeeSurvey2024_s224389999.xlsx]Q2(c)!PivotTable20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Bar Graph Showing Job Displacement Concerns Across Different Age Ranges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'Q2(c)'!$C$21:$C$22</c:f>
              <c:strCache>
                <c:ptCount val="1"/>
                <c:pt idx="0">
                  <c:v>No</c:v>
                </c:pt>
              </c:strCache>
            </c:strRef>
          </c:tx>
          <c:spPr>
            <a:solidFill>
              <a:schemeClr val="accent1"/>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'Q2(c)'!$C$23:$C$32</c:f>
              <c:numCache>
                <c:formatCode>0.00%</c:formatCode>
                <c:ptCount val="9"/>
                <c:pt idx="0">
                  <c:v>0.421875</c:v>
                </c:pt>
                <c:pt idx="1">
                  <c:v>0.47499999999999998</c:v>
                </c:pt>
                <c:pt idx="2">
                  <c:v>0.41975308641975306</c:v>
                </c:pt>
                <c:pt idx="3">
                  <c:v>0.54794520547945202</c:v>
                </c:pt>
                <c:pt idx="4">
                  <c:v>0.4375</c:v>
                </c:pt>
                <c:pt idx="5">
                  <c:v>0.5</c:v>
                </c:pt>
                <c:pt idx="6">
                  <c:v>0.55000000000000004</c:v>
                </c:pt>
                <c:pt idx="7">
                  <c:v>0.52631578947368418</c:v>
                </c:pt>
                <c:pt idx="8">
                  <c:v>0</c:v>
                </c:pt>
              </c:numCache>
            </c:numRef>
          </c:val>
          <c:extLst>
            <c:ext xmlns:c16="http://schemas.microsoft.com/office/drawing/2014/chart" uri="{C3380CC4-5D6E-409C-BE32-E72D297353CC}">
              <c16:uniqueId val="{00000000-5BFC-4D11-8EEE-693891196AF3}"/>
            </c:ext>
          </c:extLst>
        </c:ser>
        <c:ser>
          <c:idx val="1"/>
          <c:order val="1"/>
          <c:tx>
            <c:strRef>
              <c:f>'Q2(c)'!$D$21:$D$22</c:f>
              <c:strCache>
                <c:ptCount val="1"/>
                <c:pt idx="0">
                  <c:v>Not Sure</c:v>
                </c:pt>
              </c:strCache>
            </c:strRef>
          </c:tx>
          <c:spPr>
            <a:solidFill>
              <a:schemeClr val="accent2"/>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'Q2(c)'!$D$23:$D$32</c:f>
              <c:numCache>
                <c:formatCode>0.00%</c:formatCode>
                <c:ptCount val="9"/>
                <c:pt idx="0">
                  <c:v>0.1875</c:v>
                </c:pt>
                <c:pt idx="1">
                  <c:v>0.17499999999999999</c:v>
                </c:pt>
                <c:pt idx="2">
                  <c:v>0.18518518518518517</c:v>
                </c:pt>
                <c:pt idx="3">
                  <c:v>0.13698630136986301</c:v>
                </c:pt>
                <c:pt idx="4">
                  <c:v>0.28125</c:v>
                </c:pt>
                <c:pt idx="5">
                  <c:v>0.17857142857142858</c:v>
                </c:pt>
                <c:pt idx="6">
                  <c:v>0.1</c:v>
                </c:pt>
                <c:pt idx="7">
                  <c:v>0.10526315789473684</c:v>
                </c:pt>
                <c:pt idx="8">
                  <c:v>0.66666666666666663</c:v>
                </c:pt>
              </c:numCache>
            </c:numRef>
          </c:val>
          <c:extLst>
            <c:ext xmlns:c16="http://schemas.microsoft.com/office/drawing/2014/chart" uri="{C3380CC4-5D6E-409C-BE32-E72D297353CC}">
              <c16:uniqueId val="{00000001-5BFC-4D11-8EEE-693891196AF3}"/>
            </c:ext>
          </c:extLst>
        </c:ser>
        <c:ser>
          <c:idx val="2"/>
          <c:order val="2"/>
          <c:tx>
            <c:strRef>
              <c:f>'Q2(c)'!$E$21:$E$22</c:f>
              <c:strCache>
                <c:ptCount val="1"/>
                <c:pt idx="0">
                  <c:v>Yes</c:v>
                </c:pt>
              </c:strCache>
            </c:strRef>
          </c:tx>
          <c:spPr>
            <a:solidFill>
              <a:schemeClr val="accent3"/>
            </a:solidFill>
            <a:ln>
              <a:noFill/>
            </a:ln>
            <a:effectLst/>
          </c:spPr>
          <c:invertIfNegative val="0"/>
          <c:cat>
            <c:strRef>
              <c:f>'Q2(c)'!$B$23:$B$32</c:f>
              <c:strCache>
                <c:ptCount val="9"/>
                <c:pt idx="0">
                  <c:v>25-29</c:v>
                </c:pt>
                <c:pt idx="1">
                  <c:v>30-34</c:v>
                </c:pt>
                <c:pt idx="2">
                  <c:v>35-39</c:v>
                </c:pt>
                <c:pt idx="3">
                  <c:v>40-44</c:v>
                </c:pt>
                <c:pt idx="4">
                  <c:v>45-49</c:v>
                </c:pt>
                <c:pt idx="5">
                  <c:v>50-54</c:v>
                </c:pt>
                <c:pt idx="6">
                  <c:v>55-59</c:v>
                </c:pt>
                <c:pt idx="7">
                  <c:v>60-64</c:v>
                </c:pt>
                <c:pt idx="8">
                  <c:v>65-70</c:v>
                </c:pt>
              </c:strCache>
            </c:strRef>
          </c:cat>
          <c:val>
            <c:numRef>
              <c:f>'Q2(c)'!$E$23:$E$32</c:f>
              <c:numCache>
                <c:formatCode>0.00%</c:formatCode>
                <c:ptCount val="9"/>
                <c:pt idx="0">
                  <c:v>0.390625</c:v>
                </c:pt>
                <c:pt idx="1">
                  <c:v>0.35</c:v>
                </c:pt>
                <c:pt idx="2">
                  <c:v>0.39506172839506171</c:v>
                </c:pt>
                <c:pt idx="3">
                  <c:v>0.31506849315068491</c:v>
                </c:pt>
                <c:pt idx="4">
                  <c:v>0.28125</c:v>
                </c:pt>
                <c:pt idx="5">
                  <c:v>0.32142857142857145</c:v>
                </c:pt>
                <c:pt idx="6">
                  <c:v>0.35</c:v>
                </c:pt>
                <c:pt idx="7">
                  <c:v>0.36842105263157893</c:v>
                </c:pt>
                <c:pt idx="8">
                  <c:v>0.33333333333333331</c:v>
                </c:pt>
              </c:numCache>
            </c:numRef>
          </c:val>
          <c:extLst>
            <c:ext xmlns:c16="http://schemas.microsoft.com/office/drawing/2014/chart" uri="{C3380CC4-5D6E-409C-BE32-E72D297353CC}">
              <c16:uniqueId val="{00000002-5BFC-4D11-8EEE-693891196AF3}"/>
            </c:ext>
          </c:extLst>
        </c:ser>
        <c:dLbls>
          <c:showLegendKey val="0"/>
          <c:showVal val="0"/>
          <c:showCatName val="0"/>
          <c:showSerName val="0"/>
          <c:showPercent val="0"/>
          <c:showBubbleSize val="0"/>
        </c:dLbls>
        <c:gapWidth val="150"/>
        <c:axId val="788058912"/>
        <c:axId val="788057736"/>
      </c:barChart>
      <c:catAx>
        <c:axId val="78805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a:t>
                </a:r>
                <a:r>
                  <a:rPr lang="en-GB" sz="1400" b="1"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57736"/>
        <c:crosses val="autoZero"/>
        <c:auto val="1"/>
        <c:lblAlgn val="ctr"/>
        <c:lblOffset val="100"/>
        <c:noMultiLvlLbl val="0"/>
      </c:catAx>
      <c:valAx>
        <c:axId val="788057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t>
                </a:r>
                <a:r>
                  <a:rPr lang="en-GB" sz="1200" baseline="0"/>
                  <a:t> Frequency</a:t>
                </a:r>
                <a:endParaRPr lang="en-GB"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B"/>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5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37765</xdr:colOff>
      <xdr:row>100</xdr:row>
      <xdr:rowOff>75197</xdr:rowOff>
    </xdr:from>
    <xdr:to>
      <xdr:col>6</xdr:col>
      <xdr:colOff>1219867</xdr:colOff>
      <xdr:row>117</xdr:row>
      <xdr:rowOff>83553</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400215</xdr:colOff>
      <xdr:row>99</xdr:row>
      <xdr:rowOff>182477</xdr:rowOff>
    </xdr:from>
    <xdr:to>
      <xdr:col>12</xdr:col>
      <xdr:colOff>1044407</xdr:colOff>
      <xdr:row>116</xdr:row>
      <xdr:rowOff>108617</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107784</xdr:colOff>
      <xdr:row>118</xdr:row>
      <xdr:rowOff>75198</xdr:rowOff>
    </xdr:from>
    <xdr:to>
      <xdr:col>6</xdr:col>
      <xdr:colOff>593226</xdr:colOff>
      <xdr:row>140</xdr:row>
      <xdr:rowOff>75197</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82717</xdr:colOff>
      <xdr:row>141</xdr:row>
      <xdr:rowOff>91909</xdr:rowOff>
    </xdr:from>
    <xdr:to>
      <xdr:col>6</xdr:col>
      <xdr:colOff>810461</xdr:colOff>
      <xdr:row>157</xdr:row>
      <xdr:rowOff>84891</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100263</xdr:colOff>
      <xdr:row>66</xdr:row>
      <xdr:rowOff>108619</xdr:rowOff>
    </xdr:from>
    <xdr:to>
      <xdr:col>3</xdr:col>
      <xdr:colOff>1019342</xdr:colOff>
      <xdr:row>68</xdr:row>
      <xdr:rowOff>167105</xdr:rowOff>
    </xdr:to>
    <xdr:sp macro="" textlink="">
      <xdr:nvSpPr>
        <xdr:cNvPr id="14" name="Right Arrow 13">
          <a:extLst>
            <a:ext uri="{FF2B5EF4-FFF2-40B4-BE49-F238E27FC236}">
              <a16:creationId xmlns:a16="http://schemas.microsoft.com/office/drawing/2014/main" id="{00000000-0008-0000-0200-00000E000000}"/>
            </a:ext>
          </a:extLst>
        </xdr:cNvPr>
        <xdr:cNvSpPr/>
      </xdr:nvSpPr>
      <xdr:spPr>
        <a:xfrm>
          <a:off x="2999539" y="8054474"/>
          <a:ext cx="919079" cy="42611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1136316</xdr:colOff>
      <xdr:row>64</xdr:row>
      <xdr:rowOff>41776</xdr:rowOff>
    </xdr:from>
    <xdr:to>
      <xdr:col>4</xdr:col>
      <xdr:colOff>1412040</xdr:colOff>
      <xdr:row>69</xdr:row>
      <xdr:rowOff>33421</xdr:rowOff>
    </xdr:to>
    <xdr:sp macro="" textlink="">
      <xdr:nvSpPr>
        <xdr:cNvPr id="16" name="Rectangular Callout 15">
          <a:extLst>
            <a:ext uri="{FF2B5EF4-FFF2-40B4-BE49-F238E27FC236}">
              <a16:creationId xmlns:a16="http://schemas.microsoft.com/office/drawing/2014/main" id="{00000000-0008-0000-0200-000010000000}"/>
            </a:ext>
          </a:extLst>
        </xdr:cNvPr>
        <xdr:cNvSpPr/>
      </xdr:nvSpPr>
      <xdr:spPr>
        <a:xfrm>
          <a:off x="4035592" y="7620000"/>
          <a:ext cx="1478882" cy="910724"/>
        </a:xfrm>
        <a:prstGeom prst="wedgeRectCallou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GB" sz="1100"/>
            <a:t>All the data points above</a:t>
          </a:r>
          <a:r>
            <a:rPr lang="en-GB" sz="1100" baseline="0"/>
            <a:t> the lower fence or below the lower fence.</a:t>
          </a:r>
          <a:endParaRPr lang="en-GB" sz="1100"/>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2</xdr:col>
      <xdr:colOff>1889760</xdr:colOff>
      <xdr:row>13</xdr:row>
      <xdr:rowOff>163830</xdr:rowOff>
    </xdr:from>
    <xdr:ext cx="1205266" cy="20499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3108960" y="2278380"/>
              <a:ext cx="1205266"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AU" sz="1100" b="1" i="1">
                        <a:solidFill>
                          <a:srgbClr val="0000FF"/>
                        </a:solidFill>
                        <a:latin typeface="Cambria Math" panose="02040503050406030204" pitchFamily="18" charset="0"/>
                      </a:rPr>
                      <m:t>𝑺𝑬</m:t>
                    </m:r>
                    <m:r>
                      <a:rPr lang="en-AU" sz="1100" b="1" i="1">
                        <a:solidFill>
                          <a:srgbClr val="0000FF"/>
                        </a:solidFill>
                        <a:latin typeface="Cambria Math" panose="02040503050406030204" pitchFamily="18" charset="0"/>
                      </a:rPr>
                      <m:t>=</m:t>
                    </m:r>
                    <m:rad>
                      <m:radPr>
                        <m:degHide m:val="on"/>
                        <m:ctrlPr>
                          <a:rPr lang="en-AU" sz="1100" b="1" i="1">
                            <a:solidFill>
                              <a:srgbClr val="0000FF"/>
                            </a:solidFill>
                            <a:latin typeface="Cambria Math" panose="02040503050406030204" pitchFamily="18" charset="0"/>
                          </a:rPr>
                        </m:ctrlPr>
                      </m:radPr>
                      <m:deg/>
                      <m:e>
                        <m:f>
                          <m:fPr>
                            <m:type m:val="lin"/>
                            <m:ctrlPr>
                              <a:rPr lang="en-AU" sz="1100" b="1" i="1">
                                <a:solidFill>
                                  <a:srgbClr val="0000FF"/>
                                </a:solidFill>
                                <a:latin typeface="Cambria Math" panose="02040503050406030204" pitchFamily="18" charset="0"/>
                              </a:rPr>
                            </m:ctrlPr>
                          </m:fPr>
                          <m:num>
                            <m:r>
                              <a:rPr lang="en-AU" sz="1100" b="1" i="1">
                                <a:solidFill>
                                  <a:srgbClr val="0000FF"/>
                                </a:solidFill>
                                <a:latin typeface="Cambria Math" panose="02040503050406030204" pitchFamily="18" charset="0"/>
                              </a:rPr>
                              <m:t>𝒑</m:t>
                            </m:r>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rPr>
                              <m:t>𝟏</m:t>
                            </m:r>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rPr>
                              <m:t>𝒑</m:t>
                            </m:r>
                            <m:r>
                              <a:rPr lang="en-AU" sz="1100" b="1" i="1">
                                <a:solidFill>
                                  <a:srgbClr val="0000FF"/>
                                </a:solidFill>
                                <a:latin typeface="Cambria Math" panose="02040503050406030204" pitchFamily="18" charset="0"/>
                              </a:rPr>
                              <m:t>)</m:t>
                            </m:r>
                          </m:num>
                          <m:den>
                            <m:r>
                              <a:rPr lang="en-AU" sz="1100" b="1" i="1">
                                <a:solidFill>
                                  <a:srgbClr val="0000FF"/>
                                </a:solidFill>
                                <a:latin typeface="Cambria Math" panose="02040503050406030204" pitchFamily="18" charset="0"/>
                              </a:rPr>
                              <m:t>𝒏</m:t>
                            </m:r>
                          </m:den>
                        </m:f>
                      </m:e>
                    </m:rad>
                  </m:oMath>
                </m:oMathPara>
              </a14:m>
              <a:endParaRPr lang="en-AU" sz="1100" b="1"/>
            </a:p>
          </xdr:txBody>
        </xdr:sp>
      </mc:Choice>
      <mc:Fallback xmlns="">
        <xdr:sp macro="" textlink="">
          <xdr:nvSpPr>
            <xdr:cNvPr id="2" name="TextBox 1">
              <a:extLst>
                <a:ext uri="{FF2B5EF4-FFF2-40B4-BE49-F238E27FC236}">
                  <a16:creationId xmlns:a16="http://schemas.microsoft.com/office/drawing/2014/main" id="{E5FA8423-EF00-4D99-AEA6-2A54446A8E16}"/>
                </a:ext>
              </a:extLst>
            </xdr:cNvPr>
            <xdr:cNvSpPr txBox="1"/>
          </xdr:nvSpPr>
          <xdr:spPr>
            <a:xfrm>
              <a:off x="3108960" y="2278380"/>
              <a:ext cx="1205266"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AU" sz="1100" b="1" i="0">
                  <a:solidFill>
                    <a:srgbClr val="0000FF"/>
                  </a:solidFill>
                  <a:latin typeface="Cambria Math" panose="02040503050406030204" pitchFamily="18" charset="0"/>
                </a:rPr>
                <a:t>𝑺𝑬=√(〖𝒑(𝟏−𝒑)〗∕𝒏)</a:t>
              </a:r>
              <a:endParaRPr lang="en-AU" sz="1100" b="1"/>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oneCellAnchor>
    <xdr:from>
      <xdr:col>3</xdr:col>
      <xdr:colOff>30480</xdr:colOff>
      <xdr:row>14</xdr:row>
      <xdr:rowOff>121920</xdr:rowOff>
    </xdr:from>
    <xdr:ext cx="1246239" cy="264560"/>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3935730" y="2712720"/>
          <a:ext cx="1246239"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1">
              <a:solidFill>
                <a:srgbClr val="FF0000"/>
              </a:solidFill>
            </a:rPr>
            <a:t>Always</a:t>
          </a:r>
          <a:r>
            <a:rPr lang="en-AU" sz="1100" b="1" baseline="0">
              <a:solidFill>
                <a:srgbClr val="FF0000"/>
              </a:solidFill>
            </a:rPr>
            <a:t> Round up!</a:t>
          </a:r>
          <a:endParaRPr lang="en-AU" sz="1100" b="1">
            <a:solidFill>
              <a:srgbClr val="FF0000"/>
            </a:solidFill>
          </a:endParaRPr>
        </a:p>
      </xdr:txBody>
    </xdr:sp>
    <xdr:clientData/>
  </xdr:oneCellAnchor>
  <xdr:oneCellAnchor>
    <xdr:from>
      <xdr:col>8</xdr:col>
      <xdr:colOff>30480</xdr:colOff>
      <xdr:row>14</xdr:row>
      <xdr:rowOff>114300</xdr:rowOff>
    </xdr:from>
    <xdr:ext cx="1246239" cy="264560"/>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9479280" y="2705100"/>
          <a:ext cx="1246239" cy="264560"/>
        </a:xfrm>
        <a:prstGeom prst="rect">
          <a:avLst/>
        </a:prstGeom>
        <a:solidFill>
          <a:schemeClr val="accent6">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1">
              <a:solidFill>
                <a:srgbClr val="FF0000"/>
              </a:solidFill>
            </a:rPr>
            <a:t>Always</a:t>
          </a:r>
          <a:r>
            <a:rPr lang="en-AU" sz="1100" b="1" baseline="0">
              <a:solidFill>
                <a:srgbClr val="FF0000"/>
              </a:solidFill>
            </a:rPr>
            <a:t> Round up!</a:t>
          </a:r>
          <a:endParaRPr lang="en-AU" sz="1100" b="1">
            <a:solidFill>
              <a:srgbClr val="FF0000"/>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5</xdr:col>
      <xdr:colOff>403860</xdr:colOff>
      <xdr:row>11</xdr:row>
      <xdr:rowOff>53340</xdr:rowOff>
    </xdr:from>
    <xdr:ext cx="184731" cy="264560"/>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4223385" y="215836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5</xdr:col>
      <xdr:colOff>32453</xdr:colOff>
      <xdr:row>5</xdr:row>
      <xdr:rowOff>137160</xdr:rowOff>
    </xdr:from>
    <xdr:to>
      <xdr:col>9</xdr:col>
      <xdr:colOff>0</xdr:colOff>
      <xdr:row>23</xdr:row>
      <xdr:rowOff>53340</xdr:rowOff>
    </xdr:to>
    <xdr:grpSp>
      <xdr:nvGrpSpPr>
        <xdr:cNvPr id="3" name="Group 2">
          <a:extLst>
            <a:ext uri="{FF2B5EF4-FFF2-40B4-BE49-F238E27FC236}">
              <a16:creationId xmlns:a16="http://schemas.microsoft.com/office/drawing/2014/main" id="{00000000-0008-0000-0F00-000003000000}"/>
            </a:ext>
          </a:extLst>
        </xdr:cNvPr>
        <xdr:cNvGrpSpPr/>
      </xdr:nvGrpSpPr>
      <xdr:grpSpPr>
        <a:xfrm>
          <a:off x="4020253" y="1064260"/>
          <a:ext cx="2431347" cy="3230880"/>
          <a:chOff x="3976289" y="1059180"/>
          <a:chExt cx="1911151" cy="3208020"/>
        </a:xfrm>
      </xdr:grpSpPr>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992880" y="145542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(Lower/Upper/Two Tail)</a:t>
            </a:r>
          </a:p>
        </xdr:txBody>
      </xdr:sp>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4000500" y="105918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  ≥ </a:t>
            </a:r>
            <a:endParaRPr lang="en-AU" sz="1100"/>
          </a:p>
        </xdr:txBody>
      </xdr:sp>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992880" y="126492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&lt;  &gt; </a:t>
            </a:r>
            <a:endParaRPr lang="en-AU" sz="1100"/>
          </a:p>
        </xdr:txBody>
      </xdr:sp>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976289" y="2194560"/>
            <a:ext cx="1911151" cy="259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chemeClr val="tx1"/>
                </a:solidFill>
                <a:effectLst/>
                <a:latin typeface="+mn-lt"/>
                <a:ea typeface="+mn-ea"/>
                <a:cs typeface="+mn-cs"/>
              </a:rPr>
              <a:t>Table E.2</a:t>
            </a:r>
            <a:r>
              <a:rPr lang="en-AU" sz="1100" baseline="0">
                <a:solidFill>
                  <a:schemeClr val="tx1"/>
                </a:solidFill>
                <a:effectLst/>
                <a:latin typeface="+mn-lt"/>
                <a:ea typeface="+mn-ea"/>
                <a:cs typeface="+mn-cs"/>
              </a:rPr>
              <a:t> </a:t>
            </a:r>
            <a:r>
              <a:rPr lang="en-AU" sz="1100" b="1" baseline="0">
                <a:solidFill>
                  <a:schemeClr val="tx1"/>
                </a:solidFill>
                <a:effectLst/>
                <a:latin typeface="+mn-lt"/>
                <a:ea typeface="+mn-ea"/>
                <a:cs typeface="+mn-cs"/>
              </a:rPr>
              <a:t>OR</a:t>
            </a:r>
            <a:r>
              <a:rPr lang="en-AU" sz="1100" baseline="0">
                <a:solidFill>
                  <a:schemeClr val="tx1"/>
                </a:solidFill>
                <a:effectLst/>
                <a:latin typeface="+mn-lt"/>
                <a:ea typeface="+mn-ea"/>
                <a:cs typeface="+mn-cs"/>
              </a:rPr>
              <a:t> =</a:t>
            </a:r>
            <a:r>
              <a:rPr lang="en-AU" sz="1100"/>
              <a:t>NORM.S.INV(probability)</a:t>
            </a:r>
          </a:p>
        </xdr:txBody>
      </xdr:sp>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4015740" y="4030980"/>
            <a:ext cx="1756695" cy="2362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chemeClr val="tx1"/>
                </a:solidFill>
                <a:effectLst/>
                <a:latin typeface="+mn-lt"/>
                <a:ea typeface="+mn-ea"/>
                <a:cs typeface="+mn-cs"/>
              </a:rPr>
              <a:t>Table E.2</a:t>
            </a:r>
            <a:r>
              <a:rPr lang="en-AU" sz="1100" baseline="0">
                <a:solidFill>
                  <a:schemeClr val="tx1"/>
                </a:solidFill>
                <a:effectLst/>
                <a:latin typeface="+mn-lt"/>
                <a:ea typeface="+mn-ea"/>
                <a:cs typeface="+mn-cs"/>
              </a:rPr>
              <a:t> </a:t>
            </a:r>
            <a:r>
              <a:rPr lang="en-AU" sz="1100" b="1" baseline="0">
                <a:solidFill>
                  <a:schemeClr val="tx1"/>
                </a:solidFill>
                <a:effectLst/>
                <a:latin typeface="+mn-lt"/>
                <a:ea typeface="+mn-ea"/>
                <a:cs typeface="+mn-cs"/>
              </a:rPr>
              <a:t>OR</a:t>
            </a:r>
            <a:r>
              <a:rPr lang="en-AU" sz="1100" baseline="0">
                <a:solidFill>
                  <a:schemeClr val="tx1"/>
                </a:solidFill>
                <a:effectLst/>
                <a:latin typeface="+mn-lt"/>
                <a:ea typeface="+mn-ea"/>
                <a:cs typeface="+mn-cs"/>
              </a:rPr>
              <a:t> =</a:t>
            </a:r>
            <a:r>
              <a:rPr lang="en-AU" sz="1100"/>
              <a:t>NORM.S.DIST(z,TRUE)</a:t>
            </a:r>
          </a:p>
        </xdr:txBody>
      </xdr:sp>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F00-000009000000}"/>
                  </a:ext>
                </a:extLst>
              </xdr:cNvPr>
              <xdr:cNvSpPr txBox="1"/>
            </xdr:nvSpPr>
            <xdr:spPr>
              <a:xfrm>
                <a:off x="4015740" y="3832860"/>
                <a:ext cx="1684020" cy="198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a:t>
                </a:r>
                <a14:m>
                  <m:oMath xmlns:m="http://schemas.openxmlformats.org/officeDocument/2006/math">
                    <m:acc>
                      <m:accPr>
                        <m:chr m:val="̅"/>
                        <m:ctrlPr>
                          <a:rPr lang="en-AU" sz="1100" i="1">
                            <a:latin typeface="Cambria Math" panose="02040503050406030204" pitchFamily="18" charset="0"/>
                          </a:rPr>
                        </m:ctrlPr>
                      </m:accPr>
                      <m:e>
                        <m:r>
                          <a:rPr lang="en-AU" sz="1100" b="0" i="1">
                            <a:latin typeface="Cambria Math" panose="02040503050406030204" pitchFamily="18" charset="0"/>
                          </a:rPr>
                          <m:t>𝑥</m:t>
                        </m:r>
                      </m:e>
                    </m:acc>
                  </m:oMath>
                </a14:m>
                <a:r>
                  <a:rPr lang="en-AU" sz="1100" baseline="0"/>
                  <a:t> -</a:t>
                </a:r>
                <a:r>
                  <a:rPr lang="en-AU" sz="1100" baseline="0">
                    <a:sym typeface="Symbol" panose="05050102010706020507" pitchFamily="18" charset="2"/>
                  </a:rPr>
                  <a:t></a:t>
                </a:r>
                <a:r>
                  <a:rPr lang="en-AU" sz="1100"/>
                  <a:t>)/Standard Error</a:t>
                </a:r>
              </a:p>
            </xdr:txBody>
          </xdr:sp>
        </mc:Choice>
        <mc:Fallback xmlns="">
          <xdr:sp macro="" textlink="">
            <xdr:nvSpPr>
              <xdr:cNvPr id="9" name="TextBox 8">
                <a:extLst>
                  <a:ext uri="{FF2B5EF4-FFF2-40B4-BE49-F238E27FC236}">
                    <a16:creationId xmlns:a16="http://schemas.microsoft.com/office/drawing/2014/main" id="{6DC32E8E-5A91-4C8A-ADF8-069323D8F1A1}"/>
                  </a:ext>
                </a:extLst>
              </xdr:cNvPr>
              <xdr:cNvSpPr txBox="1"/>
            </xdr:nvSpPr>
            <xdr:spPr>
              <a:xfrm>
                <a:off x="4015740" y="3832860"/>
                <a:ext cx="1684020" cy="198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a:t>
                </a:r>
                <a:r>
                  <a:rPr lang="en-AU" sz="1100" b="0" i="0">
                    <a:latin typeface="Cambria Math" panose="02040503050406030204" pitchFamily="18" charset="0"/>
                  </a:rPr>
                  <a:t>𝑥 ̅</a:t>
                </a:r>
                <a:r>
                  <a:rPr lang="en-AU" sz="1100" baseline="0"/>
                  <a:t> -</a:t>
                </a:r>
                <a:r>
                  <a:rPr lang="en-AU" sz="1100" baseline="0">
                    <a:sym typeface="Symbol" panose="05050102010706020507" pitchFamily="18" charset="2"/>
                  </a:rPr>
                  <a:t></a:t>
                </a:r>
                <a:r>
                  <a:rPr lang="en-AU" sz="1100"/>
                  <a:t>)/Standard Error</a:t>
                </a:r>
              </a:p>
            </xdr:txBody>
          </xdr:sp>
        </mc:Fallback>
      </mc:AlternateContent>
      <xdr:sp macro="" textlink="">
        <xdr:nvSpPr>
          <xdr:cNvPr id="10" name="TextBox 9">
            <a:extLst>
              <a:ext uri="{FF2B5EF4-FFF2-40B4-BE49-F238E27FC236}">
                <a16:creationId xmlns:a16="http://schemas.microsoft.com/office/drawing/2014/main" id="{00000000-0008-0000-0F00-00000A000000}"/>
              </a:ext>
            </a:extLst>
          </xdr:cNvPr>
          <xdr:cNvSpPr txBox="1"/>
        </xdr:nvSpPr>
        <xdr:spPr>
          <a:xfrm>
            <a:off x="4008120" y="3627120"/>
            <a:ext cx="685800" cy="2133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a:t>
            </a:r>
            <a:r>
              <a:rPr lang="en-AU" sz="1100">
                <a:sym typeface="Symbol" panose="05050102010706020507" pitchFamily="18" charset="2"/>
              </a:rPr>
              <a:t>/</a:t>
            </a:r>
            <a:r>
              <a:rPr lang="en-AU" sz="1100"/>
              <a:t>n</a:t>
            </a:r>
          </a:p>
        </xdr:txBody>
      </xdr:sp>
    </xdr:grpSp>
    <xdr:clientData/>
  </xdr:twoCellAnchor>
  <xdr:oneCellAnchor>
    <xdr:from>
      <xdr:col>14</xdr:col>
      <xdr:colOff>30480</xdr:colOff>
      <xdr:row>5</xdr:row>
      <xdr:rowOff>137160</xdr:rowOff>
    </xdr:from>
    <xdr:ext cx="1568250" cy="234080"/>
    <xdr:sp macro="" textlink="">
      <xdr:nvSpPr>
        <xdr:cNvPr id="11" name="TextBox 10">
          <a:extLst>
            <a:ext uri="{FF2B5EF4-FFF2-40B4-BE49-F238E27FC236}">
              <a16:creationId xmlns:a16="http://schemas.microsoft.com/office/drawing/2014/main" id="{00000000-0008-0000-0F00-00000B000000}"/>
            </a:ext>
          </a:extLst>
        </xdr:cNvPr>
        <xdr:cNvSpPr txBox="1"/>
      </xdr:nvSpPr>
      <xdr:spPr>
        <a:xfrm>
          <a:off x="10050780" y="1099185"/>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  ≥ </a:t>
          </a:r>
          <a:endParaRPr lang="en-AU" sz="1100"/>
        </a:p>
      </xdr:txBody>
    </xdr:sp>
    <xdr:clientData/>
  </xdr:oneCellAnchor>
  <xdr:oneCellAnchor>
    <xdr:from>
      <xdr:col>14</xdr:col>
      <xdr:colOff>22860</xdr:colOff>
      <xdr:row>6</xdr:row>
      <xdr:rowOff>137160</xdr:rowOff>
    </xdr:from>
    <xdr:ext cx="1568250" cy="234080"/>
    <xdr:sp macro="" textlink="">
      <xdr:nvSpPr>
        <xdr:cNvPr id="12" name="TextBox 11">
          <a:extLst>
            <a:ext uri="{FF2B5EF4-FFF2-40B4-BE49-F238E27FC236}">
              <a16:creationId xmlns:a16="http://schemas.microsoft.com/office/drawing/2014/main" id="{00000000-0008-0000-0F00-00000C000000}"/>
            </a:ext>
          </a:extLst>
        </xdr:cNvPr>
        <xdr:cNvSpPr txBox="1"/>
      </xdr:nvSpPr>
      <xdr:spPr>
        <a:xfrm>
          <a:off x="10043160" y="1289685"/>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&lt;  &gt; </a:t>
          </a:r>
          <a:endParaRPr lang="en-AU" sz="1100"/>
        </a:p>
      </xdr:txBody>
    </xdr:sp>
    <xdr:clientData/>
  </xdr:oneCellAnchor>
  <xdr:oneCellAnchor>
    <xdr:from>
      <xdr:col>14</xdr:col>
      <xdr:colOff>22860</xdr:colOff>
      <xdr:row>7</xdr:row>
      <xdr:rowOff>152400</xdr:rowOff>
    </xdr:from>
    <xdr:ext cx="1568250" cy="234080"/>
    <xdr:sp macro="" textlink="">
      <xdr:nvSpPr>
        <xdr:cNvPr id="13" name="TextBox 12">
          <a:extLst>
            <a:ext uri="{FF2B5EF4-FFF2-40B4-BE49-F238E27FC236}">
              <a16:creationId xmlns:a16="http://schemas.microsoft.com/office/drawing/2014/main" id="{00000000-0008-0000-0F00-00000D000000}"/>
            </a:ext>
          </a:extLst>
        </xdr:cNvPr>
        <xdr:cNvSpPr txBox="1"/>
      </xdr:nvSpPr>
      <xdr:spPr>
        <a:xfrm>
          <a:off x="10043160" y="1495425"/>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(Lower/Upper/Two Tail)</a:t>
          </a:r>
        </a:p>
      </xdr:txBody>
    </xdr:sp>
    <xdr:clientData/>
  </xdr:oneCellAnchor>
  <xdr:oneCellAnchor>
    <xdr:from>
      <xdr:col>14</xdr:col>
      <xdr:colOff>45720</xdr:colOff>
      <xdr:row>12</xdr:row>
      <xdr:rowOff>167640</xdr:rowOff>
    </xdr:from>
    <xdr:ext cx="3893820" cy="205740"/>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10066020" y="2463165"/>
          <a:ext cx="3893820" cy="20574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chemeClr val="tx1"/>
              </a:solidFill>
              <a:effectLst/>
              <a:latin typeface="+mn-lt"/>
              <a:ea typeface="+mn-ea"/>
              <a:cs typeface="+mn-cs"/>
            </a:rPr>
            <a:t>Table E.3</a:t>
          </a:r>
          <a:r>
            <a:rPr lang="en-AU" sz="1100" baseline="0">
              <a:solidFill>
                <a:schemeClr val="tx1"/>
              </a:solidFill>
              <a:effectLst/>
              <a:latin typeface="+mn-lt"/>
              <a:ea typeface="+mn-ea"/>
              <a:cs typeface="+mn-cs"/>
            </a:rPr>
            <a:t> </a:t>
          </a:r>
          <a:r>
            <a:rPr lang="en-AU" sz="1100" b="1" baseline="0">
              <a:solidFill>
                <a:schemeClr val="tx1"/>
              </a:solidFill>
              <a:effectLst/>
              <a:latin typeface="+mn-lt"/>
              <a:ea typeface="+mn-ea"/>
              <a:cs typeface="+mn-cs"/>
            </a:rPr>
            <a:t>OR</a:t>
          </a:r>
          <a:r>
            <a:rPr lang="en-AU" sz="1100" baseline="0">
              <a:solidFill>
                <a:schemeClr val="tx1"/>
              </a:solidFill>
              <a:effectLst/>
              <a:latin typeface="+mn-lt"/>
              <a:ea typeface="+mn-ea"/>
              <a:cs typeface="+mn-cs"/>
            </a:rPr>
            <a:t> </a:t>
          </a:r>
          <a:r>
            <a:rPr lang="en-AU" sz="1100"/>
            <a:t>= T.INV(probability,df) OR = T.INV.2T(</a:t>
          </a:r>
          <a:r>
            <a:rPr lang="en-AU" sz="1100">
              <a:solidFill>
                <a:schemeClr val="tx1"/>
              </a:solidFill>
              <a:effectLst/>
              <a:latin typeface="+mn-lt"/>
              <a:ea typeface="+mn-ea"/>
              <a:cs typeface="+mn-cs"/>
            </a:rPr>
            <a:t>probability,df)</a:t>
          </a:r>
          <a:endParaRPr lang="en-AU" sz="1100"/>
        </a:p>
      </xdr:txBody>
    </xdr:sp>
    <xdr:clientData/>
  </xdr:oneCellAnchor>
  <xdr:oneCellAnchor>
    <xdr:from>
      <xdr:col>14</xdr:col>
      <xdr:colOff>60960</xdr:colOff>
      <xdr:row>11</xdr:row>
      <xdr:rowOff>144780</xdr:rowOff>
    </xdr:from>
    <xdr:ext cx="556260" cy="190500"/>
    <xdr:sp macro="" textlink="">
      <xdr:nvSpPr>
        <xdr:cNvPr id="15" name="TextBox 14">
          <a:extLst>
            <a:ext uri="{FF2B5EF4-FFF2-40B4-BE49-F238E27FC236}">
              <a16:creationId xmlns:a16="http://schemas.microsoft.com/office/drawing/2014/main" id="{00000000-0008-0000-0F00-00000F000000}"/>
            </a:ext>
          </a:extLst>
        </xdr:cNvPr>
        <xdr:cNvSpPr txBox="1"/>
      </xdr:nvSpPr>
      <xdr:spPr>
        <a:xfrm>
          <a:off x="10081260" y="2249805"/>
          <a:ext cx="556260" cy="190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n-1</a:t>
          </a:r>
        </a:p>
      </xdr:txBody>
    </xdr:sp>
    <xdr:clientData/>
  </xdr:oneCellAnchor>
  <xdr:oneCellAnchor>
    <xdr:from>
      <xdr:col>14</xdr:col>
      <xdr:colOff>76200</xdr:colOff>
      <xdr:row>18</xdr:row>
      <xdr:rowOff>160020</xdr:rowOff>
    </xdr:from>
    <xdr:ext cx="685800" cy="190500"/>
    <xdr:sp macro="" textlink="">
      <xdr:nvSpPr>
        <xdr:cNvPr id="16" name="TextBox 15">
          <a:extLst>
            <a:ext uri="{FF2B5EF4-FFF2-40B4-BE49-F238E27FC236}">
              <a16:creationId xmlns:a16="http://schemas.microsoft.com/office/drawing/2014/main" id="{00000000-0008-0000-0F00-000010000000}"/>
            </a:ext>
          </a:extLst>
        </xdr:cNvPr>
        <xdr:cNvSpPr txBox="1"/>
      </xdr:nvSpPr>
      <xdr:spPr>
        <a:xfrm>
          <a:off x="10096500" y="3598545"/>
          <a:ext cx="685800" cy="1905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AU" sz="1100"/>
            <a:t>= </a:t>
          </a:r>
          <a:r>
            <a:rPr lang="en-AU" sz="1100">
              <a:sym typeface="Symbol" panose="05050102010706020507" pitchFamily="18" charset="2"/>
            </a:rPr>
            <a:t>s/</a:t>
          </a:r>
          <a:r>
            <a:rPr lang="en-AU" sz="1100"/>
            <a:t>n</a:t>
          </a:r>
        </a:p>
      </xdr:txBody>
    </xdr:sp>
    <xdr:clientData/>
  </xdr:oneCellAnchor>
  <xdr:oneCellAnchor>
    <xdr:from>
      <xdr:col>14</xdr:col>
      <xdr:colOff>68580</xdr:colOff>
      <xdr:row>19</xdr:row>
      <xdr:rowOff>144780</xdr:rowOff>
    </xdr:from>
    <xdr:ext cx="1684020" cy="198120"/>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F00-000011000000}"/>
                </a:ext>
              </a:extLst>
            </xdr:cNvPr>
            <xdr:cNvSpPr txBox="1"/>
          </xdr:nvSpPr>
          <xdr:spPr>
            <a:xfrm>
              <a:off x="10088880" y="3773805"/>
              <a:ext cx="1684020" cy="198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AU" sz="1100"/>
                <a:t>= (</a:t>
              </a:r>
              <a14:m>
                <m:oMath xmlns:m="http://schemas.openxmlformats.org/officeDocument/2006/math">
                  <m:acc>
                    <m:accPr>
                      <m:chr m:val="̅"/>
                      <m:ctrlPr>
                        <a:rPr lang="en-AU" sz="1100" i="1">
                          <a:latin typeface="Cambria Math" panose="02040503050406030204" pitchFamily="18" charset="0"/>
                        </a:rPr>
                      </m:ctrlPr>
                    </m:accPr>
                    <m:e>
                      <m:r>
                        <a:rPr lang="en-AU" sz="1100" b="0" i="1">
                          <a:latin typeface="Cambria Math" panose="02040503050406030204" pitchFamily="18" charset="0"/>
                        </a:rPr>
                        <m:t>𝑥</m:t>
                      </m:r>
                    </m:e>
                  </m:acc>
                </m:oMath>
              </a14:m>
              <a:r>
                <a:rPr lang="en-AU" sz="1100" baseline="0"/>
                <a:t> -</a:t>
              </a:r>
              <a:r>
                <a:rPr lang="en-AU" sz="1100" baseline="0">
                  <a:sym typeface="Symbol" panose="05050102010706020507" pitchFamily="18" charset="2"/>
                </a:rPr>
                <a:t></a:t>
              </a:r>
              <a:r>
                <a:rPr lang="en-AU" sz="1100"/>
                <a:t>)/Standard Error</a:t>
              </a:r>
            </a:p>
          </xdr:txBody>
        </xdr:sp>
      </mc:Choice>
      <mc:Fallback xmlns="">
        <xdr:sp macro="" textlink="">
          <xdr:nvSpPr>
            <xdr:cNvPr id="17" name="TextBox 16">
              <a:extLst>
                <a:ext uri="{FF2B5EF4-FFF2-40B4-BE49-F238E27FC236}">
                  <a16:creationId xmlns:a16="http://schemas.microsoft.com/office/drawing/2014/main" id="{6419EADF-3F0A-45DF-8195-E8A3D3E7DC6C}"/>
                </a:ext>
              </a:extLst>
            </xdr:cNvPr>
            <xdr:cNvSpPr txBox="1"/>
          </xdr:nvSpPr>
          <xdr:spPr>
            <a:xfrm>
              <a:off x="10088880" y="3773805"/>
              <a:ext cx="1684020" cy="198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lang="en-AU" sz="1100"/>
                <a:t>= (</a:t>
              </a:r>
              <a:r>
                <a:rPr lang="en-AU" sz="1100" b="0" i="0">
                  <a:latin typeface="Cambria Math" panose="02040503050406030204" pitchFamily="18" charset="0"/>
                </a:rPr>
                <a:t>𝑥 ̅</a:t>
              </a:r>
              <a:r>
                <a:rPr lang="en-AU" sz="1100" baseline="0"/>
                <a:t> -</a:t>
              </a:r>
              <a:r>
                <a:rPr lang="en-AU" sz="1100" baseline="0">
                  <a:sym typeface="Symbol" panose="05050102010706020507" pitchFamily="18" charset="2"/>
                </a:rPr>
                <a:t></a:t>
              </a:r>
              <a:r>
                <a:rPr lang="en-AU" sz="1100"/>
                <a:t>)/Standard Error</a:t>
              </a:r>
            </a:p>
          </xdr:txBody>
        </xdr:sp>
      </mc:Fallback>
    </mc:AlternateContent>
    <xdr:clientData/>
  </xdr:oneCellAnchor>
  <xdr:oneCellAnchor>
    <xdr:from>
      <xdr:col>14</xdr:col>
      <xdr:colOff>68580</xdr:colOff>
      <xdr:row>20</xdr:row>
      <xdr:rowOff>144780</xdr:rowOff>
    </xdr:from>
    <xdr:ext cx="3634740" cy="266700"/>
    <xdr:sp macro="" textlink="">
      <xdr:nvSpPr>
        <xdr:cNvPr id="18" name="TextBox 17">
          <a:extLst>
            <a:ext uri="{FF2B5EF4-FFF2-40B4-BE49-F238E27FC236}">
              <a16:creationId xmlns:a16="http://schemas.microsoft.com/office/drawing/2014/main" id="{00000000-0008-0000-0F00-000012000000}"/>
            </a:ext>
          </a:extLst>
        </xdr:cNvPr>
        <xdr:cNvSpPr txBox="1"/>
      </xdr:nvSpPr>
      <xdr:spPr>
        <a:xfrm>
          <a:off x="10088880" y="3964305"/>
          <a:ext cx="3634740" cy="2667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=T.DIST(x, df, TRUE) </a:t>
          </a:r>
          <a:r>
            <a:rPr lang="en-AU" sz="1100" b="1"/>
            <a:t>OR </a:t>
          </a:r>
          <a:r>
            <a:rPr lang="en-AU" sz="1100"/>
            <a:t>=T.DIST.2T(x, df) </a:t>
          </a:r>
          <a:r>
            <a:rPr lang="en-AU" sz="1100" b="1">
              <a:solidFill>
                <a:schemeClr val="tx1"/>
              </a:solidFill>
              <a:effectLst/>
              <a:latin typeface="+mn-lt"/>
              <a:ea typeface="+mn-ea"/>
              <a:cs typeface="+mn-cs"/>
            </a:rPr>
            <a:t>OR</a:t>
          </a:r>
          <a:r>
            <a:rPr lang="en-AU" sz="1100"/>
            <a:t> =T.DIST.RT(x,df)</a:t>
          </a:r>
        </a:p>
      </xdr:txBody>
    </xdr:sp>
    <xdr:clientData/>
  </xdr:oneCellAnchor>
  <xdr:oneCellAnchor>
    <xdr:from>
      <xdr:col>10</xdr:col>
      <xdr:colOff>15240</xdr:colOff>
      <xdr:row>50</xdr:row>
      <xdr:rowOff>15240</xdr:rowOff>
    </xdr:from>
    <xdr:ext cx="4663440" cy="4838700"/>
    <xdr:sp macro="" textlink="">
      <xdr:nvSpPr>
        <xdr:cNvPr id="19" name="TextBox 18">
          <a:extLst>
            <a:ext uri="{FF2B5EF4-FFF2-40B4-BE49-F238E27FC236}">
              <a16:creationId xmlns:a16="http://schemas.microsoft.com/office/drawing/2014/main" id="{00000000-0008-0000-0F00-000013000000}"/>
            </a:ext>
          </a:extLst>
        </xdr:cNvPr>
        <xdr:cNvSpPr txBox="1"/>
      </xdr:nvSpPr>
      <xdr:spPr>
        <a:xfrm>
          <a:off x="6787515" y="9568815"/>
          <a:ext cx="4663440" cy="483870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0000CC"/>
              </a:solidFill>
            </a:rPr>
            <a:t>p-value</a:t>
          </a:r>
        </a:p>
        <a:p>
          <a:endParaRPr lang="en-AU" b="1">
            <a:solidFill>
              <a:srgbClr val="0000CC"/>
            </a:solidFill>
          </a:endParaRPr>
        </a:p>
        <a:p>
          <a:r>
            <a:rPr lang="en-AU" b="1">
              <a:solidFill>
                <a:srgbClr val="0000CC"/>
              </a:solidFill>
            </a:rPr>
            <a:t>T.DIST</a:t>
          </a:r>
          <a:r>
            <a:rPr lang="en-AU"/>
            <a:t> - Returns the Student's </a:t>
          </a:r>
          <a:r>
            <a:rPr lang="en-AU">
              <a:solidFill>
                <a:srgbClr val="FF0000"/>
              </a:solidFill>
            </a:rPr>
            <a:t>left-tailed</a:t>
          </a:r>
          <a:r>
            <a:rPr lang="en-AU"/>
            <a:t> t-distribution. </a:t>
          </a:r>
        </a:p>
        <a:p>
          <a:endParaRPr lang="en-AU" sz="1100">
            <a:solidFill>
              <a:schemeClr val="tx1"/>
            </a:solidFill>
            <a:effectLst/>
            <a:latin typeface="+mn-lt"/>
            <a:ea typeface="+mn-ea"/>
            <a:cs typeface="+mn-cs"/>
          </a:endParaRPr>
        </a:p>
        <a:p>
          <a:r>
            <a:rPr lang="en-AU" sz="1100">
              <a:solidFill>
                <a:schemeClr val="tx1"/>
              </a:solidFill>
              <a:effectLst/>
              <a:latin typeface="+mn-lt"/>
              <a:ea typeface="+mn-ea"/>
              <a:cs typeface="+mn-cs"/>
            </a:rPr>
            <a:t>=T.DIST(x,df,TRUE)</a:t>
          </a:r>
        </a:p>
        <a:p>
          <a:endParaRPr lang="en-AU" sz="1100">
            <a:solidFill>
              <a:schemeClr val="tx1"/>
            </a:solidFill>
            <a:effectLst/>
            <a:latin typeface="+mn-lt"/>
            <a:ea typeface="+mn-ea"/>
            <a:cs typeface="+mn-cs"/>
          </a:endParaRPr>
        </a:p>
        <a:p>
          <a:pPr eaLnBrk="1" fontAlgn="auto" latinLnBrk="0" hangingPunct="1"/>
          <a:r>
            <a:rPr lang="en-AU" sz="1100" b="1">
              <a:solidFill>
                <a:srgbClr val="0000CC"/>
              </a:solidFill>
              <a:effectLst/>
              <a:latin typeface="+mn-lt"/>
              <a:ea typeface="+mn-ea"/>
              <a:cs typeface="+mn-cs"/>
            </a:rPr>
            <a:t>T.DIST.RT</a:t>
          </a:r>
          <a:r>
            <a:rPr lang="en-AU" sz="1100">
              <a:solidFill>
                <a:srgbClr val="0000CC"/>
              </a:solidFill>
              <a:effectLst/>
              <a:latin typeface="+mn-lt"/>
              <a:ea typeface="+mn-ea"/>
              <a:cs typeface="+mn-cs"/>
            </a:rPr>
            <a:t> </a:t>
          </a:r>
          <a:r>
            <a:rPr lang="en-AU" sz="1100">
              <a:solidFill>
                <a:schemeClr val="tx1"/>
              </a:solidFill>
              <a:effectLst/>
              <a:latin typeface="+mn-lt"/>
              <a:ea typeface="+mn-ea"/>
              <a:cs typeface="+mn-cs"/>
            </a:rPr>
            <a:t>- Returns the </a:t>
          </a:r>
          <a:r>
            <a:rPr lang="en-AU" sz="1100">
              <a:solidFill>
                <a:srgbClr val="FF0000"/>
              </a:solidFill>
              <a:effectLst/>
              <a:latin typeface="+mn-lt"/>
              <a:ea typeface="+mn-ea"/>
              <a:cs typeface="+mn-cs"/>
            </a:rPr>
            <a:t>right-tailed</a:t>
          </a:r>
          <a:r>
            <a:rPr lang="en-AU" sz="1100">
              <a:solidFill>
                <a:schemeClr val="tx1"/>
              </a:solidFill>
              <a:effectLst/>
              <a:latin typeface="+mn-lt"/>
              <a:ea typeface="+mn-ea"/>
              <a:cs typeface="+mn-cs"/>
            </a:rPr>
            <a:t> Student's t-distribution.</a:t>
          </a:r>
          <a:endParaRPr lang="en-AU">
            <a:effectLst/>
          </a:endParaRPr>
        </a:p>
        <a:p>
          <a:pPr eaLnBrk="1" fontAlgn="auto" latinLnBrk="0" hangingPunct="1"/>
          <a:endParaRPr lang="en-AU" sz="1100">
            <a:solidFill>
              <a:schemeClr val="tx1"/>
            </a:solidFill>
            <a:effectLst/>
            <a:latin typeface="+mn-lt"/>
            <a:ea typeface="+mn-ea"/>
            <a:cs typeface="+mn-cs"/>
          </a:endParaRPr>
        </a:p>
        <a:p>
          <a:pPr eaLnBrk="1" fontAlgn="auto" latinLnBrk="0" hangingPunct="1"/>
          <a:r>
            <a:rPr lang="en-AU" sz="1100">
              <a:solidFill>
                <a:schemeClr val="tx1"/>
              </a:solidFill>
              <a:effectLst/>
              <a:latin typeface="+mn-lt"/>
              <a:ea typeface="+mn-ea"/>
              <a:cs typeface="+mn-cs"/>
            </a:rPr>
            <a:t>=T.DIST.</a:t>
          </a:r>
          <a:r>
            <a:rPr lang="en-AU" sz="1100">
              <a:solidFill>
                <a:srgbClr val="FF0000"/>
              </a:solidFill>
              <a:effectLst/>
              <a:latin typeface="+mn-lt"/>
              <a:ea typeface="+mn-ea"/>
              <a:cs typeface="+mn-cs"/>
            </a:rPr>
            <a:t>RT</a:t>
          </a:r>
          <a:r>
            <a:rPr lang="en-AU" sz="1100">
              <a:solidFill>
                <a:schemeClr val="tx1"/>
              </a:solidFill>
              <a:effectLst/>
              <a:latin typeface="+mn-lt"/>
              <a:ea typeface="+mn-ea"/>
              <a:cs typeface="+mn-cs"/>
            </a:rPr>
            <a:t>(x,df)</a:t>
          </a:r>
          <a:endParaRPr lang="en-AU">
            <a:effectLst/>
          </a:endParaRPr>
        </a:p>
        <a:p>
          <a:endParaRPr lang="en-AU"/>
        </a:p>
        <a:p>
          <a:r>
            <a:rPr lang="en-AU" sz="1100" b="1">
              <a:solidFill>
                <a:srgbClr val="0000CC"/>
              </a:solidFill>
              <a:effectLst/>
              <a:latin typeface="+mn-lt"/>
              <a:ea typeface="+mn-ea"/>
              <a:cs typeface="+mn-cs"/>
            </a:rPr>
            <a:t>T.DIST.2T</a:t>
          </a:r>
          <a:r>
            <a:rPr lang="en-AU" sz="1100" b="1">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b="1">
              <a:solidFill>
                <a:schemeClr val="tx1"/>
              </a:solidFill>
              <a:effectLst/>
              <a:latin typeface="+mn-lt"/>
              <a:ea typeface="+mn-ea"/>
              <a:cs typeface="+mn-cs"/>
            </a:rPr>
            <a:t> </a:t>
          </a:r>
          <a:r>
            <a:rPr lang="en-AU" sz="1100">
              <a:solidFill>
                <a:schemeClr val="tx1"/>
              </a:solidFill>
              <a:effectLst/>
              <a:latin typeface="+mn-lt"/>
              <a:ea typeface="+mn-ea"/>
              <a:cs typeface="+mn-cs"/>
            </a:rPr>
            <a:t>Returns the </a:t>
          </a:r>
          <a:r>
            <a:rPr lang="en-AU" sz="1100">
              <a:solidFill>
                <a:srgbClr val="FF0000"/>
              </a:solidFill>
              <a:effectLst/>
              <a:latin typeface="+mn-lt"/>
              <a:ea typeface="+mn-ea"/>
              <a:cs typeface="+mn-cs"/>
            </a:rPr>
            <a:t>two-tailed</a:t>
          </a:r>
          <a:r>
            <a:rPr lang="en-AU" sz="1100">
              <a:solidFill>
                <a:schemeClr val="tx1"/>
              </a:solidFill>
              <a:effectLst/>
              <a:latin typeface="+mn-lt"/>
              <a:ea typeface="+mn-ea"/>
              <a:cs typeface="+mn-cs"/>
            </a:rPr>
            <a:t> Student's t-distribution.</a:t>
          </a:r>
          <a:endParaRPr lang="en-AU">
            <a:effectLst/>
          </a:endParaRPr>
        </a:p>
        <a:p>
          <a:pPr eaLnBrk="1" fontAlgn="auto" latinLnBrk="0" hangingPunct="1"/>
          <a:endParaRPr lang="en-AU" sz="1100">
            <a:solidFill>
              <a:schemeClr val="tx1"/>
            </a:solidFill>
            <a:effectLst/>
            <a:latin typeface="+mn-lt"/>
            <a:ea typeface="+mn-ea"/>
            <a:cs typeface="+mn-cs"/>
          </a:endParaRPr>
        </a:p>
        <a:p>
          <a:pPr eaLnBrk="1" fontAlgn="auto" latinLnBrk="0" hangingPunct="1"/>
          <a:r>
            <a:rPr lang="en-AU" sz="1100">
              <a:solidFill>
                <a:schemeClr val="tx1"/>
              </a:solidFill>
              <a:effectLst/>
              <a:latin typeface="+mn-lt"/>
              <a:ea typeface="+mn-ea"/>
              <a:cs typeface="+mn-cs"/>
            </a:rPr>
            <a:t>=T.DIST.</a:t>
          </a:r>
          <a:r>
            <a:rPr lang="en-AU" sz="1100">
              <a:solidFill>
                <a:srgbClr val="FF0000"/>
              </a:solidFill>
              <a:effectLst/>
              <a:latin typeface="+mn-lt"/>
              <a:ea typeface="+mn-ea"/>
              <a:cs typeface="+mn-cs"/>
            </a:rPr>
            <a:t>2T</a:t>
          </a:r>
          <a:r>
            <a:rPr lang="en-AU" sz="1100">
              <a:solidFill>
                <a:schemeClr val="tx1"/>
              </a:solidFill>
              <a:effectLst/>
              <a:latin typeface="+mn-lt"/>
              <a:ea typeface="+mn-ea"/>
              <a:cs typeface="+mn-cs"/>
            </a:rPr>
            <a:t>(</a:t>
          </a:r>
          <a:r>
            <a:rPr lang="en-AU" sz="1100">
              <a:solidFill>
                <a:srgbClr val="FF0000"/>
              </a:solidFill>
              <a:effectLst/>
              <a:latin typeface="+mn-lt"/>
              <a:ea typeface="+mn-ea"/>
              <a:cs typeface="+mn-cs"/>
            </a:rPr>
            <a:t>ABS</a:t>
          </a:r>
          <a:r>
            <a:rPr lang="en-AU" sz="1100">
              <a:solidFill>
                <a:schemeClr val="tx1"/>
              </a:solidFill>
              <a:effectLst/>
              <a:latin typeface="+mn-lt"/>
              <a:ea typeface="+mn-ea"/>
              <a:cs typeface="+mn-cs"/>
            </a:rPr>
            <a:t>(x),df)</a:t>
          </a:r>
          <a:endParaRPr lang="en-AU">
            <a:effectLst/>
          </a:endParaRPr>
        </a:p>
        <a:p>
          <a:endParaRPr lang="en-AU" sz="1100"/>
        </a:p>
        <a:p>
          <a:endParaRPr lang="en-AU" sz="1100" b="1">
            <a:solidFill>
              <a:srgbClr val="7030A0"/>
            </a:solidFill>
            <a:effectLst/>
            <a:latin typeface="+mn-lt"/>
            <a:ea typeface="+mn-ea"/>
            <a:cs typeface="+mn-cs"/>
          </a:endParaRPr>
        </a:p>
        <a:p>
          <a:endParaRPr lang="en-AU" sz="1100" b="1">
            <a:solidFill>
              <a:srgbClr val="7030A0"/>
            </a:solidFill>
            <a:effectLst/>
            <a:latin typeface="+mn-lt"/>
            <a:ea typeface="+mn-ea"/>
            <a:cs typeface="+mn-cs"/>
          </a:endParaRPr>
        </a:p>
        <a:p>
          <a:r>
            <a:rPr lang="en-AU" sz="1100" b="1">
              <a:solidFill>
                <a:srgbClr val="7030A0"/>
              </a:solidFill>
              <a:effectLst/>
              <a:latin typeface="+mn-lt"/>
              <a:ea typeface="+mn-ea"/>
              <a:cs typeface="+mn-cs"/>
            </a:rPr>
            <a:t>Lower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p>
        <a:p>
          <a:endParaRPr lang="en-AU" sz="1100" b="1">
            <a:solidFill>
              <a:srgbClr val="0000CC"/>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T.DIST(</a:t>
          </a:r>
          <a:r>
            <a:rPr lang="en-AU" sz="1100">
              <a:solidFill>
                <a:srgbClr val="FF0000"/>
              </a:solidFill>
              <a:effectLst/>
              <a:latin typeface="+mn-lt"/>
              <a:ea typeface="+mn-ea"/>
              <a:cs typeface="+mn-cs"/>
              <a:sym typeface="Symbol" panose="05050102010706020507" pitchFamily="18" charset="2"/>
            </a:rPr>
            <a:t>t Sample Statistic</a:t>
          </a:r>
          <a:r>
            <a:rPr lang="en-AU" sz="1100">
              <a:solidFill>
                <a:schemeClr val="tx1"/>
              </a:solidFill>
              <a:effectLst/>
              <a:latin typeface="+mn-lt"/>
              <a:ea typeface="+mn-ea"/>
              <a:cs typeface="+mn-cs"/>
            </a:rPr>
            <a:t>, n-1, TRUE)</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Upper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endParaRPr lang="en-AU">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T.DIST.RT(</a:t>
          </a:r>
          <a:r>
            <a:rPr lang="en-AU" sz="1100">
              <a:solidFill>
                <a:srgbClr val="FF0000"/>
              </a:solidFill>
              <a:effectLst/>
              <a:latin typeface="+mn-lt"/>
              <a:ea typeface="+mn-ea"/>
              <a:cs typeface="+mn-cs"/>
            </a:rPr>
            <a:t>t Sample Statistic</a:t>
          </a:r>
          <a:r>
            <a:rPr lang="en-AU" sz="1100">
              <a:solidFill>
                <a:schemeClr val="tx1"/>
              </a:solidFill>
              <a:effectLst/>
              <a:latin typeface="+mn-lt"/>
              <a:ea typeface="+mn-ea"/>
              <a:cs typeface="+mn-cs"/>
            </a:rPr>
            <a:t>, n-1)</a:t>
          </a: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Two</a:t>
          </a:r>
          <a:r>
            <a:rPr lang="en-AU" sz="1100" b="1">
              <a:solidFill>
                <a:schemeClr val="tx1"/>
              </a:solidFill>
              <a:effectLst/>
              <a:latin typeface="+mn-lt"/>
              <a:ea typeface="+mn-ea"/>
              <a:cs typeface="+mn-cs"/>
            </a:rPr>
            <a:t> Tail test </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	</a:t>
          </a:r>
          <a:r>
            <a:rPr lang="en-AU" sz="110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T.DIST.2T(</a:t>
          </a:r>
          <a:r>
            <a:rPr lang="en-AU" sz="1100">
              <a:solidFill>
                <a:srgbClr val="FF0000"/>
              </a:solidFill>
              <a:effectLst/>
              <a:latin typeface="+mn-lt"/>
              <a:ea typeface="+mn-ea"/>
              <a:cs typeface="+mn-cs"/>
            </a:rPr>
            <a:t>ABS</a:t>
          </a:r>
          <a:r>
            <a:rPr lang="en-AU" sz="1100">
              <a:solidFill>
                <a:schemeClr val="tx1"/>
              </a:solidFill>
              <a:effectLst/>
              <a:latin typeface="+mn-lt"/>
              <a:ea typeface="+mn-ea"/>
              <a:cs typeface="+mn-cs"/>
            </a:rPr>
            <a:t>(</a:t>
          </a:r>
          <a:r>
            <a:rPr lang="en-AU" sz="1100">
              <a:solidFill>
                <a:srgbClr val="FF0000"/>
              </a:solidFill>
              <a:effectLst/>
              <a:latin typeface="+mn-lt"/>
              <a:ea typeface="+mn-ea"/>
              <a:cs typeface="+mn-cs"/>
            </a:rPr>
            <a:t>t Sample Statistic)</a:t>
          </a:r>
          <a:r>
            <a:rPr lang="en-AU" sz="1100">
              <a:solidFill>
                <a:schemeClr val="tx1"/>
              </a:solidFill>
              <a:effectLst/>
              <a:latin typeface="+mn-lt"/>
              <a:ea typeface="+mn-ea"/>
              <a:cs typeface="+mn-cs"/>
            </a:rPr>
            <a:t>, n-1)</a:t>
          </a:r>
          <a:endParaRPr lang="en-AU">
            <a:effectLst/>
          </a:endParaRPr>
        </a:p>
        <a:p>
          <a:endParaRPr lang="en-AU" sz="1100" b="1">
            <a:solidFill>
              <a:schemeClr val="accent2">
                <a:lumMod val="50000"/>
              </a:schemeClr>
            </a:solidFill>
          </a:endParaRPr>
        </a:p>
      </xdr:txBody>
    </xdr:sp>
    <xdr:clientData/>
  </xdr:oneCellAnchor>
  <xdr:twoCellAnchor>
    <xdr:from>
      <xdr:col>10</xdr:col>
      <xdr:colOff>0</xdr:colOff>
      <xdr:row>28</xdr:row>
      <xdr:rowOff>152400</xdr:rowOff>
    </xdr:from>
    <xdr:to>
      <xdr:col>16</xdr:col>
      <xdr:colOff>99060</xdr:colOff>
      <xdr:row>49</xdr:row>
      <xdr:rowOff>7620</xdr:rowOff>
    </xdr:to>
    <xdr:grpSp>
      <xdr:nvGrpSpPr>
        <xdr:cNvPr id="20" name="Group 19">
          <a:extLst>
            <a:ext uri="{FF2B5EF4-FFF2-40B4-BE49-F238E27FC236}">
              <a16:creationId xmlns:a16="http://schemas.microsoft.com/office/drawing/2014/main" id="{00000000-0008-0000-0F00-000014000000}"/>
            </a:ext>
          </a:extLst>
        </xdr:cNvPr>
        <xdr:cNvGrpSpPr/>
      </xdr:nvGrpSpPr>
      <xdr:grpSpPr>
        <a:xfrm>
          <a:off x="7067550" y="5327650"/>
          <a:ext cx="4728210" cy="3722370"/>
          <a:chOff x="14577060" y="563880"/>
          <a:chExt cx="4663440" cy="3695700"/>
        </a:xfrm>
      </xdr:grpSpPr>
      <xdr:sp macro="" textlink="">
        <xdr:nvSpPr>
          <xdr:cNvPr id="21" name="TextBox 20">
            <a:extLst>
              <a:ext uri="{FF2B5EF4-FFF2-40B4-BE49-F238E27FC236}">
                <a16:creationId xmlns:a16="http://schemas.microsoft.com/office/drawing/2014/main" id="{00000000-0008-0000-0F00-000015000000}"/>
              </a:ext>
            </a:extLst>
          </xdr:cNvPr>
          <xdr:cNvSpPr txBox="1"/>
        </xdr:nvSpPr>
        <xdr:spPr>
          <a:xfrm>
            <a:off x="14577060" y="563880"/>
            <a:ext cx="4663440" cy="369570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FF0000"/>
                </a:solidFill>
              </a:rPr>
              <a:t>Critical Value(s) from t Distribution</a:t>
            </a:r>
          </a:p>
          <a:p>
            <a:endParaRPr lang="en-AU" b="1">
              <a:solidFill>
                <a:srgbClr val="0000CC"/>
              </a:solidFill>
            </a:endParaRPr>
          </a:p>
          <a:p>
            <a:r>
              <a:rPr lang="en-AU" b="1">
                <a:solidFill>
                  <a:srgbClr val="0000CC"/>
                </a:solidFill>
              </a:rPr>
              <a:t>T.INV</a:t>
            </a:r>
            <a:r>
              <a:rPr lang="en-AU"/>
              <a:t> - Returns the </a:t>
            </a:r>
            <a:r>
              <a:rPr lang="en-AU">
                <a:solidFill>
                  <a:srgbClr val="FF0000"/>
                </a:solidFill>
              </a:rPr>
              <a:t>left-tailed</a:t>
            </a:r>
            <a:r>
              <a:rPr lang="en-AU"/>
              <a:t> </a:t>
            </a:r>
            <a:r>
              <a:rPr lang="en-AU" u="sng">
                <a:solidFill>
                  <a:srgbClr val="FF0000"/>
                </a:solidFill>
              </a:rPr>
              <a:t>invers</a:t>
            </a:r>
            <a:r>
              <a:rPr lang="en-AU"/>
              <a:t>e of the Student's t-distribution.</a:t>
            </a:r>
          </a:p>
          <a:p>
            <a:endParaRPr lang="en-AU"/>
          </a:p>
          <a:p>
            <a:r>
              <a:rPr lang="en-AU" sz="1100">
                <a:solidFill>
                  <a:schemeClr val="tx1"/>
                </a:solidFill>
                <a:effectLst/>
                <a:latin typeface="+mn-lt"/>
                <a:ea typeface="+mn-ea"/>
                <a:cs typeface="+mn-cs"/>
              </a:rPr>
              <a:t>=T.INV(</a:t>
            </a:r>
            <a:r>
              <a:rPr lang="en-AU" sz="1100">
                <a:solidFill>
                  <a:srgbClr val="FF0000"/>
                </a:solidFill>
                <a:effectLst/>
                <a:latin typeface="+mn-lt"/>
                <a:ea typeface="+mn-ea"/>
                <a:cs typeface="+mn-cs"/>
              </a:rPr>
              <a:t>Cumulative area</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n-1</a:t>
            </a:r>
            <a:r>
              <a:rPr lang="en-AU" sz="1100">
                <a:solidFill>
                  <a:schemeClr val="tx1"/>
                </a:solidFill>
                <a:effectLst/>
                <a:latin typeface="+mn-lt"/>
                <a:ea typeface="+mn-ea"/>
                <a:cs typeface="+mn-cs"/>
              </a:rPr>
              <a:t>)</a:t>
            </a:r>
            <a:endParaRPr lang="en-AU"/>
          </a:p>
          <a:p>
            <a:endParaRPr lang="en-AU" sz="1100"/>
          </a:p>
          <a:p>
            <a:r>
              <a:rPr lang="en-AU" sz="1100" b="1">
                <a:solidFill>
                  <a:srgbClr val="0000CC"/>
                </a:solidFill>
                <a:effectLst/>
                <a:latin typeface="+mn-lt"/>
                <a:ea typeface="+mn-ea"/>
                <a:cs typeface="+mn-cs"/>
              </a:rPr>
              <a:t>Lower Tail test </a:t>
            </a:r>
          </a:p>
          <a:p>
            <a:endParaRPr lang="en-AU"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=T.INV(</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 n-1)</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Upper Tail test </a:t>
            </a:r>
            <a:endParaRPr lang="en-AU">
              <a:solidFill>
                <a:srgbClr val="0000CC"/>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 T.INV(</a:t>
            </a:r>
            <a:r>
              <a:rPr lang="en-AU" sz="1100">
                <a:solidFill>
                  <a:srgbClr val="FF0000"/>
                </a:solidFill>
                <a:effectLst/>
                <a:latin typeface="+mn-lt"/>
                <a:ea typeface="+mn-ea"/>
                <a:cs typeface="+mn-cs"/>
              </a:rPr>
              <a:t>1-</a:t>
            </a:r>
            <a:r>
              <a:rPr lang="en-AU" sz="1100">
                <a:solidFill>
                  <a:srgbClr val="FF0000"/>
                </a:solidFill>
                <a:effectLst/>
                <a:latin typeface="+mn-lt"/>
                <a:ea typeface="+mn-ea"/>
                <a:cs typeface="+mn-cs"/>
                <a:sym typeface="Symbol" panose="05050102010706020507" pitchFamily="18" charset="2"/>
              </a:rPr>
              <a:t>%</a:t>
            </a:r>
            <a:r>
              <a:rPr lang="en-AU" sz="1100">
                <a:solidFill>
                  <a:srgbClr val="FF0000"/>
                </a:solidFill>
                <a:effectLst/>
                <a:latin typeface="+mn-lt"/>
                <a:ea typeface="+mn-ea"/>
                <a:cs typeface="+mn-cs"/>
              </a:rPr>
              <a:t>, </a:t>
            </a:r>
            <a:r>
              <a:rPr lang="en-AU" sz="1100">
                <a:solidFill>
                  <a:schemeClr val="tx1"/>
                </a:solidFill>
                <a:effectLst/>
                <a:latin typeface="+mn-lt"/>
                <a:ea typeface="+mn-ea"/>
                <a:cs typeface="+mn-cs"/>
              </a:rPr>
              <a:t>n-1)</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r>
              <a:rPr lang="en-AU" sz="1100" b="1">
                <a:solidFill>
                  <a:srgbClr val="0000CC"/>
                </a:solidFill>
                <a:effectLst/>
                <a:latin typeface="+mn-lt"/>
                <a:ea typeface="+mn-ea"/>
                <a:cs typeface="+mn-cs"/>
              </a:rPr>
              <a:t>T.INV.2T - </a:t>
            </a:r>
            <a:r>
              <a:rPr lang="en-AU"/>
              <a:t>Returns the </a:t>
            </a:r>
            <a:r>
              <a:rPr lang="en-AU">
                <a:solidFill>
                  <a:srgbClr val="FF0000"/>
                </a:solidFill>
              </a:rPr>
              <a:t>two-tailed</a:t>
            </a:r>
            <a:r>
              <a:rPr lang="en-AU"/>
              <a:t> </a:t>
            </a:r>
            <a:r>
              <a:rPr lang="en-AU" u="sng">
                <a:solidFill>
                  <a:srgbClr val="FF0000"/>
                </a:solidFill>
              </a:rPr>
              <a:t>inverse</a:t>
            </a:r>
            <a:r>
              <a:rPr lang="en-AU"/>
              <a:t> of the Student's t-distribution.</a:t>
            </a:r>
          </a:p>
          <a:p>
            <a:endParaRPr lang="en-AU" sz="1100" b="1">
              <a:solidFill>
                <a:srgbClr val="0000CC"/>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=T.INV.2T(</a:t>
            </a:r>
            <a:r>
              <a:rPr lang="en-AU" sz="1100">
                <a:solidFill>
                  <a:srgbClr val="FF0000"/>
                </a:solidFill>
                <a:effectLst/>
                <a:latin typeface="+mn-lt"/>
                <a:ea typeface="+mn-ea"/>
                <a:cs typeface="+mn-cs"/>
                <a:sym typeface="Symbol" panose="05050102010706020507" pitchFamily="18" charset="2"/>
              </a:rPr>
              <a:t>right </a:t>
            </a:r>
            <a:r>
              <a:rPr lang="en-AU" sz="1100" u="sng">
                <a:solidFill>
                  <a:srgbClr val="FF0000"/>
                </a:solidFill>
                <a:effectLst/>
                <a:latin typeface="+mn-lt"/>
                <a:ea typeface="+mn-ea"/>
                <a:cs typeface="+mn-cs"/>
                <a:sym typeface="Symbol" panose="05050102010706020507" pitchFamily="18" charset="2"/>
              </a:rPr>
              <a:t>and</a:t>
            </a:r>
            <a:r>
              <a:rPr lang="en-AU" sz="1100">
                <a:solidFill>
                  <a:srgbClr val="FF0000"/>
                </a:solidFill>
                <a:effectLst/>
                <a:latin typeface="+mn-lt"/>
                <a:ea typeface="+mn-ea"/>
                <a:cs typeface="+mn-cs"/>
                <a:sym typeface="Symbol" panose="05050102010706020507" pitchFamily="18" charset="2"/>
              </a:rPr>
              <a:t> left-tailed area</a:t>
            </a:r>
            <a:r>
              <a:rPr lang="en-AU" sz="1100">
                <a:solidFill>
                  <a:schemeClr val="tx1"/>
                </a:solidFill>
                <a:effectLst/>
                <a:latin typeface="+mn-lt"/>
                <a:ea typeface="+mn-ea"/>
                <a:cs typeface="+mn-cs"/>
              </a:rPr>
              <a:t>, n-1)</a:t>
            </a:r>
            <a:endParaRPr lang="en-AU">
              <a:effectLst/>
            </a:endParaRPr>
          </a:p>
          <a:p>
            <a:endParaRPr lang="en-AU" sz="1100" b="1">
              <a:solidFill>
                <a:srgbClr val="0000CC"/>
              </a:solidFill>
            </a:endParaRPr>
          </a:p>
          <a:p>
            <a:r>
              <a:rPr lang="en-AU" sz="1100" b="1">
                <a:solidFill>
                  <a:srgbClr val="0000CC"/>
                </a:solidFill>
              </a:rPr>
              <a:t>Two tail Test</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Values (</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 =T.INV.2T(</a:t>
            </a:r>
            <a:r>
              <a:rPr lang="en-AU" sz="1100">
                <a:solidFill>
                  <a:srgbClr val="FF0000"/>
                </a:solidFill>
                <a:effectLst/>
                <a:latin typeface="+mn-lt"/>
                <a:ea typeface="+mn-ea"/>
                <a:cs typeface="+mn-cs"/>
                <a:sym typeface="Symbol" panose="05050102010706020507" pitchFamily="18" charset="2"/>
              </a:rPr>
              <a:t></a:t>
            </a:r>
            <a:r>
              <a:rPr lang="en-AU" sz="1100">
                <a:solidFill>
                  <a:srgbClr val="FF0000"/>
                </a:solidFill>
                <a:effectLst/>
                <a:latin typeface="+mn-lt"/>
                <a:ea typeface="+mn-ea"/>
                <a:cs typeface="+mn-cs"/>
              </a:rPr>
              <a:t>%</a:t>
            </a:r>
            <a:r>
              <a:rPr lang="en-AU" sz="1100">
                <a:solidFill>
                  <a:schemeClr val="tx1"/>
                </a:solidFill>
                <a:effectLst/>
                <a:latin typeface="+mn-lt"/>
                <a:ea typeface="+mn-ea"/>
                <a:cs typeface="+mn-cs"/>
              </a:rPr>
              <a:t>, n-1)</a:t>
            </a:r>
            <a:endParaRPr lang="en-AU">
              <a:effectLst/>
            </a:endParaRPr>
          </a:p>
          <a:p>
            <a:endParaRPr lang="en-AU" sz="1100" b="1">
              <a:solidFill>
                <a:srgbClr val="0000CC"/>
              </a:solidFill>
            </a:endParaRPr>
          </a:p>
        </xdr:txBody>
      </xdr:sp>
      <xdr:sp macro="" textlink="">
        <xdr:nvSpPr>
          <xdr:cNvPr id="22" name="Rectangle 21">
            <a:extLst>
              <a:ext uri="{FF2B5EF4-FFF2-40B4-BE49-F238E27FC236}">
                <a16:creationId xmlns:a16="http://schemas.microsoft.com/office/drawing/2014/main" id="{00000000-0008-0000-0F00-000016000000}"/>
              </a:ext>
            </a:extLst>
          </xdr:cNvPr>
          <xdr:cNvSpPr/>
        </xdr:nvSpPr>
        <xdr:spPr>
          <a:xfrm>
            <a:off x="14596679" y="1530253"/>
            <a:ext cx="2026920" cy="6172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3" name="Rectangle 22">
            <a:extLst>
              <a:ext uri="{FF2B5EF4-FFF2-40B4-BE49-F238E27FC236}">
                <a16:creationId xmlns:a16="http://schemas.microsoft.com/office/drawing/2014/main" id="{00000000-0008-0000-0F00-000017000000}"/>
              </a:ext>
            </a:extLst>
          </xdr:cNvPr>
          <xdr:cNvSpPr/>
        </xdr:nvSpPr>
        <xdr:spPr>
          <a:xfrm>
            <a:off x="14577060" y="2234313"/>
            <a:ext cx="2042160" cy="571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4" name="Rectangle 23">
            <a:extLst>
              <a:ext uri="{FF2B5EF4-FFF2-40B4-BE49-F238E27FC236}">
                <a16:creationId xmlns:a16="http://schemas.microsoft.com/office/drawing/2014/main" id="{00000000-0008-0000-0F00-000018000000}"/>
              </a:ext>
            </a:extLst>
          </xdr:cNvPr>
          <xdr:cNvSpPr/>
        </xdr:nvSpPr>
        <xdr:spPr>
          <a:xfrm>
            <a:off x="14639158" y="3543443"/>
            <a:ext cx="2339339" cy="56388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0</xdr:col>
      <xdr:colOff>571500</xdr:colOff>
      <xdr:row>29</xdr:row>
      <xdr:rowOff>60960</xdr:rowOff>
    </xdr:from>
    <xdr:to>
      <xdr:col>7</xdr:col>
      <xdr:colOff>182880</xdr:colOff>
      <xdr:row>46</xdr:row>
      <xdr:rowOff>91440</xdr:rowOff>
    </xdr:to>
    <xdr:grpSp>
      <xdr:nvGrpSpPr>
        <xdr:cNvPr id="25" name="Group 24">
          <a:extLst>
            <a:ext uri="{FF2B5EF4-FFF2-40B4-BE49-F238E27FC236}">
              <a16:creationId xmlns:a16="http://schemas.microsoft.com/office/drawing/2014/main" id="{00000000-0008-0000-0F00-000019000000}"/>
            </a:ext>
          </a:extLst>
        </xdr:cNvPr>
        <xdr:cNvGrpSpPr/>
      </xdr:nvGrpSpPr>
      <xdr:grpSpPr>
        <a:xfrm>
          <a:off x="571500" y="5420360"/>
          <a:ext cx="4831080" cy="3161030"/>
          <a:chOff x="14538960" y="635641"/>
          <a:chExt cx="4770120" cy="3695700"/>
        </a:xfrm>
      </xdr:grpSpPr>
      <xdr:sp macro="" textlink="">
        <xdr:nvSpPr>
          <xdr:cNvPr id="26" name="TextBox 25">
            <a:extLst>
              <a:ext uri="{FF2B5EF4-FFF2-40B4-BE49-F238E27FC236}">
                <a16:creationId xmlns:a16="http://schemas.microsoft.com/office/drawing/2014/main" id="{00000000-0008-0000-0F00-00001A000000}"/>
              </a:ext>
            </a:extLst>
          </xdr:cNvPr>
          <xdr:cNvSpPr txBox="1"/>
        </xdr:nvSpPr>
        <xdr:spPr>
          <a:xfrm>
            <a:off x="14538960" y="635641"/>
            <a:ext cx="4770120" cy="369570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FF0000"/>
                </a:solidFill>
              </a:rPr>
              <a:t>Critical Value(s) from Standard</a:t>
            </a:r>
            <a:r>
              <a:rPr lang="en-AU" b="1" baseline="0">
                <a:solidFill>
                  <a:srgbClr val="FF0000"/>
                </a:solidFill>
              </a:rPr>
              <a:t> Normal (Z) Distribution</a:t>
            </a:r>
            <a:endParaRPr lang="en-AU" b="1">
              <a:solidFill>
                <a:srgbClr val="FF0000"/>
              </a:solidFill>
            </a:endParaRPr>
          </a:p>
          <a:p>
            <a:endParaRPr lang="en-AU" b="1">
              <a:solidFill>
                <a:srgbClr val="0000CC"/>
              </a:solidFill>
            </a:endParaRPr>
          </a:p>
          <a:p>
            <a:r>
              <a:rPr lang="en-AU" b="1">
                <a:solidFill>
                  <a:srgbClr val="0000CC"/>
                </a:solidFill>
              </a:rPr>
              <a:t>NORM.S.INV</a:t>
            </a:r>
            <a:r>
              <a:rPr lang="en-AU"/>
              <a:t> - Returns the </a:t>
            </a:r>
            <a:r>
              <a:rPr lang="en-AU">
                <a:solidFill>
                  <a:srgbClr val="FF0000"/>
                </a:solidFill>
              </a:rPr>
              <a:t>left-tailed</a:t>
            </a:r>
            <a:r>
              <a:rPr lang="en-AU"/>
              <a:t> </a:t>
            </a:r>
            <a:r>
              <a:rPr lang="en-AU" u="sng">
                <a:solidFill>
                  <a:srgbClr val="FF0000"/>
                </a:solidFill>
              </a:rPr>
              <a:t>inver</a:t>
            </a:r>
            <a:r>
              <a:rPr lang="en-AU" u="none">
                <a:solidFill>
                  <a:srgbClr val="FF0000"/>
                </a:solidFill>
              </a:rPr>
              <a:t>se</a:t>
            </a:r>
            <a:r>
              <a:rPr lang="en-AU"/>
              <a:t> of the Standard Normal Distribution.</a:t>
            </a:r>
          </a:p>
          <a:p>
            <a:endParaRPr lang="en-AU"/>
          </a:p>
          <a:p>
            <a:r>
              <a:rPr lang="en-AU" sz="1100">
                <a:solidFill>
                  <a:schemeClr val="tx1"/>
                </a:solidFill>
                <a:effectLst/>
                <a:latin typeface="+mn-lt"/>
                <a:ea typeface="+mn-ea"/>
                <a:cs typeface="+mn-cs"/>
              </a:rPr>
              <a:t>=NORM.S.INV(</a:t>
            </a:r>
            <a:r>
              <a:rPr lang="en-AU" sz="1100">
                <a:solidFill>
                  <a:srgbClr val="FF0000"/>
                </a:solidFill>
                <a:effectLst/>
                <a:latin typeface="+mn-lt"/>
                <a:ea typeface="+mn-ea"/>
                <a:cs typeface="+mn-cs"/>
              </a:rPr>
              <a:t>Cumulative area</a:t>
            </a:r>
            <a:r>
              <a:rPr lang="en-AU" sz="1100">
                <a:solidFill>
                  <a:schemeClr val="tx1"/>
                </a:solidFill>
                <a:effectLst/>
                <a:latin typeface="+mn-lt"/>
                <a:ea typeface="+mn-ea"/>
                <a:cs typeface="+mn-cs"/>
              </a:rPr>
              <a:t>)</a:t>
            </a:r>
            <a:endParaRPr lang="en-AU"/>
          </a:p>
          <a:p>
            <a:endParaRPr lang="en-AU" sz="1100"/>
          </a:p>
          <a:p>
            <a:r>
              <a:rPr lang="en-AU" sz="1100" b="1">
                <a:solidFill>
                  <a:srgbClr val="0000CC"/>
                </a:solidFill>
                <a:effectLst/>
                <a:latin typeface="+mn-lt"/>
                <a:ea typeface="+mn-ea"/>
                <a:cs typeface="+mn-cs"/>
              </a:rPr>
              <a:t>Lower Tail test </a:t>
            </a:r>
          </a:p>
          <a:p>
            <a:endParaRPr lang="en-AU"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=NORM.S.INV(</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Upper Tail test </a:t>
            </a:r>
            <a:endParaRPr lang="en-AU">
              <a:solidFill>
                <a:srgbClr val="0000CC"/>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=NORM.S.INV(</a:t>
            </a:r>
            <a:r>
              <a:rPr lang="en-AU" sz="1100">
                <a:solidFill>
                  <a:srgbClr val="FF0000"/>
                </a:solidFill>
                <a:effectLst/>
                <a:latin typeface="+mn-lt"/>
                <a:ea typeface="+mn-ea"/>
                <a:cs typeface="+mn-cs"/>
              </a:rPr>
              <a:t>1-</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r>
              <a:rPr lang="en-AU" sz="1100" b="1">
                <a:solidFill>
                  <a:srgbClr val="0000CC"/>
                </a:solidFill>
              </a:rPr>
              <a:t>Two tail Test</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Values (</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 =NORM.S.INV(</a:t>
            </a:r>
            <a:r>
              <a:rPr lang="en-AU" sz="1100">
                <a:solidFill>
                  <a:srgbClr val="FF0000"/>
                </a:solidFill>
                <a:effectLst/>
                <a:latin typeface="+mn-lt"/>
                <a:ea typeface="+mn-ea"/>
                <a:cs typeface="+mn-cs"/>
              </a:rPr>
              <a:t>1</a:t>
            </a:r>
            <a:r>
              <a:rPr lang="en-AU" sz="1100">
                <a:solidFill>
                  <a:schemeClr val="tx1"/>
                </a:solidFill>
                <a:effectLst/>
                <a:latin typeface="+mn-lt"/>
                <a:ea typeface="+mn-ea"/>
                <a:cs typeface="+mn-cs"/>
              </a:rPr>
              <a:t>-</a:t>
            </a:r>
            <a:r>
              <a:rPr lang="en-AU" sz="1100">
                <a:solidFill>
                  <a:srgbClr val="FF0000"/>
                </a:solidFill>
                <a:effectLst/>
                <a:latin typeface="+mn-lt"/>
                <a:ea typeface="+mn-ea"/>
                <a:cs typeface="+mn-cs"/>
                <a:sym typeface="Symbol" panose="05050102010706020507" pitchFamily="18" charset="2"/>
              </a:rPr>
              <a:t></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	</a:t>
            </a:r>
            <a:endParaRPr lang="en-AU" sz="1100" b="1">
              <a:solidFill>
                <a:srgbClr val="0000CC"/>
              </a:solidFill>
            </a:endParaRPr>
          </a:p>
        </xdr:txBody>
      </xdr:sp>
      <xdr:sp macro="" textlink="">
        <xdr:nvSpPr>
          <xdr:cNvPr id="27" name="Rectangle 26">
            <a:extLst>
              <a:ext uri="{FF2B5EF4-FFF2-40B4-BE49-F238E27FC236}">
                <a16:creationId xmlns:a16="http://schemas.microsoft.com/office/drawing/2014/main" id="{00000000-0008-0000-0F00-00001B000000}"/>
              </a:ext>
            </a:extLst>
          </xdr:cNvPr>
          <xdr:cNvSpPr/>
        </xdr:nvSpPr>
        <xdr:spPr>
          <a:xfrm>
            <a:off x="14592300" y="1880202"/>
            <a:ext cx="2026920" cy="6172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8" name="Rectangle 27">
            <a:extLst>
              <a:ext uri="{FF2B5EF4-FFF2-40B4-BE49-F238E27FC236}">
                <a16:creationId xmlns:a16="http://schemas.microsoft.com/office/drawing/2014/main" id="{00000000-0008-0000-0F00-00001C000000}"/>
              </a:ext>
            </a:extLst>
          </xdr:cNvPr>
          <xdr:cNvSpPr/>
        </xdr:nvSpPr>
        <xdr:spPr>
          <a:xfrm>
            <a:off x="14586030" y="2666145"/>
            <a:ext cx="2171700" cy="678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9" name="Rectangle 28">
            <a:extLst>
              <a:ext uri="{FF2B5EF4-FFF2-40B4-BE49-F238E27FC236}">
                <a16:creationId xmlns:a16="http://schemas.microsoft.com/office/drawing/2014/main" id="{00000000-0008-0000-0F00-00001D000000}"/>
              </a:ext>
            </a:extLst>
          </xdr:cNvPr>
          <xdr:cNvSpPr/>
        </xdr:nvSpPr>
        <xdr:spPr>
          <a:xfrm>
            <a:off x="14601270" y="3496818"/>
            <a:ext cx="2438400" cy="6549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1</xdr:col>
      <xdr:colOff>0</xdr:colOff>
      <xdr:row>48</xdr:row>
      <xdr:rowOff>0</xdr:rowOff>
    </xdr:from>
    <xdr:to>
      <xdr:col>5</xdr:col>
      <xdr:colOff>220980</xdr:colOff>
      <xdr:row>74</xdr:row>
      <xdr:rowOff>137160</xdr:rowOff>
    </xdr:to>
    <xdr:grpSp>
      <xdr:nvGrpSpPr>
        <xdr:cNvPr id="30" name="Group 29">
          <a:extLst>
            <a:ext uri="{FF2B5EF4-FFF2-40B4-BE49-F238E27FC236}">
              <a16:creationId xmlns:a16="http://schemas.microsoft.com/office/drawing/2014/main" id="{00000000-0008-0000-0F00-00001E000000}"/>
            </a:ext>
          </a:extLst>
        </xdr:cNvPr>
        <xdr:cNvGrpSpPr/>
      </xdr:nvGrpSpPr>
      <xdr:grpSpPr>
        <a:xfrm>
          <a:off x="615950" y="8858250"/>
          <a:ext cx="3592830" cy="4925060"/>
          <a:chOff x="609600" y="8801100"/>
          <a:chExt cx="3550920" cy="4892040"/>
        </a:xfrm>
      </xdr:grpSpPr>
      <xdr:sp macro="" textlink="">
        <xdr:nvSpPr>
          <xdr:cNvPr id="31" name="TextBox 30">
            <a:extLst>
              <a:ext uri="{FF2B5EF4-FFF2-40B4-BE49-F238E27FC236}">
                <a16:creationId xmlns:a16="http://schemas.microsoft.com/office/drawing/2014/main" id="{00000000-0008-0000-0F00-00001F000000}"/>
              </a:ext>
            </a:extLst>
          </xdr:cNvPr>
          <xdr:cNvSpPr txBox="1"/>
        </xdr:nvSpPr>
        <xdr:spPr>
          <a:xfrm>
            <a:off x="609600" y="8801100"/>
            <a:ext cx="3550920" cy="489204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0000CC"/>
                </a:solidFill>
              </a:rPr>
              <a:t>p-value</a:t>
            </a:r>
          </a:p>
          <a:p>
            <a:endParaRPr lang="en-AU" b="1">
              <a:solidFill>
                <a:srgbClr val="0000CC"/>
              </a:solidFill>
            </a:endParaRPr>
          </a:p>
          <a:p>
            <a:r>
              <a:rPr lang="en-AU" b="1">
                <a:solidFill>
                  <a:srgbClr val="0000CC"/>
                </a:solidFill>
              </a:rPr>
              <a:t>NORM.S.DIST</a:t>
            </a:r>
            <a:r>
              <a:rPr lang="en-AU"/>
              <a:t> - Returns the </a:t>
            </a:r>
            <a:r>
              <a:rPr lang="en-AU" sz="1100">
                <a:solidFill>
                  <a:schemeClr val="tx1"/>
                </a:solidFill>
                <a:effectLst/>
                <a:latin typeface="+mn-lt"/>
                <a:ea typeface="+mn-ea"/>
                <a:cs typeface="+mn-cs"/>
              </a:rPr>
              <a:t>Standard Normal Distribution</a:t>
            </a:r>
            <a:r>
              <a:rPr lang="en-AU"/>
              <a:t>. </a:t>
            </a:r>
          </a:p>
          <a:p>
            <a:endParaRPr lang="en-AU" sz="1100">
              <a:solidFill>
                <a:schemeClr val="tx1"/>
              </a:solidFill>
              <a:effectLst/>
              <a:latin typeface="+mn-lt"/>
              <a:ea typeface="+mn-ea"/>
              <a:cs typeface="+mn-cs"/>
            </a:endParaRPr>
          </a:p>
          <a:p>
            <a:r>
              <a:rPr lang="en-AU" sz="1100">
                <a:solidFill>
                  <a:schemeClr val="tx1"/>
                </a:solidFill>
                <a:effectLst/>
                <a:latin typeface="+mn-lt"/>
                <a:ea typeface="+mn-ea"/>
                <a:cs typeface="+mn-cs"/>
              </a:rPr>
              <a:t>=NORM.S.DIST(z,TRUE)</a:t>
            </a:r>
          </a:p>
          <a:p>
            <a:endParaRPr lang="en-AU" sz="1100">
              <a:solidFill>
                <a:schemeClr val="tx1"/>
              </a:solidFill>
              <a:effectLst/>
              <a:latin typeface="+mn-lt"/>
              <a:ea typeface="+mn-ea"/>
              <a:cs typeface="+mn-cs"/>
            </a:endParaRPr>
          </a:p>
          <a:p>
            <a:endParaRPr lang="en-AU" sz="1100" b="1">
              <a:solidFill>
                <a:srgbClr val="7030A0"/>
              </a:solidFill>
              <a:effectLst/>
              <a:latin typeface="+mn-lt"/>
              <a:ea typeface="+mn-ea"/>
              <a:cs typeface="+mn-cs"/>
            </a:endParaRPr>
          </a:p>
          <a:p>
            <a:r>
              <a:rPr lang="en-AU" sz="1100" b="1">
                <a:solidFill>
                  <a:srgbClr val="7030A0"/>
                </a:solidFill>
                <a:effectLst/>
                <a:latin typeface="+mn-lt"/>
                <a:ea typeface="+mn-ea"/>
                <a:cs typeface="+mn-cs"/>
              </a:rPr>
              <a:t>Lower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p>
          <a:p>
            <a:endParaRPr lang="en-AU" sz="1100" b="1">
              <a:solidFill>
                <a:srgbClr val="0000CC"/>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NORM.S.DIST(</a:t>
            </a:r>
            <a:r>
              <a:rPr lang="en-AU" sz="1100">
                <a:solidFill>
                  <a:srgbClr val="0000CC"/>
                </a:solidFill>
                <a:effectLst/>
                <a:latin typeface="+mn-lt"/>
                <a:ea typeface="+mn-ea"/>
                <a:cs typeface="+mn-cs"/>
                <a:sym typeface="Symbol" panose="05050102010706020507" pitchFamily="18" charset="2"/>
              </a:rPr>
              <a:t>Z Sample Statistic</a:t>
            </a:r>
            <a:r>
              <a:rPr lang="en-AU" sz="1100">
                <a:solidFill>
                  <a:schemeClr val="tx1"/>
                </a:solidFill>
                <a:effectLst/>
                <a:latin typeface="+mn-lt"/>
                <a:ea typeface="+mn-ea"/>
                <a:cs typeface="+mn-cs"/>
              </a:rPr>
              <a:t>, TRUE)</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Upper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endParaRPr lang="en-AU">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1- </a:t>
            </a:r>
            <a:r>
              <a:rPr lang="en-AU" sz="1100">
                <a:solidFill>
                  <a:schemeClr val="tx1"/>
                </a:solidFill>
                <a:effectLst/>
                <a:latin typeface="+mn-lt"/>
                <a:ea typeface="+mn-ea"/>
                <a:cs typeface="+mn-cs"/>
              </a:rPr>
              <a:t>NORM.S.DIST(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FF0000"/>
                </a:solidFill>
                <a:effectLst/>
                <a:latin typeface="+mn-lt"/>
                <a:ea typeface="+mn-ea"/>
                <a:cs typeface="+mn-cs"/>
              </a:rPr>
              <a:t>OR</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NORM.S.DIST(</a:t>
            </a:r>
            <a:r>
              <a:rPr lang="en-AU" sz="1100" b="1">
                <a:solidFill>
                  <a:srgbClr val="FF0000"/>
                </a:solidFill>
                <a:effectLst/>
                <a:latin typeface="+mn-lt"/>
                <a:ea typeface="+mn-ea"/>
                <a:cs typeface="+mn-cs"/>
              </a:rPr>
              <a: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Two</a:t>
            </a:r>
            <a:r>
              <a:rPr lang="en-AU" sz="1100" b="1">
                <a:solidFill>
                  <a:schemeClr val="tx1"/>
                </a:solidFill>
                <a:effectLst/>
                <a:latin typeface="+mn-lt"/>
                <a:ea typeface="+mn-ea"/>
                <a:cs typeface="+mn-cs"/>
              </a:rPr>
              <a:t> Tail test </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Negative z</a:t>
            </a:r>
            <a:r>
              <a:rPr lang="en-AU" sz="1100" b="1" baseline="0">
                <a:solidFill>
                  <a:schemeClr val="tx1"/>
                </a:solidFill>
                <a:effectLst/>
                <a:latin typeface="+mn-lt"/>
                <a:ea typeface="+mn-ea"/>
                <a:cs typeface="+mn-cs"/>
              </a:rPr>
              <a:t> </a:t>
            </a:r>
            <a:r>
              <a:rPr lang="en-AU" sz="1100">
                <a:solidFill>
                  <a:schemeClr val="tx1"/>
                </a:solidFill>
                <a:effectLst/>
                <a:latin typeface="+mn-lt"/>
                <a:ea typeface="+mn-ea"/>
                <a:cs typeface="+mn-cs"/>
              </a:rPr>
              <a:t>Sample Statistic</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NORM.S.DIST(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endParaRPr lang="en-AU" sz="1100" b="1">
              <a:solidFill>
                <a:schemeClr val="accent2">
                  <a:lumMod val="50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Positive z</a:t>
            </a:r>
            <a:r>
              <a:rPr lang="en-AU" sz="1100" b="1" baseline="0">
                <a:solidFill>
                  <a:schemeClr val="tx1"/>
                </a:solidFill>
                <a:effectLst/>
                <a:latin typeface="+mn-lt"/>
                <a:ea typeface="+mn-ea"/>
                <a:cs typeface="+mn-cs"/>
              </a:rPr>
              <a:t> </a:t>
            </a:r>
            <a:r>
              <a:rPr lang="en-AU" sz="1100">
                <a:solidFill>
                  <a:schemeClr val="tx1"/>
                </a:solidFill>
                <a:effectLst/>
                <a:latin typeface="+mn-lt"/>
                <a:ea typeface="+mn-ea"/>
                <a:cs typeface="+mn-cs"/>
              </a:rPr>
              <a:t>Sample Statistic</a:t>
            </a:r>
            <a:endParaRPr lang="en-AU">
              <a:effectLst/>
            </a:endParaRPr>
          </a:p>
          <a:p>
            <a:pPr eaLnBrk="1" fontAlgn="auto" latinLnBrk="0" hangingPunct="1"/>
            <a:r>
              <a:rPr lang="en-AU" sz="1100">
                <a:solidFill>
                  <a:schemeClr val="tx1"/>
                </a:solidFill>
                <a:effectLst/>
                <a:latin typeface="+mn-lt"/>
                <a:ea typeface="+mn-ea"/>
                <a:cs typeface="+mn-cs"/>
              </a:rPr>
              <a:t>	</a:t>
            </a:r>
            <a:r>
              <a:rPr lang="en-AU" sz="1100" baseline="0">
                <a:solidFill>
                  <a:schemeClr val="tx1"/>
                </a:solidFill>
                <a:effectLst/>
                <a:latin typeface="+mn-lt"/>
                <a:ea typeface="+mn-ea"/>
                <a:cs typeface="+mn-cs"/>
              </a:rPr>
              <a:t>       </a:t>
            </a:r>
            <a:endParaRPr lang="en-AU">
              <a:effectLst/>
            </a:endParaRPr>
          </a:p>
          <a:p>
            <a:pPr eaLnBrk="1" fontAlgn="auto" latinLnBrk="0" hangingPunct="1"/>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NORM.S.DIST(</a:t>
            </a:r>
            <a:r>
              <a:rPr lang="en-AU" sz="1100" b="1">
                <a:solidFill>
                  <a:srgbClr val="FF0000"/>
                </a:solidFill>
                <a:effectLst/>
                <a:latin typeface="+mn-lt"/>
                <a:ea typeface="+mn-ea"/>
                <a:cs typeface="+mn-cs"/>
              </a:rPr>
              <a: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endParaRPr lang="en-AU" sz="1100" b="1">
              <a:solidFill>
                <a:schemeClr val="accent2">
                  <a:lumMod val="50000"/>
                </a:schemeClr>
              </a:solidFill>
            </a:endParaRPr>
          </a:p>
        </xdr:txBody>
      </xdr:sp>
      <xdr:sp macro="" textlink="">
        <xdr:nvSpPr>
          <xdr:cNvPr id="32" name="Rectangle 31">
            <a:extLst>
              <a:ext uri="{FF2B5EF4-FFF2-40B4-BE49-F238E27FC236}">
                <a16:creationId xmlns:a16="http://schemas.microsoft.com/office/drawing/2014/main" id="{00000000-0008-0000-0F00-000020000000}"/>
              </a:ext>
            </a:extLst>
          </xdr:cNvPr>
          <xdr:cNvSpPr/>
        </xdr:nvSpPr>
        <xdr:spPr>
          <a:xfrm>
            <a:off x="624840" y="9936377"/>
            <a:ext cx="3154680" cy="594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3" name="Rectangle 32">
            <a:extLst>
              <a:ext uri="{FF2B5EF4-FFF2-40B4-BE49-F238E27FC236}">
                <a16:creationId xmlns:a16="http://schemas.microsoft.com/office/drawing/2014/main" id="{00000000-0008-0000-0F00-000021000000}"/>
              </a:ext>
            </a:extLst>
          </xdr:cNvPr>
          <xdr:cNvSpPr/>
        </xdr:nvSpPr>
        <xdr:spPr>
          <a:xfrm>
            <a:off x="617220" y="10638952"/>
            <a:ext cx="3162300" cy="95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4" name="Rectangle 33">
            <a:extLst>
              <a:ext uri="{FF2B5EF4-FFF2-40B4-BE49-F238E27FC236}">
                <a16:creationId xmlns:a16="http://schemas.microsoft.com/office/drawing/2014/main" id="{00000000-0008-0000-0F00-000022000000}"/>
              </a:ext>
            </a:extLst>
          </xdr:cNvPr>
          <xdr:cNvSpPr/>
        </xdr:nvSpPr>
        <xdr:spPr>
          <a:xfrm>
            <a:off x="627589" y="11854096"/>
            <a:ext cx="3169920" cy="16840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30480</xdr:colOff>
      <xdr:row>4</xdr:row>
      <xdr:rowOff>152400</xdr:rowOff>
    </xdr:from>
    <xdr:to>
      <xdr:col>9</xdr:col>
      <xdr:colOff>45720</xdr:colOff>
      <xdr:row>20</xdr:row>
      <xdr:rowOff>60960</xdr:rowOff>
    </xdr:to>
    <xdr:grpSp>
      <xdr:nvGrpSpPr>
        <xdr:cNvPr id="2" name="Group 1">
          <a:extLst>
            <a:ext uri="{FF2B5EF4-FFF2-40B4-BE49-F238E27FC236}">
              <a16:creationId xmlns:a16="http://schemas.microsoft.com/office/drawing/2014/main" id="{00000000-0008-0000-1000-000002000000}"/>
            </a:ext>
          </a:extLst>
        </xdr:cNvPr>
        <xdr:cNvGrpSpPr/>
      </xdr:nvGrpSpPr>
      <xdr:grpSpPr>
        <a:xfrm>
          <a:off x="4043680" y="958850"/>
          <a:ext cx="2479040" cy="2854960"/>
          <a:chOff x="3985260" y="960120"/>
          <a:chExt cx="2453640" cy="2834640"/>
        </a:xfrm>
      </xdr:grpSpPr>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4000500" y="136398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(Lower/Upper/Two Tail)</a:t>
            </a:r>
          </a:p>
        </xdr:txBody>
      </xdr:sp>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4000500" y="96012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  ≥ </a:t>
            </a:r>
            <a:endParaRPr lang="en-AU" sz="1100"/>
          </a:p>
        </xdr:txBody>
      </xdr:sp>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4008120" y="1165860"/>
            <a:ext cx="1568250" cy="2340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baseline="0">
                <a:sym typeface="Symbol" panose="05050102010706020507" pitchFamily="18" charset="2"/>
              </a:rPr>
              <a:t>Select from </a:t>
            </a:r>
            <a:r>
              <a:rPr lang="en-AU" sz="1100" baseline="0"/>
              <a:t>  &lt;  &gt; </a:t>
            </a:r>
            <a:endParaRPr lang="en-AU" sz="1100"/>
          </a:p>
        </xdr:txBody>
      </xdr:sp>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4015740" y="2057400"/>
            <a:ext cx="2423160" cy="2667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chemeClr val="tx1"/>
                </a:solidFill>
                <a:effectLst/>
                <a:latin typeface="+mn-lt"/>
                <a:ea typeface="+mn-ea"/>
                <a:cs typeface="+mn-cs"/>
              </a:rPr>
              <a:t>Table E.2</a:t>
            </a:r>
            <a:r>
              <a:rPr lang="en-AU" sz="1100" baseline="0">
                <a:solidFill>
                  <a:schemeClr val="tx1"/>
                </a:solidFill>
                <a:effectLst/>
                <a:latin typeface="+mn-lt"/>
                <a:ea typeface="+mn-ea"/>
                <a:cs typeface="+mn-cs"/>
              </a:rPr>
              <a:t> </a:t>
            </a:r>
            <a:r>
              <a:rPr lang="en-AU" sz="1100" b="1" baseline="0">
                <a:solidFill>
                  <a:schemeClr val="tx1"/>
                </a:solidFill>
                <a:effectLst/>
                <a:latin typeface="+mn-lt"/>
                <a:ea typeface="+mn-ea"/>
                <a:cs typeface="+mn-cs"/>
              </a:rPr>
              <a:t>OR</a:t>
            </a:r>
            <a:r>
              <a:rPr lang="en-AU" sz="1100" baseline="0">
                <a:solidFill>
                  <a:schemeClr val="tx1"/>
                </a:solidFill>
                <a:effectLst/>
                <a:latin typeface="+mn-lt"/>
                <a:ea typeface="+mn-ea"/>
                <a:cs typeface="+mn-cs"/>
              </a:rPr>
              <a:t> </a:t>
            </a:r>
            <a:r>
              <a:rPr lang="en-AU" sz="1100"/>
              <a:t>= NORM.S.INV(probability)</a:t>
            </a:r>
          </a:p>
        </xdr:txBody>
      </xdr:sp>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992880" y="3581400"/>
            <a:ext cx="2255520" cy="2133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solidFill>
                  <a:schemeClr val="tx1"/>
                </a:solidFill>
                <a:effectLst/>
                <a:latin typeface="+mn-lt"/>
                <a:ea typeface="+mn-ea"/>
                <a:cs typeface="+mn-cs"/>
              </a:rPr>
              <a:t>Table E.2</a:t>
            </a:r>
            <a:r>
              <a:rPr lang="en-AU" sz="1100" baseline="0">
                <a:solidFill>
                  <a:schemeClr val="tx1"/>
                </a:solidFill>
                <a:effectLst/>
                <a:latin typeface="+mn-lt"/>
                <a:ea typeface="+mn-ea"/>
                <a:cs typeface="+mn-cs"/>
              </a:rPr>
              <a:t> </a:t>
            </a:r>
            <a:r>
              <a:rPr lang="en-AU" sz="1100" b="1" baseline="0">
                <a:solidFill>
                  <a:schemeClr val="tx1"/>
                </a:solidFill>
                <a:effectLst/>
                <a:latin typeface="+mn-lt"/>
                <a:ea typeface="+mn-ea"/>
                <a:cs typeface="+mn-cs"/>
              </a:rPr>
              <a:t>OR</a:t>
            </a:r>
            <a:r>
              <a:rPr lang="en-AU" sz="1100" baseline="0">
                <a:solidFill>
                  <a:schemeClr val="tx1"/>
                </a:solidFill>
                <a:effectLst/>
                <a:latin typeface="+mn-lt"/>
                <a:ea typeface="+mn-ea"/>
                <a:cs typeface="+mn-cs"/>
              </a:rPr>
              <a:t> </a:t>
            </a:r>
            <a:r>
              <a:rPr lang="en-AU" sz="1100"/>
              <a:t>= NORM.S.DIST(z,TRUE)</a:t>
            </a:r>
          </a:p>
        </xdr:txBody>
      </xdr:sp>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985260" y="3375660"/>
            <a:ext cx="1684020" cy="19812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(p</a:t>
            </a:r>
            <a:r>
              <a:rPr lang="en-AU" sz="1100" baseline="0"/>
              <a:t> -</a:t>
            </a:r>
            <a:r>
              <a:rPr lang="en-AU" sz="1100" baseline="0">
                <a:sym typeface="Symbol" panose="05050102010706020507" pitchFamily="18" charset="2"/>
              </a:rPr>
              <a:t></a:t>
            </a:r>
            <a:r>
              <a:rPr lang="en-AU" sz="1100"/>
              <a:t>)/Standard Error</a:t>
            </a:r>
          </a:p>
        </xdr:txBody>
      </xdr:sp>
      <xdr:sp macro="" textlink="">
        <xdr:nvSpPr>
          <xdr:cNvPr id="9" name="TextBox 8">
            <a:extLst>
              <a:ext uri="{FF2B5EF4-FFF2-40B4-BE49-F238E27FC236}">
                <a16:creationId xmlns:a16="http://schemas.microsoft.com/office/drawing/2014/main" id="{00000000-0008-0000-1000-000009000000}"/>
              </a:ext>
            </a:extLst>
          </xdr:cNvPr>
          <xdr:cNvSpPr txBox="1"/>
        </xdr:nvSpPr>
        <xdr:spPr>
          <a:xfrm>
            <a:off x="4000500" y="3162300"/>
            <a:ext cx="1005840" cy="22860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a:t>
            </a:r>
            <a:r>
              <a:rPr lang="en-AU" sz="1100">
                <a:sym typeface="Symbol" panose="05050102010706020507" pitchFamily="18" charset="2"/>
              </a:rPr>
              <a:t>*(1-)/n</a:t>
            </a:r>
            <a:endParaRPr lang="en-AU" sz="1100"/>
          </a:p>
        </xdr:txBody>
      </xdr:sp>
      <xdr:sp macro="" textlink="">
        <xdr:nvSpPr>
          <xdr:cNvPr id="10" name="TextBox 9">
            <a:extLst>
              <a:ext uri="{FF2B5EF4-FFF2-40B4-BE49-F238E27FC236}">
                <a16:creationId xmlns:a16="http://schemas.microsoft.com/office/drawing/2014/main" id="{00000000-0008-0000-1000-00000A000000}"/>
              </a:ext>
            </a:extLst>
          </xdr:cNvPr>
          <xdr:cNvSpPr txBox="1"/>
        </xdr:nvSpPr>
        <xdr:spPr>
          <a:xfrm>
            <a:off x="3985260" y="2964180"/>
            <a:ext cx="2194560" cy="22098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sz="1100"/>
              <a:t>= </a:t>
            </a:r>
            <a:r>
              <a:rPr lang="en-AU" sz="1100">
                <a:sym typeface="Symbol" panose="05050102010706020507" pitchFamily="18" charset="2"/>
              </a:rPr>
              <a:t>count of 'Successes'/Sample</a:t>
            </a:r>
            <a:r>
              <a:rPr lang="en-AU" sz="1100" baseline="0">
                <a:sym typeface="Symbol" panose="05050102010706020507" pitchFamily="18" charset="2"/>
              </a:rPr>
              <a:t> size)</a:t>
            </a:r>
            <a:endParaRPr lang="en-AU" sz="1100"/>
          </a:p>
        </xdr:txBody>
      </xdr:sp>
    </xdr:grpSp>
    <xdr:clientData/>
  </xdr:twoCellAnchor>
  <xdr:twoCellAnchor>
    <xdr:from>
      <xdr:col>10</xdr:col>
      <xdr:colOff>12700</xdr:colOff>
      <xdr:row>1</xdr:row>
      <xdr:rowOff>152400</xdr:rowOff>
    </xdr:from>
    <xdr:to>
      <xdr:col>17</xdr:col>
      <xdr:colOff>515620</xdr:colOff>
      <xdr:row>18</xdr:row>
      <xdr:rowOff>176530</xdr:rowOff>
    </xdr:to>
    <xdr:grpSp>
      <xdr:nvGrpSpPr>
        <xdr:cNvPr id="11" name="Group 10">
          <a:extLst>
            <a:ext uri="{FF2B5EF4-FFF2-40B4-BE49-F238E27FC236}">
              <a16:creationId xmlns:a16="http://schemas.microsoft.com/office/drawing/2014/main" id="{00000000-0008-0000-1000-00000B000000}"/>
            </a:ext>
          </a:extLst>
        </xdr:cNvPr>
        <xdr:cNvGrpSpPr/>
      </xdr:nvGrpSpPr>
      <xdr:grpSpPr>
        <a:xfrm>
          <a:off x="7105650" y="400050"/>
          <a:ext cx="4814570" cy="3161030"/>
          <a:chOff x="14538960" y="635641"/>
          <a:chExt cx="4770120" cy="3695700"/>
        </a:xfrm>
      </xdr:grpSpPr>
      <xdr:sp macro="" textlink="">
        <xdr:nvSpPr>
          <xdr:cNvPr id="12" name="TextBox 11">
            <a:extLst>
              <a:ext uri="{FF2B5EF4-FFF2-40B4-BE49-F238E27FC236}">
                <a16:creationId xmlns:a16="http://schemas.microsoft.com/office/drawing/2014/main" id="{00000000-0008-0000-1000-00000C000000}"/>
              </a:ext>
            </a:extLst>
          </xdr:cNvPr>
          <xdr:cNvSpPr txBox="1"/>
        </xdr:nvSpPr>
        <xdr:spPr>
          <a:xfrm>
            <a:off x="14538960" y="635641"/>
            <a:ext cx="4770120" cy="369570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FF0000"/>
                </a:solidFill>
              </a:rPr>
              <a:t>Critical Value(s) from Standard</a:t>
            </a:r>
            <a:r>
              <a:rPr lang="en-AU" b="1" baseline="0">
                <a:solidFill>
                  <a:srgbClr val="FF0000"/>
                </a:solidFill>
              </a:rPr>
              <a:t> Normal (Z) Distribution</a:t>
            </a:r>
            <a:endParaRPr lang="en-AU" b="1">
              <a:solidFill>
                <a:srgbClr val="FF0000"/>
              </a:solidFill>
            </a:endParaRPr>
          </a:p>
          <a:p>
            <a:endParaRPr lang="en-AU" b="1">
              <a:solidFill>
                <a:srgbClr val="0000CC"/>
              </a:solidFill>
            </a:endParaRPr>
          </a:p>
          <a:p>
            <a:r>
              <a:rPr lang="en-AU" b="1">
                <a:solidFill>
                  <a:srgbClr val="0000CC"/>
                </a:solidFill>
              </a:rPr>
              <a:t>NORM.S.INV</a:t>
            </a:r>
            <a:r>
              <a:rPr lang="en-AU"/>
              <a:t> - Returns the </a:t>
            </a:r>
            <a:r>
              <a:rPr lang="en-AU">
                <a:solidFill>
                  <a:srgbClr val="FF0000"/>
                </a:solidFill>
              </a:rPr>
              <a:t>left-tailed</a:t>
            </a:r>
            <a:r>
              <a:rPr lang="en-AU"/>
              <a:t> </a:t>
            </a:r>
            <a:r>
              <a:rPr lang="en-AU" u="sng">
                <a:solidFill>
                  <a:srgbClr val="FF0000"/>
                </a:solidFill>
              </a:rPr>
              <a:t>inver</a:t>
            </a:r>
            <a:r>
              <a:rPr lang="en-AU" u="none">
                <a:solidFill>
                  <a:srgbClr val="FF0000"/>
                </a:solidFill>
              </a:rPr>
              <a:t>se</a:t>
            </a:r>
            <a:r>
              <a:rPr lang="en-AU"/>
              <a:t> of the Standard Normal Distribution.</a:t>
            </a:r>
          </a:p>
          <a:p>
            <a:endParaRPr lang="en-AU"/>
          </a:p>
          <a:p>
            <a:r>
              <a:rPr lang="en-AU" sz="1100">
                <a:solidFill>
                  <a:schemeClr val="tx1"/>
                </a:solidFill>
                <a:effectLst/>
                <a:latin typeface="+mn-lt"/>
                <a:ea typeface="+mn-ea"/>
                <a:cs typeface="+mn-cs"/>
              </a:rPr>
              <a:t>=NORM.S.INV(</a:t>
            </a:r>
            <a:r>
              <a:rPr lang="en-AU" sz="1100">
                <a:solidFill>
                  <a:srgbClr val="FF0000"/>
                </a:solidFill>
                <a:effectLst/>
                <a:latin typeface="+mn-lt"/>
                <a:ea typeface="+mn-ea"/>
                <a:cs typeface="+mn-cs"/>
              </a:rPr>
              <a:t>Cumulative area</a:t>
            </a:r>
            <a:r>
              <a:rPr lang="en-AU" sz="1100">
                <a:solidFill>
                  <a:schemeClr val="tx1"/>
                </a:solidFill>
                <a:effectLst/>
                <a:latin typeface="+mn-lt"/>
                <a:ea typeface="+mn-ea"/>
                <a:cs typeface="+mn-cs"/>
              </a:rPr>
              <a:t>)</a:t>
            </a:r>
            <a:endParaRPr lang="en-AU"/>
          </a:p>
          <a:p>
            <a:endParaRPr lang="en-AU" sz="1100"/>
          </a:p>
          <a:p>
            <a:r>
              <a:rPr lang="en-AU" sz="1100" b="1">
                <a:solidFill>
                  <a:srgbClr val="0000CC"/>
                </a:solidFill>
                <a:effectLst/>
                <a:latin typeface="+mn-lt"/>
                <a:ea typeface="+mn-ea"/>
                <a:cs typeface="+mn-cs"/>
              </a:rPr>
              <a:t>Lower Tail test </a:t>
            </a:r>
          </a:p>
          <a:p>
            <a:endParaRPr lang="en-AU"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=NORM.S.INV(</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Upper Tail test </a:t>
            </a:r>
            <a:endParaRPr lang="en-AU">
              <a:solidFill>
                <a:srgbClr val="0000CC"/>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 =NORM.S.INV(</a:t>
            </a:r>
            <a:r>
              <a:rPr lang="en-AU" sz="1100">
                <a:solidFill>
                  <a:srgbClr val="FF0000"/>
                </a:solidFill>
                <a:effectLst/>
                <a:latin typeface="+mn-lt"/>
                <a:ea typeface="+mn-ea"/>
                <a:cs typeface="+mn-cs"/>
              </a:rPr>
              <a:t>1-</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r>
              <a:rPr lang="en-AU" sz="1100" b="1">
                <a:solidFill>
                  <a:srgbClr val="0000CC"/>
                </a:solidFill>
              </a:rPr>
              <a:t>Two tail Test</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Critical Values (</a:t>
            </a:r>
            <a:r>
              <a:rPr lang="en-AU" sz="1100">
                <a:solidFill>
                  <a:srgbClr val="FF0000"/>
                </a:solidFill>
                <a:effectLst/>
                <a:latin typeface="+mn-lt"/>
                <a:ea typeface="+mn-ea"/>
                <a:cs typeface="+mn-cs"/>
                <a:sym typeface="Symbol" panose="05050102010706020507" pitchFamily="18" charset="2"/>
              </a:rPr>
              <a:t></a:t>
            </a:r>
            <a:r>
              <a:rPr lang="en-AU" sz="1100">
                <a:solidFill>
                  <a:schemeClr val="tx1"/>
                </a:solidFill>
                <a:effectLst/>
                <a:latin typeface="+mn-lt"/>
                <a:ea typeface="+mn-ea"/>
                <a:cs typeface="+mn-cs"/>
              </a:rPr>
              <a:t>) =NORM.S.INV(</a:t>
            </a:r>
            <a:r>
              <a:rPr lang="en-AU" sz="1100">
                <a:solidFill>
                  <a:srgbClr val="FF0000"/>
                </a:solidFill>
                <a:effectLst/>
                <a:latin typeface="+mn-lt"/>
                <a:ea typeface="+mn-ea"/>
                <a:cs typeface="+mn-cs"/>
              </a:rPr>
              <a:t>1</a:t>
            </a:r>
            <a:r>
              <a:rPr lang="en-AU" sz="1100">
                <a:solidFill>
                  <a:schemeClr val="tx1"/>
                </a:solidFill>
                <a:effectLst/>
                <a:latin typeface="+mn-lt"/>
                <a:ea typeface="+mn-ea"/>
                <a:cs typeface="+mn-cs"/>
              </a:rPr>
              <a:t>-</a:t>
            </a:r>
            <a:r>
              <a:rPr lang="en-AU" sz="1100">
                <a:solidFill>
                  <a:srgbClr val="FF0000"/>
                </a:solidFill>
                <a:effectLst/>
                <a:latin typeface="+mn-lt"/>
                <a:ea typeface="+mn-ea"/>
                <a:cs typeface="+mn-cs"/>
                <a:sym typeface="Symbol" panose="05050102010706020507" pitchFamily="18" charset="2"/>
              </a:rPr>
              <a:t></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	</a:t>
            </a:r>
            <a:endParaRPr lang="en-AU" sz="1100" b="1">
              <a:solidFill>
                <a:srgbClr val="0000CC"/>
              </a:solidFill>
            </a:endParaRPr>
          </a:p>
        </xdr:txBody>
      </xdr:sp>
      <xdr:sp macro="" textlink="">
        <xdr:nvSpPr>
          <xdr:cNvPr id="13" name="Rectangle 12">
            <a:extLst>
              <a:ext uri="{FF2B5EF4-FFF2-40B4-BE49-F238E27FC236}">
                <a16:creationId xmlns:a16="http://schemas.microsoft.com/office/drawing/2014/main" id="{00000000-0008-0000-1000-00000D000000}"/>
              </a:ext>
            </a:extLst>
          </xdr:cNvPr>
          <xdr:cNvSpPr/>
        </xdr:nvSpPr>
        <xdr:spPr>
          <a:xfrm>
            <a:off x="14611174" y="1890971"/>
            <a:ext cx="2026920" cy="6172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4" name="Rectangle 13">
            <a:extLst>
              <a:ext uri="{FF2B5EF4-FFF2-40B4-BE49-F238E27FC236}">
                <a16:creationId xmlns:a16="http://schemas.microsoft.com/office/drawing/2014/main" id="{00000000-0008-0000-1000-00000E000000}"/>
              </a:ext>
            </a:extLst>
          </xdr:cNvPr>
          <xdr:cNvSpPr/>
        </xdr:nvSpPr>
        <xdr:spPr>
          <a:xfrm>
            <a:off x="14602099" y="2605281"/>
            <a:ext cx="2171700" cy="67830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5" name="Rectangle 14">
            <a:extLst>
              <a:ext uri="{FF2B5EF4-FFF2-40B4-BE49-F238E27FC236}">
                <a16:creationId xmlns:a16="http://schemas.microsoft.com/office/drawing/2014/main" id="{00000000-0008-0000-1000-00000F000000}"/>
              </a:ext>
            </a:extLst>
          </xdr:cNvPr>
          <xdr:cNvSpPr/>
        </xdr:nvSpPr>
        <xdr:spPr>
          <a:xfrm>
            <a:off x="14579590" y="3478624"/>
            <a:ext cx="2438400" cy="6549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10</xdr:col>
      <xdr:colOff>19050</xdr:colOff>
      <xdr:row>20</xdr:row>
      <xdr:rowOff>169545</xdr:rowOff>
    </xdr:from>
    <xdr:to>
      <xdr:col>15</xdr:col>
      <xdr:colOff>521970</xdr:colOff>
      <xdr:row>47</xdr:row>
      <xdr:rowOff>116205</xdr:rowOff>
    </xdr:to>
    <xdr:grpSp>
      <xdr:nvGrpSpPr>
        <xdr:cNvPr id="16" name="Group 15">
          <a:extLst>
            <a:ext uri="{FF2B5EF4-FFF2-40B4-BE49-F238E27FC236}">
              <a16:creationId xmlns:a16="http://schemas.microsoft.com/office/drawing/2014/main" id="{00000000-0008-0000-1000-000010000000}"/>
            </a:ext>
          </a:extLst>
        </xdr:cNvPr>
        <xdr:cNvGrpSpPr/>
      </xdr:nvGrpSpPr>
      <xdr:grpSpPr>
        <a:xfrm>
          <a:off x="7112000" y="3922395"/>
          <a:ext cx="3582670" cy="4925060"/>
          <a:chOff x="609600" y="8801100"/>
          <a:chExt cx="3550920" cy="4892040"/>
        </a:xfrm>
      </xdr:grpSpPr>
      <xdr:sp macro="" textlink="">
        <xdr:nvSpPr>
          <xdr:cNvPr id="17" name="TextBox 16">
            <a:extLst>
              <a:ext uri="{FF2B5EF4-FFF2-40B4-BE49-F238E27FC236}">
                <a16:creationId xmlns:a16="http://schemas.microsoft.com/office/drawing/2014/main" id="{00000000-0008-0000-1000-000011000000}"/>
              </a:ext>
            </a:extLst>
          </xdr:cNvPr>
          <xdr:cNvSpPr txBox="1"/>
        </xdr:nvSpPr>
        <xdr:spPr>
          <a:xfrm>
            <a:off x="609600" y="8801100"/>
            <a:ext cx="3550920" cy="489204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AU" b="1">
                <a:solidFill>
                  <a:srgbClr val="0000CC"/>
                </a:solidFill>
              </a:rPr>
              <a:t>p-value</a:t>
            </a:r>
          </a:p>
          <a:p>
            <a:endParaRPr lang="en-AU" b="1">
              <a:solidFill>
                <a:srgbClr val="0000CC"/>
              </a:solidFill>
            </a:endParaRPr>
          </a:p>
          <a:p>
            <a:r>
              <a:rPr lang="en-AU" b="1">
                <a:solidFill>
                  <a:srgbClr val="0000CC"/>
                </a:solidFill>
              </a:rPr>
              <a:t>NORM.S.DIST</a:t>
            </a:r>
            <a:r>
              <a:rPr lang="en-AU"/>
              <a:t> - Returns the </a:t>
            </a:r>
            <a:r>
              <a:rPr lang="en-AU" sz="1100">
                <a:solidFill>
                  <a:schemeClr val="tx1"/>
                </a:solidFill>
                <a:effectLst/>
                <a:latin typeface="+mn-lt"/>
                <a:ea typeface="+mn-ea"/>
                <a:cs typeface="+mn-cs"/>
              </a:rPr>
              <a:t>Standard Normal Distribution</a:t>
            </a:r>
            <a:r>
              <a:rPr lang="en-AU"/>
              <a:t>. </a:t>
            </a:r>
          </a:p>
          <a:p>
            <a:endParaRPr lang="en-AU" sz="1100">
              <a:solidFill>
                <a:schemeClr val="tx1"/>
              </a:solidFill>
              <a:effectLst/>
              <a:latin typeface="+mn-lt"/>
              <a:ea typeface="+mn-ea"/>
              <a:cs typeface="+mn-cs"/>
            </a:endParaRPr>
          </a:p>
          <a:p>
            <a:r>
              <a:rPr lang="en-AU" sz="1100">
                <a:solidFill>
                  <a:schemeClr val="tx1"/>
                </a:solidFill>
                <a:effectLst/>
                <a:latin typeface="+mn-lt"/>
                <a:ea typeface="+mn-ea"/>
                <a:cs typeface="+mn-cs"/>
              </a:rPr>
              <a:t>=NORM.S.DIST(z,TRUE)</a:t>
            </a:r>
          </a:p>
          <a:p>
            <a:endParaRPr lang="en-AU" sz="1100">
              <a:solidFill>
                <a:schemeClr val="tx1"/>
              </a:solidFill>
              <a:effectLst/>
              <a:latin typeface="+mn-lt"/>
              <a:ea typeface="+mn-ea"/>
              <a:cs typeface="+mn-cs"/>
            </a:endParaRPr>
          </a:p>
          <a:p>
            <a:endParaRPr lang="en-AU" sz="1100" b="1">
              <a:solidFill>
                <a:srgbClr val="7030A0"/>
              </a:solidFill>
              <a:effectLst/>
              <a:latin typeface="+mn-lt"/>
              <a:ea typeface="+mn-ea"/>
              <a:cs typeface="+mn-cs"/>
            </a:endParaRPr>
          </a:p>
          <a:p>
            <a:r>
              <a:rPr lang="en-AU" sz="1100" b="1">
                <a:solidFill>
                  <a:srgbClr val="7030A0"/>
                </a:solidFill>
                <a:effectLst/>
                <a:latin typeface="+mn-lt"/>
                <a:ea typeface="+mn-ea"/>
                <a:cs typeface="+mn-cs"/>
              </a:rPr>
              <a:t>Lower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p>
          <a:p>
            <a:endParaRPr lang="en-AU" sz="1100" b="1">
              <a:solidFill>
                <a:srgbClr val="0000CC"/>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NORM.S.DIST(</a:t>
            </a:r>
            <a:r>
              <a:rPr lang="en-AU" sz="1100">
                <a:solidFill>
                  <a:srgbClr val="0000CC"/>
                </a:solidFill>
                <a:effectLst/>
                <a:latin typeface="+mn-lt"/>
                <a:ea typeface="+mn-ea"/>
                <a:cs typeface="+mn-cs"/>
                <a:sym typeface="Symbol" panose="05050102010706020507" pitchFamily="18" charset="2"/>
              </a:rPr>
              <a:t>Z Sample Statistic</a:t>
            </a:r>
            <a:r>
              <a:rPr lang="en-AU" sz="1100">
                <a:solidFill>
                  <a:schemeClr val="tx1"/>
                </a:solidFill>
                <a:effectLst/>
                <a:latin typeface="+mn-lt"/>
                <a:ea typeface="+mn-ea"/>
                <a:cs typeface="+mn-cs"/>
              </a:rPr>
              <a:t>, TRUE)</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Upper</a:t>
            </a:r>
            <a:r>
              <a:rPr lang="en-AU" sz="1100" b="1">
                <a:solidFill>
                  <a:schemeClr val="accent2">
                    <a:lumMod val="75000"/>
                  </a:schemeClr>
                </a:solidFill>
                <a:effectLst/>
                <a:latin typeface="+mn-lt"/>
                <a:ea typeface="+mn-ea"/>
                <a:cs typeface="+mn-cs"/>
              </a:rPr>
              <a:t> </a:t>
            </a:r>
            <a:r>
              <a:rPr lang="en-AU" sz="1100" b="1">
                <a:solidFill>
                  <a:sysClr val="windowText" lastClr="000000"/>
                </a:solidFill>
                <a:effectLst/>
                <a:latin typeface="+mn-lt"/>
                <a:ea typeface="+mn-ea"/>
                <a:cs typeface="+mn-cs"/>
              </a:rPr>
              <a:t>Tail test </a:t>
            </a:r>
            <a:endParaRPr lang="en-AU">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1- </a:t>
            </a:r>
            <a:r>
              <a:rPr lang="en-AU" sz="1100">
                <a:solidFill>
                  <a:schemeClr val="tx1"/>
                </a:solidFill>
                <a:effectLst/>
                <a:latin typeface="+mn-lt"/>
                <a:ea typeface="+mn-ea"/>
                <a:cs typeface="+mn-cs"/>
              </a:rPr>
              <a:t>NORM.S.DIST(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FF0000"/>
                </a:solidFill>
                <a:effectLst/>
                <a:latin typeface="+mn-lt"/>
                <a:ea typeface="+mn-ea"/>
                <a:cs typeface="+mn-cs"/>
              </a:rPr>
              <a:t>OR</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NORM.S.DIST(</a:t>
            </a:r>
            <a:r>
              <a:rPr lang="en-AU" sz="1100" b="1">
                <a:solidFill>
                  <a:srgbClr val="FF0000"/>
                </a:solidFill>
                <a:effectLst/>
                <a:latin typeface="+mn-lt"/>
                <a:ea typeface="+mn-ea"/>
                <a:cs typeface="+mn-cs"/>
              </a:rPr>
              <a: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7030A0"/>
                </a:solidFill>
                <a:effectLst/>
                <a:latin typeface="+mn-lt"/>
                <a:ea typeface="+mn-ea"/>
                <a:cs typeface="+mn-cs"/>
              </a:rPr>
              <a:t>Two</a:t>
            </a:r>
            <a:r>
              <a:rPr lang="en-AU" sz="1100" b="1">
                <a:solidFill>
                  <a:schemeClr val="tx1"/>
                </a:solidFill>
                <a:effectLst/>
                <a:latin typeface="+mn-lt"/>
                <a:ea typeface="+mn-ea"/>
                <a:cs typeface="+mn-cs"/>
              </a:rPr>
              <a:t> Tail test </a:t>
            </a:r>
          </a:p>
          <a:p>
            <a:pPr marL="0" marR="0" lvl="0" indent="0" defTabSz="914400" eaLnBrk="1" fontAlgn="auto" latinLnBrk="0" hangingPunct="1">
              <a:lnSpc>
                <a:spcPct val="100000"/>
              </a:lnSpc>
              <a:spcBef>
                <a:spcPts val="0"/>
              </a:spcBef>
              <a:spcAft>
                <a:spcPts val="0"/>
              </a:spcAft>
              <a:buClrTx/>
              <a:buSzTx/>
              <a:buFontTx/>
              <a:buNone/>
              <a:tabLst/>
              <a:defRPr/>
            </a:pPr>
            <a:endParaRPr lang="en-AU" sz="1100" b="1">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Negative z</a:t>
            </a:r>
            <a:r>
              <a:rPr lang="en-AU" sz="1100" b="1" baseline="0">
                <a:solidFill>
                  <a:schemeClr val="tx1"/>
                </a:solidFill>
                <a:effectLst/>
                <a:latin typeface="+mn-lt"/>
                <a:ea typeface="+mn-ea"/>
                <a:cs typeface="+mn-cs"/>
              </a:rPr>
              <a:t> </a:t>
            </a:r>
            <a:r>
              <a:rPr lang="en-AU" sz="1100">
                <a:solidFill>
                  <a:schemeClr val="tx1"/>
                </a:solidFill>
                <a:effectLst/>
                <a:latin typeface="+mn-lt"/>
                <a:ea typeface="+mn-ea"/>
                <a:cs typeface="+mn-cs"/>
              </a:rPr>
              <a:t>Sample Statistic</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NORM.S.DIST(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endParaRPr lang="en-AU" sz="1100" b="1">
              <a:solidFill>
                <a:schemeClr val="accent2">
                  <a:lumMod val="50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b="1">
                <a:solidFill>
                  <a:srgbClr val="0000CC"/>
                </a:solidFill>
                <a:effectLst/>
                <a:latin typeface="+mn-lt"/>
                <a:ea typeface="+mn-ea"/>
                <a:cs typeface="+mn-cs"/>
              </a:rPr>
              <a:t>Positive z</a:t>
            </a:r>
            <a:r>
              <a:rPr lang="en-AU" sz="1100" b="1" baseline="0">
                <a:solidFill>
                  <a:schemeClr val="tx1"/>
                </a:solidFill>
                <a:effectLst/>
                <a:latin typeface="+mn-lt"/>
                <a:ea typeface="+mn-ea"/>
                <a:cs typeface="+mn-cs"/>
              </a:rPr>
              <a:t> </a:t>
            </a:r>
            <a:r>
              <a:rPr lang="en-AU" sz="1100">
                <a:solidFill>
                  <a:schemeClr val="tx1"/>
                </a:solidFill>
                <a:effectLst/>
                <a:latin typeface="+mn-lt"/>
                <a:ea typeface="+mn-ea"/>
                <a:cs typeface="+mn-cs"/>
              </a:rPr>
              <a:t>Sample Statistic</a:t>
            </a:r>
            <a:endParaRPr lang="en-AU">
              <a:effectLst/>
            </a:endParaRPr>
          </a:p>
          <a:p>
            <a:pPr eaLnBrk="1" fontAlgn="auto" latinLnBrk="0" hangingPunct="1"/>
            <a:r>
              <a:rPr lang="en-AU" sz="1100">
                <a:solidFill>
                  <a:schemeClr val="tx1"/>
                </a:solidFill>
                <a:effectLst/>
                <a:latin typeface="+mn-lt"/>
                <a:ea typeface="+mn-ea"/>
                <a:cs typeface="+mn-cs"/>
              </a:rPr>
              <a:t>	</a:t>
            </a:r>
            <a:r>
              <a:rPr lang="en-AU" sz="1100" baseline="0">
                <a:solidFill>
                  <a:schemeClr val="tx1"/>
                </a:solidFill>
                <a:effectLst/>
                <a:latin typeface="+mn-lt"/>
                <a:ea typeface="+mn-ea"/>
                <a:cs typeface="+mn-cs"/>
              </a:rPr>
              <a:t>       </a:t>
            </a:r>
            <a:endParaRPr lang="en-AU">
              <a:effectLst/>
            </a:endParaRPr>
          </a:p>
          <a:p>
            <a:pPr eaLnBrk="1" fontAlgn="auto" latinLnBrk="0" hangingPunct="1"/>
            <a:r>
              <a:rPr lang="en-AU" sz="1100">
                <a:solidFill>
                  <a:schemeClr val="tx1"/>
                </a:solidFill>
                <a:effectLst/>
                <a:latin typeface="+mn-lt"/>
                <a:ea typeface="+mn-ea"/>
                <a:cs typeface="+mn-cs"/>
              </a:rPr>
              <a:t>p-value</a:t>
            </a:r>
            <a:r>
              <a:rPr lang="en-AU" sz="1100" baseline="0">
                <a:solidFill>
                  <a:schemeClr val="tx1"/>
                </a:solidFill>
                <a:effectLst/>
                <a:latin typeface="+mn-lt"/>
                <a:ea typeface="+mn-ea"/>
                <a:cs typeface="+mn-cs"/>
              </a:rPr>
              <a:t> </a:t>
            </a:r>
            <a:r>
              <a:rPr lang="en-AU" sz="1100">
                <a:solidFill>
                  <a:schemeClr val="tx1"/>
                </a:solidFill>
                <a:effectLst/>
                <a:latin typeface="+mn-lt"/>
                <a:ea typeface="+mn-ea"/>
                <a:cs typeface="+mn-cs"/>
              </a:rPr>
              <a:t>= </a:t>
            </a:r>
            <a:r>
              <a:rPr lang="en-AU" sz="1100">
                <a:solidFill>
                  <a:srgbClr val="FF0000"/>
                </a:solidFill>
                <a:effectLst/>
                <a:latin typeface="+mn-lt"/>
                <a:ea typeface="+mn-ea"/>
                <a:cs typeface="+mn-cs"/>
              </a:rPr>
              <a:t>2*</a:t>
            </a:r>
            <a:r>
              <a:rPr lang="en-AU" sz="1100">
                <a:solidFill>
                  <a:schemeClr val="tx1"/>
                </a:solidFill>
                <a:effectLst/>
                <a:latin typeface="+mn-lt"/>
                <a:ea typeface="+mn-ea"/>
                <a:cs typeface="+mn-cs"/>
              </a:rPr>
              <a:t>NORM.S.DIST(</a:t>
            </a:r>
            <a:r>
              <a:rPr lang="en-AU" sz="1100" b="1">
                <a:solidFill>
                  <a:srgbClr val="FF0000"/>
                </a:solidFill>
                <a:effectLst/>
                <a:latin typeface="+mn-lt"/>
                <a:ea typeface="+mn-ea"/>
                <a:cs typeface="+mn-cs"/>
              </a:rPr>
              <a:t>-</a:t>
            </a:r>
            <a:r>
              <a:rPr lang="en-AU" sz="1100">
                <a:solidFill>
                  <a:srgbClr val="0000CC"/>
                </a:solidFill>
                <a:effectLst/>
                <a:latin typeface="+mn-lt"/>
                <a:ea typeface="+mn-ea"/>
                <a:cs typeface="+mn-cs"/>
              </a:rPr>
              <a:t>Z Sample Statistic</a:t>
            </a:r>
            <a:r>
              <a:rPr lang="en-AU" sz="1100">
                <a:solidFill>
                  <a:schemeClr val="tx1"/>
                </a:solidFill>
                <a:effectLst/>
                <a:latin typeface="+mn-lt"/>
                <a:ea typeface="+mn-ea"/>
                <a:cs typeface="+mn-cs"/>
              </a:rPr>
              <a:t>, TRUE)</a:t>
            </a:r>
            <a:endParaRPr lang="en-AU">
              <a:effectLst/>
            </a:endParaRPr>
          </a:p>
          <a:p>
            <a:endParaRPr lang="en-AU" sz="1100" b="1">
              <a:solidFill>
                <a:schemeClr val="accent2">
                  <a:lumMod val="50000"/>
                </a:schemeClr>
              </a:solidFill>
            </a:endParaRPr>
          </a:p>
        </xdr:txBody>
      </xdr:sp>
      <xdr:sp macro="" textlink="">
        <xdr:nvSpPr>
          <xdr:cNvPr id="18" name="Rectangle 17">
            <a:extLst>
              <a:ext uri="{FF2B5EF4-FFF2-40B4-BE49-F238E27FC236}">
                <a16:creationId xmlns:a16="http://schemas.microsoft.com/office/drawing/2014/main" id="{00000000-0008-0000-1000-000012000000}"/>
              </a:ext>
            </a:extLst>
          </xdr:cNvPr>
          <xdr:cNvSpPr/>
        </xdr:nvSpPr>
        <xdr:spPr>
          <a:xfrm>
            <a:off x="644415" y="9963960"/>
            <a:ext cx="3154680" cy="59436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9" name="Rectangle 18">
            <a:extLst>
              <a:ext uri="{FF2B5EF4-FFF2-40B4-BE49-F238E27FC236}">
                <a16:creationId xmlns:a16="http://schemas.microsoft.com/office/drawing/2014/main" id="{00000000-0008-0000-1000-000013000000}"/>
              </a:ext>
            </a:extLst>
          </xdr:cNvPr>
          <xdr:cNvSpPr/>
        </xdr:nvSpPr>
        <xdr:spPr>
          <a:xfrm>
            <a:off x="627008" y="10629969"/>
            <a:ext cx="3162300" cy="9525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0" name="Rectangle 19">
            <a:extLst>
              <a:ext uri="{FF2B5EF4-FFF2-40B4-BE49-F238E27FC236}">
                <a16:creationId xmlns:a16="http://schemas.microsoft.com/office/drawing/2014/main" id="{00000000-0008-0000-1000-000014000000}"/>
              </a:ext>
            </a:extLst>
          </xdr:cNvPr>
          <xdr:cNvSpPr/>
        </xdr:nvSpPr>
        <xdr:spPr>
          <a:xfrm>
            <a:off x="624840" y="11753177"/>
            <a:ext cx="3169920" cy="168402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17</xdr:row>
      <xdr:rowOff>44450</xdr:rowOff>
    </xdr:from>
    <xdr:to>
      <xdr:col>9</xdr:col>
      <xdr:colOff>171450</xdr:colOff>
      <xdr:row>37</xdr:row>
      <xdr:rowOff>63500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36</xdr:row>
      <xdr:rowOff>12700</xdr:rowOff>
    </xdr:from>
    <xdr:to>
      <xdr:col>10</xdr:col>
      <xdr:colOff>114300</xdr:colOff>
      <xdr:row>58</xdr:row>
      <xdr:rowOff>19050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146050</xdr:colOff>
      <xdr:row>22</xdr:row>
      <xdr:rowOff>127000</xdr:rowOff>
    </xdr:from>
    <xdr:to>
      <xdr:col>13</xdr:col>
      <xdr:colOff>260350</xdr:colOff>
      <xdr:row>33</xdr:row>
      <xdr:rowOff>19050</xdr:rowOff>
    </xdr:to>
    <xdr:sp macro="" textlink="">
      <xdr:nvSpPr>
        <xdr:cNvPr id="6" name="Rounded Rectangular Callout 5">
          <a:extLst>
            <a:ext uri="{FF2B5EF4-FFF2-40B4-BE49-F238E27FC236}">
              <a16:creationId xmlns:a16="http://schemas.microsoft.com/office/drawing/2014/main" id="{00000000-0008-0000-0400-000006000000}"/>
            </a:ext>
          </a:extLst>
        </xdr:cNvPr>
        <xdr:cNvSpPr/>
      </xdr:nvSpPr>
      <xdr:spPr>
        <a:xfrm>
          <a:off x="8197850" y="4184650"/>
          <a:ext cx="3244850" cy="1917700"/>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GB" sz="1100" b="0" i="0" baseline="0">
              <a:solidFill>
                <a:schemeClr val="lt1"/>
              </a:solidFill>
              <a:effectLst/>
              <a:latin typeface="+mn-lt"/>
              <a:ea typeface="+mn-ea"/>
              <a:cs typeface="+mn-cs"/>
            </a:rPr>
            <a:t>An upward straight line through a scatter plot typically indicates a positive linear correlation between the two variables being plotted. In the context of work experience and annual salary, an upward line suggests that as work experience increases, so does the annual salary. This implies that there is a positive relationship between the two variables: as one variable increases, the other tends to increase as well.</a:t>
          </a:r>
          <a:endParaRPr lang="en-GB">
            <a:effectLst/>
          </a:endParaRPr>
        </a:p>
        <a:p>
          <a:pPr algn="l"/>
          <a:endParaRPr lang="en-GB" sz="1100"/>
        </a:p>
      </xdr:txBody>
    </xdr:sp>
    <xdr:clientData/>
  </xdr:twoCellAnchor>
  <xdr:twoCellAnchor>
    <xdr:from>
      <xdr:col>2</xdr:col>
      <xdr:colOff>0</xdr:colOff>
      <xdr:row>24</xdr:row>
      <xdr:rowOff>127000</xdr:rowOff>
    </xdr:from>
    <xdr:to>
      <xdr:col>7</xdr:col>
      <xdr:colOff>12700</xdr:colOff>
      <xdr:row>27</xdr:row>
      <xdr:rowOff>127000</xdr:rowOff>
    </xdr:to>
    <xdr:sp macro="" textlink="">
      <xdr:nvSpPr>
        <xdr:cNvPr id="10242" name="Text Box 2">
          <a:extLst>
            <a:ext uri="{FF2B5EF4-FFF2-40B4-BE49-F238E27FC236}">
              <a16:creationId xmlns:a16="http://schemas.microsoft.com/office/drawing/2014/main" id="{00000000-0008-0000-0400-000002280000}"/>
            </a:ext>
          </a:extLst>
        </xdr:cNvPr>
        <xdr:cNvSpPr txBox="1">
          <a:spLocks noChangeArrowheads="1"/>
        </xdr:cNvSpPr>
      </xdr:nvSpPr>
      <xdr:spPr bwMode="auto">
        <a:xfrm>
          <a:off x="1092200" y="4368800"/>
          <a:ext cx="6362700" cy="55245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GB" sz="1100" b="0" i="0" u="none" strike="noStrike" baseline="0">
              <a:solidFill>
                <a:srgbClr val="000000"/>
              </a:solidFill>
              <a:latin typeface="Calibri"/>
              <a:cs typeface="Calibri"/>
            </a:rPr>
            <a:t>A correlation coefficient of 0.220 suggests a weak positive correlation between annual salary and work experience. This indicates that as work experience increases, there is a slight tendency for annual salary to also increase, but the relationship is not very strong.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1047750</xdr:colOff>
      <xdr:row>34</xdr:row>
      <xdr:rowOff>127000</xdr:rowOff>
    </xdr:from>
    <xdr:to>
      <xdr:col>6</xdr:col>
      <xdr:colOff>552450</xdr:colOff>
      <xdr:row>55</xdr:row>
      <xdr:rowOff>25400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1841500</xdr:colOff>
      <xdr:row>27</xdr:row>
      <xdr:rowOff>158750</xdr:rowOff>
    </xdr:from>
    <xdr:to>
      <xdr:col>7</xdr:col>
      <xdr:colOff>673100</xdr:colOff>
      <xdr:row>32</xdr:row>
      <xdr:rowOff>152400</xdr:rowOff>
    </xdr:to>
    <xdr:sp macro="" textlink="">
      <xdr:nvSpPr>
        <xdr:cNvPr id="3" name="Rectangular Callout 2">
          <a:extLst>
            <a:ext uri="{FF2B5EF4-FFF2-40B4-BE49-F238E27FC236}">
              <a16:creationId xmlns:a16="http://schemas.microsoft.com/office/drawing/2014/main" id="{00000000-0008-0000-0500-000003000000}"/>
            </a:ext>
          </a:extLst>
        </xdr:cNvPr>
        <xdr:cNvSpPr/>
      </xdr:nvSpPr>
      <xdr:spPr>
        <a:xfrm>
          <a:off x="6680200" y="4445000"/>
          <a:ext cx="2641600" cy="914400"/>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Looking</a:t>
          </a:r>
          <a:r>
            <a:rPr lang="en-GB" sz="1100" baseline="0"/>
            <a:t> at the distribution of responses by the different genders we can see that the percentage distribution of  the impact expectations are similar for all genders. </a:t>
          </a:r>
          <a:endParaRPr lang="en-GB" sz="1100"/>
        </a:p>
      </xdr:txBody>
    </xdr:sp>
    <xdr:clientData/>
  </xdr:twoCellAnchor>
  <xdr:twoCellAnchor>
    <xdr:from>
      <xdr:col>1</xdr:col>
      <xdr:colOff>1085850</xdr:colOff>
      <xdr:row>57</xdr:row>
      <xdr:rowOff>57150</xdr:rowOff>
    </xdr:from>
    <xdr:to>
      <xdr:col>7</xdr:col>
      <xdr:colOff>12700</xdr:colOff>
      <xdr:row>79</xdr:row>
      <xdr:rowOff>107950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152610</xdr:colOff>
      <xdr:row>51</xdr:row>
      <xdr:rowOff>88171</xdr:rowOff>
    </xdr:from>
    <xdr:to>
      <xdr:col>8</xdr:col>
      <xdr:colOff>1290267</xdr:colOff>
      <xdr:row>81</xdr:row>
      <xdr:rowOff>148617</xdr:rowOff>
    </xdr:to>
    <xdr:graphicFrame macro="">
      <xdr:nvGraphicFramePr>
        <xdr:cNvPr id="4" name="Chart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1898245</xdr:colOff>
      <xdr:row>45</xdr:row>
      <xdr:rowOff>165181</xdr:rowOff>
    </xdr:from>
    <xdr:to>
      <xdr:col>9</xdr:col>
      <xdr:colOff>726245</xdr:colOff>
      <xdr:row>53</xdr:row>
      <xdr:rowOff>74309</xdr:rowOff>
    </xdr:to>
    <xdr:sp macro="" textlink="">
      <xdr:nvSpPr>
        <xdr:cNvPr id="5" name="Rectangular Callout 4">
          <a:extLst>
            <a:ext uri="{FF2B5EF4-FFF2-40B4-BE49-F238E27FC236}">
              <a16:creationId xmlns:a16="http://schemas.microsoft.com/office/drawing/2014/main" id="{00000000-0008-0000-0600-000005000000}"/>
            </a:ext>
          </a:extLst>
        </xdr:cNvPr>
        <xdr:cNvSpPr/>
      </xdr:nvSpPr>
      <xdr:spPr>
        <a:xfrm>
          <a:off x="9693883" y="8143213"/>
          <a:ext cx="3549968" cy="1422319"/>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a:t>Observing the bar</a:t>
          </a:r>
          <a:r>
            <a:rPr lang="en-GB" sz="1600" baseline="0"/>
            <a:t> graph we can observe that there is no clear increasing or decreasing trend in either of the reponse categories  (Yes,No,Not Sure) Over the increasing age ranges.</a:t>
          </a:r>
          <a:endParaRPr lang="en-GB" sz="1600"/>
        </a:p>
      </xdr:txBody>
    </xdr:sp>
    <xdr:clientData/>
  </xdr:twoCellAnchor>
  <xdr:twoCellAnchor>
    <xdr:from>
      <xdr:col>1</xdr:col>
      <xdr:colOff>12701</xdr:colOff>
      <xdr:row>83</xdr:row>
      <xdr:rowOff>108085</xdr:rowOff>
    </xdr:from>
    <xdr:to>
      <xdr:col>8</xdr:col>
      <xdr:colOff>1242978</xdr:colOff>
      <xdr:row>118</xdr:row>
      <xdr:rowOff>168882</xdr:rowOff>
    </xdr:to>
    <xdr:graphicFrame macro="">
      <xdr:nvGraphicFramePr>
        <xdr:cNvPr id="6" name="Chart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360796</xdr:colOff>
      <xdr:row>22</xdr:row>
      <xdr:rowOff>14432</xdr:rowOff>
    </xdr:from>
    <xdr:to>
      <xdr:col>7</xdr:col>
      <xdr:colOff>669794</xdr:colOff>
      <xdr:row>31</xdr:row>
      <xdr:rowOff>34795</xdr:rowOff>
    </xdr:to>
    <xdr:sp macro="" textlink="">
      <xdr:nvSpPr>
        <xdr:cNvPr id="8" name="Rounded Rectangular Callout 7">
          <a:extLst>
            <a:ext uri="{FF2B5EF4-FFF2-40B4-BE49-F238E27FC236}">
              <a16:creationId xmlns:a16="http://schemas.microsoft.com/office/drawing/2014/main" id="{00000000-0008-0000-0600-000008000000}"/>
            </a:ext>
          </a:extLst>
        </xdr:cNvPr>
        <xdr:cNvSpPr/>
      </xdr:nvSpPr>
      <xdr:spPr>
        <a:xfrm>
          <a:off x="5988810" y="4085391"/>
          <a:ext cx="2466258" cy="1664404"/>
        </a:xfrm>
        <a:prstGeom prst="wedgeRound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t>Excluding the age range 65-70 as it only has 3 data points</a:t>
          </a:r>
          <a:r>
            <a:rPr lang="en-GB" sz="1200" baseline="0"/>
            <a:t> we can observe that the responses across all other age ranges are relatively consistant and show no particular pattern as the age range increases.</a:t>
          </a:r>
          <a:endParaRPr lang="en-GB" sz="12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853440</xdr:colOff>
      <xdr:row>30</xdr:row>
      <xdr:rowOff>19050</xdr:rowOff>
    </xdr:from>
    <xdr:ext cx="113236"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952740" y="151130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AU" sz="1100" b="1" i="1">
                            <a:solidFill>
                              <a:srgbClr val="0000FF"/>
                            </a:solidFill>
                            <a:effectLst/>
                            <a:latin typeface="Cambria Math" panose="02040503050406030204" pitchFamily="18" charset="0"/>
                            <a:ea typeface="+mn-ea"/>
                            <a:cs typeface="+mn-cs"/>
                          </a:rPr>
                        </m:ctrlPr>
                      </m:accPr>
                      <m:e>
                        <m:r>
                          <a:rPr lang="en-AU" sz="1100" b="1" i="1">
                            <a:solidFill>
                              <a:srgbClr val="0000FF"/>
                            </a:solidFill>
                            <a:effectLst/>
                            <a:latin typeface="Cambria Math" panose="02040503050406030204" pitchFamily="18" charset="0"/>
                            <a:ea typeface="+mn-ea"/>
                            <a:cs typeface="+mn-cs"/>
                          </a:rPr>
                          <m:t>𝒙</m:t>
                        </m:r>
                      </m:e>
                    </m:acc>
                  </m:oMath>
                </m:oMathPara>
              </a14:m>
              <a:endParaRPr lang="en-AU" sz="1100" b="1">
                <a:solidFill>
                  <a:srgbClr val="0000FF"/>
                </a:solidFill>
              </a:endParaRPr>
            </a:p>
          </xdr:txBody>
        </xdr:sp>
      </mc:Choice>
      <mc:Fallback xmlns="">
        <xdr:sp macro="" textlink="">
          <xdr:nvSpPr>
            <xdr:cNvPr id="2" name="TextBox 1">
              <a:extLst>
                <a:ext uri="{FF2B5EF4-FFF2-40B4-BE49-F238E27FC236}">
                  <a16:creationId xmlns:a16="http://schemas.microsoft.com/office/drawing/2014/main" xmlns:a14="http://schemas.microsoft.com/office/drawing/2010/main" xmlns="" id="{9267029F-158E-4C4D-8CE8-AF672A2EA7F9}"/>
                </a:ext>
              </a:extLst>
            </xdr:cNvPr>
            <xdr:cNvSpPr txBox="1"/>
          </xdr:nvSpPr>
          <xdr:spPr>
            <a:xfrm>
              <a:off x="7952740" y="1511300"/>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AU" sz="1100" b="1" i="0">
                  <a:solidFill>
                    <a:srgbClr val="0000FF"/>
                  </a:solidFill>
                  <a:effectLst/>
                  <a:latin typeface="Cambria Math" panose="02040503050406030204" pitchFamily="18" charset="0"/>
                  <a:ea typeface="+mn-ea"/>
                  <a:cs typeface="+mn-cs"/>
                </a:rPr>
                <a:t>𝒙 ̅</a:t>
              </a:r>
              <a:endParaRPr lang="en-AU" sz="1100" b="1">
                <a:solidFill>
                  <a:srgbClr val="0000FF"/>
                </a:solidFill>
              </a:endParaRPr>
            </a:p>
          </xdr:txBody>
        </xdr:sp>
      </mc:Fallback>
    </mc:AlternateContent>
    <xdr:clientData/>
  </xdr:oneCellAnchor>
  <xdr:oneCellAnchor>
    <xdr:from>
      <xdr:col>1</xdr:col>
      <xdr:colOff>1478280</xdr:colOff>
      <xdr:row>33</xdr:row>
      <xdr:rowOff>110490</xdr:rowOff>
    </xdr:from>
    <xdr:ext cx="65" cy="172227"/>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577580" y="20980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oneCellAnchor>
    <xdr:from>
      <xdr:col>1</xdr:col>
      <xdr:colOff>1598294</xdr:colOff>
      <xdr:row>35</xdr:row>
      <xdr:rowOff>9525</xdr:rowOff>
    </xdr:from>
    <xdr:ext cx="725805" cy="17889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8697594" y="2327275"/>
              <a:ext cx="725805"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AU" sz="1100" b="1">
                  <a:solidFill>
                    <a:srgbClr val="0000FF"/>
                  </a:solidFill>
                </a:rPr>
                <a:t>SE </a:t>
              </a:r>
              <a14:m>
                <m:oMath xmlns:m="http://schemas.openxmlformats.org/officeDocument/2006/math">
                  <m:f>
                    <m:fPr>
                      <m:type m:val="lin"/>
                      <m:ctrlPr>
                        <a:rPr lang="en-AU" sz="1100" b="1" i="1">
                          <a:solidFill>
                            <a:srgbClr val="0000FF"/>
                          </a:solidFill>
                          <a:latin typeface="Cambria Math" panose="02040503050406030204" pitchFamily="18" charset="0"/>
                        </a:rPr>
                      </m:ctrlPr>
                    </m:fPr>
                    <m:num>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ea typeface="Cambria Math" panose="02040503050406030204" pitchFamily="18" charset="0"/>
                        </a:rPr>
                        <m:t>𝒔</m:t>
                      </m:r>
                    </m:num>
                    <m:den>
                      <m:rad>
                        <m:radPr>
                          <m:degHide m:val="on"/>
                          <m:ctrlPr>
                            <a:rPr lang="en-AU" sz="1100" b="1" i="1">
                              <a:solidFill>
                                <a:srgbClr val="0000FF"/>
                              </a:solidFill>
                              <a:latin typeface="Cambria Math" panose="02040503050406030204" pitchFamily="18" charset="0"/>
                            </a:rPr>
                          </m:ctrlPr>
                        </m:radPr>
                        <m:deg/>
                        <m:e>
                          <m:r>
                            <a:rPr lang="en-AU" sz="1100" b="1" i="1">
                              <a:solidFill>
                                <a:srgbClr val="0000FF"/>
                              </a:solidFill>
                              <a:latin typeface="Cambria Math" panose="02040503050406030204" pitchFamily="18" charset="0"/>
                            </a:rPr>
                            <m:t>𝒏</m:t>
                          </m:r>
                        </m:e>
                      </m:rad>
                    </m:den>
                  </m:f>
                </m:oMath>
              </a14:m>
              <a:endParaRPr lang="en-AU" sz="1100" b="1">
                <a:solidFill>
                  <a:srgbClr val="0000FF"/>
                </a:solidFill>
              </a:endParaRPr>
            </a:p>
          </xdr:txBody>
        </xdr:sp>
      </mc:Choice>
      <mc:Fallback xmlns="">
        <xdr:sp macro="" textlink="">
          <xdr:nvSpPr>
            <xdr:cNvPr id="4" name="TextBox 3">
              <a:extLst>
                <a:ext uri="{FF2B5EF4-FFF2-40B4-BE49-F238E27FC236}">
                  <a16:creationId xmlns:a16="http://schemas.microsoft.com/office/drawing/2014/main" xmlns:a14="http://schemas.microsoft.com/office/drawing/2010/main" xmlns="" id="{5C8A31A4-A0BB-4150-96CF-736C728E9524}"/>
                </a:ext>
              </a:extLst>
            </xdr:cNvPr>
            <xdr:cNvSpPr txBox="1"/>
          </xdr:nvSpPr>
          <xdr:spPr>
            <a:xfrm>
              <a:off x="8697594" y="2327275"/>
              <a:ext cx="725805"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AU" sz="1100" b="1">
                  <a:solidFill>
                    <a:srgbClr val="0000FF"/>
                  </a:solidFill>
                </a:rPr>
                <a:t>SE </a:t>
              </a:r>
              <a:r>
                <a:rPr lang="en-AU" sz="1100" b="1" i="0">
                  <a:solidFill>
                    <a:srgbClr val="0000FF"/>
                  </a:solidFill>
                  <a:latin typeface="Cambria Math" panose="02040503050406030204" pitchFamily="18" charset="0"/>
                </a:rPr>
                <a:t>〖=</a:t>
              </a:r>
              <a:r>
                <a:rPr lang="en-AU" sz="1100" b="1" i="0">
                  <a:solidFill>
                    <a:srgbClr val="0000FF"/>
                  </a:solidFill>
                  <a:latin typeface="Cambria Math" panose="02040503050406030204" pitchFamily="18" charset="0"/>
                  <a:ea typeface="Cambria Math" panose="02040503050406030204" pitchFamily="18" charset="0"/>
                </a:rPr>
                <a:t>𝒔〗∕√</a:t>
              </a:r>
              <a:r>
                <a:rPr lang="en-AU" sz="1100" b="1" i="0">
                  <a:solidFill>
                    <a:srgbClr val="0000FF"/>
                  </a:solidFill>
                  <a:latin typeface="Cambria Math" panose="02040503050406030204" pitchFamily="18" charset="0"/>
                </a:rPr>
                <a:t>𝒏</a:t>
              </a:r>
              <a:endParaRPr lang="en-AU" sz="1100" b="1">
                <a:solidFill>
                  <a:srgbClr val="0000FF"/>
                </a:solidFill>
              </a:endParaRPr>
            </a:p>
          </xdr:txBody>
        </xdr:sp>
      </mc:Fallback>
    </mc:AlternateContent>
    <xdr:clientData/>
  </xdr:oneCellAnchor>
  <xdr:twoCellAnchor>
    <xdr:from>
      <xdr:col>0</xdr:col>
      <xdr:colOff>584200</xdr:colOff>
      <xdr:row>17</xdr:row>
      <xdr:rowOff>25400</xdr:rowOff>
    </xdr:from>
    <xdr:to>
      <xdr:col>5</xdr:col>
      <xdr:colOff>450850</xdr:colOff>
      <xdr:row>20</xdr:row>
      <xdr:rowOff>114300</xdr:rowOff>
    </xdr:to>
    <xdr:sp macro="" textlink="">
      <xdr:nvSpPr>
        <xdr:cNvPr id="5" name="Rectangle 4">
          <a:extLst>
            <a:ext uri="{FF2B5EF4-FFF2-40B4-BE49-F238E27FC236}">
              <a16:creationId xmlns:a16="http://schemas.microsoft.com/office/drawing/2014/main" id="{00000000-0008-0000-0700-000005000000}"/>
            </a:ext>
          </a:extLst>
        </xdr:cNvPr>
        <xdr:cNvSpPr/>
      </xdr:nvSpPr>
      <xdr:spPr>
        <a:xfrm>
          <a:off x="584200" y="3168650"/>
          <a:ext cx="4013200" cy="641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Assumptions Used </a:t>
          </a:r>
        </a:p>
        <a:p>
          <a:pPr algn="l"/>
          <a:r>
            <a:rPr lang="en-GB" sz="1100"/>
            <a:t>1) Population Standard deviation is unknown </a:t>
          </a:r>
        </a:p>
        <a:p>
          <a:pPr algn="l"/>
          <a:r>
            <a:rPr lang="en-GB" sz="1100"/>
            <a:t>2) Population data is normally distributed  </a:t>
          </a:r>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1889760</xdr:colOff>
      <xdr:row>27</xdr:row>
      <xdr:rowOff>163830</xdr:rowOff>
    </xdr:from>
    <xdr:ext cx="1205266" cy="20499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172460" y="2278380"/>
              <a:ext cx="1205266"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AU" sz="1100" b="1" i="1">
                        <a:solidFill>
                          <a:srgbClr val="0000FF"/>
                        </a:solidFill>
                        <a:latin typeface="Cambria Math" panose="02040503050406030204" pitchFamily="18" charset="0"/>
                      </a:rPr>
                      <m:t>𝑺𝑬</m:t>
                    </m:r>
                    <m:r>
                      <a:rPr lang="en-AU" sz="1100" b="1" i="1">
                        <a:solidFill>
                          <a:srgbClr val="0000FF"/>
                        </a:solidFill>
                        <a:latin typeface="Cambria Math" panose="02040503050406030204" pitchFamily="18" charset="0"/>
                      </a:rPr>
                      <m:t>=</m:t>
                    </m:r>
                    <m:rad>
                      <m:radPr>
                        <m:degHide m:val="on"/>
                        <m:ctrlPr>
                          <a:rPr lang="en-AU" sz="1100" b="1" i="1">
                            <a:solidFill>
                              <a:srgbClr val="0000FF"/>
                            </a:solidFill>
                            <a:latin typeface="Cambria Math" panose="02040503050406030204" pitchFamily="18" charset="0"/>
                          </a:rPr>
                        </m:ctrlPr>
                      </m:radPr>
                      <m:deg/>
                      <m:e>
                        <m:f>
                          <m:fPr>
                            <m:type m:val="lin"/>
                            <m:ctrlPr>
                              <a:rPr lang="en-AU" sz="1100" b="1" i="1">
                                <a:solidFill>
                                  <a:srgbClr val="0000FF"/>
                                </a:solidFill>
                                <a:latin typeface="Cambria Math" panose="02040503050406030204" pitchFamily="18" charset="0"/>
                              </a:rPr>
                            </m:ctrlPr>
                          </m:fPr>
                          <m:num>
                            <m:r>
                              <a:rPr lang="en-AU" sz="1100" b="1" i="1">
                                <a:solidFill>
                                  <a:srgbClr val="0000FF"/>
                                </a:solidFill>
                                <a:latin typeface="Cambria Math" panose="02040503050406030204" pitchFamily="18" charset="0"/>
                              </a:rPr>
                              <m:t>𝒑</m:t>
                            </m:r>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rPr>
                              <m:t>𝟏</m:t>
                            </m:r>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rPr>
                              <m:t>𝒑</m:t>
                            </m:r>
                            <m:r>
                              <a:rPr lang="en-AU" sz="1100" b="1" i="1">
                                <a:solidFill>
                                  <a:srgbClr val="0000FF"/>
                                </a:solidFill>
                                <a:latin typeface="Cambria Math" panose="02040503050406030204" pitchFamily="18" charset="0"/>
                              </a:rPr>
                              <m:t>)</m:t>
                            </m:r>
                          </m:num>
                          <m:den>
                            <m:r>
                              <a:rPr lang="en-AU" sz="1100" b="1" i="1">
                                <a:solidFill>
                                  <a:srgbClr val="0000FF"/>
                                </a:solidFill>
                                <a:latin typeface="Cambria Math" panose="02040503050406030204" pitchFamily="18" charset="0"/>
                              </a:rPr>
                              <m:t>𝒏</m:t>
                            </m:r>
                          </m:den>
                        </m:f>
                      </m:e>
                    </m:rad>
                  </m:oMath>
                </m:oMathPara>
              </a14:m>
              <a:endParaRPr lang="en-AU" sz="1100" b="1"/>
            </a:p>
          </xdr:txBody>
        </xdr:sp>
      </mc:Choice>
      <mc:Fallback xmlns="">
        <xdr:sp macro="" textlink="">
          <xdr:nvSpPr>
            <xdr:cNvPr id="2" name="TextBox 1">
              <a:extLst>
                <a:ext uri="{FF2B5EF4-FFF2-40B4-BE49-F238E27FC236}">
                  <a16:creationId xmlns:a16="http://schemas.microsoft.com/office/drawing/2014/main" xmlns:a14="http://schemas.microsoft.com/office/drawing/2010/main" xmlns="" id="{E5FA8423-EF00-4D99-AEA6-2A54446A8E16}"/>
                </a:ext>
              </a:extLst>
            </xdr:cNvPr>
            <xdr:cNvSpPr txBox="1"/>
          </xdr:nvSpPr>
          <xdr:spPr>
            <a:xfrm>
              <a:off x="3172460" y="2278380"/>
              <a:ext cx="1205266"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AU" sz="1100" b="1" i="0">
                  <a:solidFill>
                    <a:srgbClr val="0000FF"/>
                  </a:solidFill>
                  <a:latin typeface="Cambria Math" panose="02040503050406030204" pitchFamily="18" charset="0"/>
                </a:rPr>
                <a:t>𝑺𝑬=√(〖𝒑(𝟏−𝒑)〗∕𝒏)</a:t>
              </a:r>
              <a:endParaRPr lang="en-AU" sz="1100" b="1"/>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3</xdr:col>
      <xdr:colOff>1478280</xdr:colOff>
      <xdr:row>32</xdr:row>
      <xdr:rowOff>110490</xdr:rowOff>
    </xdr:from>
    <xdr:ext cx="65" cy="172227"/>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577580" y="20980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twoCellAnchor>
    <xdr:from>
      <xdr:col>1</xdr:col>
      <xdr:colOff>6350</xdr:colOff>
      <xdr:row>16</xdr:row>
      <xdr:rowOff>203200</xdr:rowOff>
    </xdr:from>
    <xdr:to>
      <xdr:col>7</xdr:col>
      <xdr:colOff>1854200</xdr:colOff>
      <xdr:row>20</xdr:row>
      <xdr:rowOff>31750</xdr:rowOff>
    </xdr:to>
    <xdr:sp macro="" textlink="">
      <xdr:nvSpPr>
        <xdr:cNvPr id="5" name="Rectangle 4">
          <a:extLst>
            <a:ext uri="{FF2B5EF4-FFF2-40B4-BE49-F238E27FC236}">
              <a16:creationId xmlns:a16="http://schemas.microsoft.com/office/drawing/2014/main" id="{00000000-0008-0000-0900-000005000000}"/>
            </a:ext>
          </a:extLst>
        </xdr:cNvPr>
        <xdr:cNvSpPr/>
      </xdr:nvSpPr>
      <xdr:spPr>
        <a:xfrm>
          <a:off x="615950" y="3162300"/>
          <a:ext cx="66611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Assumption - As the sample size is more than 30 we can assume that the population data distribution is normal under the central limit theoram. </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7</xdr:col>
      <xdr:colOff>853440</xdr:colOff>
      <xdr:row>9</xdr:row>
      <xdr:rowOff>19050</xdr:rowOff>
    </xdr:from>
    <xdr:ext cx="113236"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616190" y="151447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AU" sz="1100" b="1" i="1">
                            <a:solidFill>
                              <a:srgbClr val="0000FF"/>
                            </a:solidFill>
                            <a:effectLst/>
                            <a:latin typeface="Cambria Math" panose="02040503050406030204" pitchFamily="18" charset="0"/>
                            <a:ea typeface="+mn-ea"/>
                            <a:cs typeface="+mn-cs"/>
                          </a:rPr>
                        </m:ctrlPr>
                      </m:accPr>
                      <m:e>
                        <m:r>
                          <a:rPr lang="en-AU" sz="1100" b="1" i="1">
                            <a:solidFill>
                              <a:srgbClr val="0000FF"/>
                            </a:solidFill>
                            <a:effectLst/>
                            <a:latin typeface="Cambria Math" panose="02040503050406030204" pitchFamily="18" charset="0"/>
                            <a:ea typeface="+mn-ea"/>
                            <a:cs typeface="+mn-cs"/>
                          </a:rPr>
                          <m:t>𝒙</m:t>
                        </m:r>
                      </m:e>
                    </m:acc>
                  </m:oMath>
                </m:oMathPara>
              </a14:m>
              <a:endParaRPr lang="en-AU" sz="1100" b="1">
                <a:solidFill>
                  <a:srgbClr val="0000FF"/>
                </a:solidFill>
              </a:endParaRPr>
            </a:p>
          </xdr:txBody>
        </xdr:sp>
      </mc:Choice>
      <mc:Fallback xmlns="">
        <xdr:sp macro="" textlink="">
          <xdr:nvSpPr>
            <xdr:cNvPr id="2" name="TextBox 1">
              <a:extLst>
                <a:ext uri="{FF2B5EF4-FFF2-40B4-BE49-F238E27FC236}">
                  <a16:creationId xmlns:a16="http://schemas.microsoft.com/office/drawing/2014/main" id="{9267029F-158E-4C4D-8CE8-AF672A2EA7F9}"/>
                </a:ext>
              </a:extLst>
            </xdr:cNvPr>
            <xdr:cNvSpPr txBox="1"/>
          </xdr:nvSpPr>
          <xdr:spPr>
            <a:xfrm>
              <a:off x="7616190" y="151447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AU" sz="1100" b="1" i="0">
                  <a:solidFill>
                    <a:srgbClr val="0000FF"/>
                  </a:solidFill>
                  <a:effectLst/>
                  <a:latin typeface="Cambria Math" panose="02040503050406030204" pitchFamily="18" charset="0"/>
                  <a:ea typeface="+mn-ea"/>
                  <a:cs typeface="+mn-cs"/>
                </a:rPr>
                <a:t>𝒙 ̅</a:t>
              </a:r>
              <a:endParaRPr lang="en-AU" sz="1100" b="1">
                <a:solidFill>
                  <a:srgbClr val="0000FF"/>
                </a:solidFill>
              </a:endParaRPr>
            </a:p>
          </xdr:txBody>
        </xdr:sp>
      </mc:Fallback>
    </mc:AlternateContent>
    <xdr:clientData/>
  </xdr:oneCellAnchor>
  <xdr:oneCellAnchor>
    <xdr:from>
      <xdr:col>1</xdr:col>
      <xdr:colOff>853440</xdr:colOff>
      <xdr:row>9</xdr:row>
      <xdr:rowOff>15240</xdr:rowOff>
    </xdr:from>
    <xdr:ext cx="113236" cy="1722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1463040" y="151066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en-AU" sz="1100" i="1">
                            <a:solidFill>
                              <a:srgbClr val="0000FF"/>
                            </a:solidFill>
                            <a:effectLst/>
                            <a:latin typeface="Cambria Math" panose="02040503050406030204" pitchFamily="18" charset="0"/>
                            <a:ea typeface="+mn-ea"/>
                            <a:cs typeface="+mn-cs"/>
                          </a:rPr>
                        </m:ctrlPr>
                      </m:accPr>
                      <m:e>
                        <m:r>
                          <a:rPr lang="en-AU" sz="1100" b="1" i="1">
                            <a:solidFill>
                              <a:srgbClr val="0000FF"/>
                            </a:solidFill>
                            <a:effectLst/>
                            <a:latin typeface="Cambria Math" panose="02040503050406030204" pitchFamily="18" charset="0"/>
                            <a:ea typeface="+mn-ea"/>
                            <a:cs typeface="+mn-cs"/>
                          </a:rPr>
                          <m:t>𝒙</m:t>
                        </m:r>
                      </m:e>
                    </m:acc>
                  </m:oMath>
                </m:oMathPara>
              </a14:m>
              <a:endParaRPr lang="en-AU" sz="1100">
                <a:solidFill>
                  <a:srgbClr val="0000FF"/>
                </a:solidFill>
              </a:endParaRPr>
            </a:p>
          </xdr:txBody>
        </xdr:sp>
      </mc:Choice>
      <mc:Fallback xmlns="">
        <xdr:sp macro="" textlink="">
          <xdr:nvSpPr>
            <xdr:cNvPr id="3" name="TextBox 2">
              <a:extLst>
                <a:ext uri="{FF2B5EF4-FFF2-40B4-BE49-F238E27FC236}">
                  <a16:creationId xmlns:a16="http://schemas.microsoft.com/office/drawing/2014/main" id="{386E5869-B0A1-4DE8-ACB1-A12DAB6E5C2E}"/>
                </a:ext>
              </a:extLst>
            </xdr:cNvPr>
            <xdr:cNvSpPr txBox="1"/>
          </xdr:nvSpPr>
          <xdr:spPr>
            <a:xfrm>
              <a:off x="1463040" y="1510665"/>
              <a:ext cx="113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AU" sz="1100" b="1" i="0">
                  <a:solidFill>
                    <a:srgbClr val="0000FF"/>
                  </a:solidFill>
                  <a:effectLst/>
                  <a:latin typeface="Cambria Math" panose="02040503050406030204" pitchFamily="18" charset="0"/>
                  <a:ea typeface="+mn-ea"/>
                  <a:cs typeface="+mn-cs"/>
                </a:rPr>
                <a:t>𝒙 ̅</a:t>
              </a:r>
              <a:endParaRPr lang="en-AU" sz="1100">
                <a:solidFill>
                  <a:srgbClr val="0000FF"/>
                </a:solidFill>
              </a:endParaRPr>
            </a:p>
          </xdr:txBody>
        </xdr:sp>
      </mc:Fallback>
    </mc:AlternateContent>
    <xdr:clientData/>
  </xdr:oneCellAnchor>
  <xdr:oneCellAnchor>
    <xdr:from>
      <xdr:col>7</xdr:col>
      <xdr:colOff>1478280</xdr:colOff>
      <xdr:row>12</xdr:row>
      <xdr:rowOff>110490</xdr:rowOff>
    </xdr:from>
    <xdr:ext cx="65" cy="172227"/>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8241030" y="20916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AU" sz="1100"/>
        </a:p>
      </xdr:txBody>
    </xdr:sp>
    <xdr:clientData/>
  </xdr:oneCellAnchor>
  <xdr:oneCellAnchor>
    <xdr:from>
      <xdr:col>7</xdr:col>
      <xdr:colOff>1598294</xdr:colOff>
      <xdr:row>14</xdr:row>
      <xdr:rowOff>9525</xdr:rowOff>
    </xdr:from>
    <xdr:ext cx="725805" cy="17889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8361044" y="2314575"/>
              <a:ext cx="725805"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AU" sz="1100" b="1">
                  <a:solidFill>
                    <a:srgbClr val="0000FF"/>
                  </a:solidFill>
                </a:rPr>
                <a:t>SE </a:t>
              </a:r>
              <a14:m>
                <m:oMath xmlns:m="http://schemas.openxmlformats.org/officeDocument/2006/math">
                  <m:f>
                    <m:fPr>
                      <m:type m:val="lin"/>
                      <m:ctrlPr>
                        <a:rPr lang="en-AU" sz="1100" b="1" i="1">
                          <a:solidFill>
                            <a:srgbClr val="0000FF"/>
                          </a:solidFill>
                          <a:latin typeface="Cambria Math" panose="02040503050406030204" pitchFamily="18" charset="0"/>
                        </a:rPr>
                      </m:ctrlPr>
                    </m:fPr>
                    <m:num>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ea typeface="Cambria Math" panose="02040503050406030204" pitchFamily="18" charset="0"/>
                        </a:rPr>
                        <m:t>𝒔</m:t>
                      </m:r>
                    </m:num>
                    <m:den>
                      <m:rad>
                        <m:radPr>
                          <m:degHide m:val="on"/>
                          <m:ctrlPr>
                            <a:rPr lang="en-AU" sz="1100" b="1" i="1">
                              <a:solidFill>
                                <a:srgbClr val="0000FF"/>
                              </a:solidFill>
                              <a:latin typeface="Cambria Math" panose="02040503050406030204" pitchFamily="18" charset="0"/>
                            </a:rPr>
                          </m:ctrlPr>
                        </m:radPr>
                        <m:deg/>
                        <m:e>
                          <m:r>
                            <a:rPr lang="en-AU" sz="1100" b="1" i="1">
                              <a:solidFill>
                                <a:srgbClr val="0000FF"/>
                              </a:solidFill>
                              <a:latin typeface="Cambria Math" panose="02040503050406030204" pitchFamily="18" charset="0"/>
                            </a:rPr>
                            <m:t>𝒏</m:t>
                          </m:r>
                        </m:e>
                      </m:rad>
                    </m:den>
                  </m:f>
                </m:oMath>
              </a14:m>
              <a:endParaRPr lang="en-AU" sz="1100" b="1">
                <a:solidFill>
                  <a:srgbClr val="0000FF"/>
                </a:solidFill>
              </a:endParaRPr>
            </a:p>
          </xdr:txBody>
        </xdr:sp>
      </mc:Choice>
      <mc:Fallback xmlns="">
        <xdr:sp macro="" textlink="">
          <xdr:nvSpPr>
            <xdr:cNvPr id="5" name="TextBox 4">
              <a:extLst>
                <a:ext uri="{FF2B5EF4-FFF2-40B4-BE49-F238E27FC236}">
                  <a16:creationId xmlns:a16="http://schemas.microsoft.com/office/drawing/2014/main" id="{5C8A31A4-A0BB-4150-96CF-736C728E9524}"/>
                </a:ext>
              </a:extLst>
            </xdr:cNvPr>
            <xdr:cNvSpPr txBox="1"/>
          </xdr:nvSpPr>
          <xdr:spPr>
            <a:xfrm>
              <a:off x="8361044" y="2314575"/>
              <a:ext cx="725805"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AU" sz="1100" b="1">
                  <a:solidFill>
                    <a:srgbClr val="0000FF"/>
                  </a:solidFill>
                </a:rPr>
                <a:t>SE </a:t>
              </a:r>
              <a:r>
                <a:rPr lang="en-AU" sz="1100" b="1" i="0">
                  <a:solidFill>
                    <a:srgbClr val="0000FF"/>
                  </a:solidFill>
                  <a:latin typeface="Cambria Math" panose="02040503050406030204" pitchFamily="18" charset="0"/>
                </a:rPr>
                <a:t>〖=</a:t>
              </a:r>
              <a:r>
                <a:rPr lang="en-AU" sz="1100" b="1" i="0">
                  <a:solidFill>
                    <a:srgbClr val="0000FF"/>
                  </a:solidFill>
                  <a:latin typeface="Cambria Math" panose="02040503050406030204" pitchFamily="18" charset="0"/>
                  <a:ea typeface="Cambria Math" panose="02040503050406030204" pitchFamily="18" charset="0"/>
                </a:rPr>
                <a:t>𝒔〗∕√</a:t>
              </a:r>
              <a:r>
                <a:rPr lang="en-AU" sz="1100" b="1" i="0">
                  <a:solidFill>
                    <a:srgbClr val="0000FF"/>
                  </a:solidFill>
                  <a:latin typeface="Cambria Math" panose="02040503050406030204" pitchFamily="18" charset="0"/>
                </a:rPr>
                <a:t>𝒏</a:t>
              </a:r>
              <a:endParaRPr lang="en-AU" sz="1100" b="1">
                <a:solidFill>
                  <a:srgbClr val="0000FF"/>
                </a:solidFill>
              </a:endParaRPr>
            </a:p>
          </xdr:txBody>
        </xdr:sp>
      </mc:Fallback>
    </mc:AlternateContent>
    <xdr:clientData/>
  </xdr:oneCellAnchor>
  <xdr:oneCellAnchor>
    <xdr:from>
      <xdr:col>1</xdr:col>
      <xdr:colOff>1602105</xdr:colOff>
      <xdr:row>14</xdr:row>
      <xdr:rowOff>0</xdr:rowOff>
    </xdr:from>
    <xdr:ext cx="662874" cy="178895"/>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2211705" y="2305050"/>
              <a:ext cx="662874"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AU" sz="1100" b="1">
                  <a:solidFill>
                    <a:srgbClr val="0000FF"/>
                  </a:solidFill>
                </a:rPr>
                <a:t>SE </a:t>
              </a:r>
              <a14:m>
                <m:oMath xmlns:m="http://schemas.openxmlformats.org/officeDocument/2006/math">
                  <m:f>
                    <m:fPr>
                      <m:type m:val="lin"/>
                      <m:ctrlPr>
                        <a:rPr lang="en-AU" sz="1100" b="1" i="1">
                          <a:solidFill>
                            <a:srgbClr val="0000FF"/>
                          </a:solidFill>
                          <a:latin typeface="Cambria Math" panose="02040503050406030204" pitchFamily="18" charset="0"/>
                        </a:rPr>
                      </m:ctrlPr>
                    </m:fPr>
                    <m:num>
                      <m:r>
                        <a:rPr lang="en-AU" sz="1100" b="1" i="1">
                          <a:solidFill>
                            <a:srgbClr val="0000FF"/>
                          </a:solidFill>
                          <a:latin typeface="Cambria Math" panose="02040503050406030204" pitchFamily="18" charset="0"/>
                        </a:rPr>
                        <m:t>=</m:t>
                      </m:r>
                      <m:r>
                        <a:rPr lang="en-AU" sz="1100" b="1" i="1">
                          <a:solidFill>
                            <a:srgbClr val="0000FF"/>
                          </a:solidFill>
                          <a:latin typeface="Cambria Math" panose="02040503050406030204" pitchFamily="18" charset="0"/>
                          <a:ea typeface="Cambria Math" panose="02040503050406030204" pitchFamily="18" charset="0"/>
                        </a:rPr>
                        <m:t>𝝈</m:t>
                      </m:r>
                    </m:num>
                    <m:den>
                      <m:rad>
                        <m:radPr>
                          <m:degHide m:val="on"/>
                          <m:ctrlPr>
                            <a:rPr lang="en-AU" sz="1100" b="1" i="1">
                              <a:solidFill>
                                <a:srgbClr val="0000FF"/>
                              </a:solidFill>
                              <a:latin typeface="Cambria Math" panose="02040503050406030204" pitchFamily="18" charset="0"/>
                            </a:rPr>
                          </m:ctrlPr>
                        </m:radPr>
                        <m:deg/>
                        <m:e>
                          <m:r>
                            <a:rPr lang="en-AU" sz="1100" b="1" i="1">
                              <a:solidFill>
                                <a:srgbClr val="0000FF"/>
                              </a:solidFill>
                              <a:latin typeface="Cambria Math" panose="02040503050406030204" pitchFamily="18" charset="0"/>
                            </a:rPr>
                            <m:t>𝒏</m:t>
                          </m:r>
                        </m:e>
                      </m:rad>
                    </m:den>
                  </m:f>
                </m:oMath>
              </a14:m>
              <a:endParaRPr lang="en-AU" sz="1100" b="1">
                <a:solidFill>
                  <a:srgbClr val="0000FF"/>
                </a:solidFill>
              </a:endParaRPr>
            </a:p>
          </xdr:txBody>
        </xdr:sp>
      </mc:Choice>
      <mc:Fallback xmlns="">
        <xdr:sp macro="" textlink="">
          <xdr:nvSpPr>
            <xdr:cNvPr id="6" name="TextBox 5">
              <a:extLst>
                <a:ext uri="{FF2B5EF4-FFF2-40B4-BE49-F238E27FC236}">
                  <a16:creationId xmlns:a16="http://schemas.microsoft.com/office/drawing/2014/main" id="{4BFFB865-C284-436F-99C9-B98CAAF49570}"/>
                </a:ext>
              </a:extLst>
            </xdr:cNvPr>
            <xdr:cNvSpPr txBox="1"/>
          </xdr:nvSpPr>
          <xdr:spPr>
            <a:xfrm>
              <a:off x="2211705" y="2305050"/>
              <a:ext cx="662874" cy="178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AU" sz="1100" b="1">
                  <a:solidFill>
                    <a:srgbClr val="0000FF"/>
                  </a:solidFill>
                </a:rPr>
                <a:t>SE </a:t>
              </a:r>
              <a:r>
                <a:rPr lang="en-AU" sz="1100" b="1" i="0">
                  <a:solidFill>
                    <a:srgbClr val="0000FF"/>
                  </a:solidFill>
                  <a:latin typeface="Cambria Math" panose="02040503050406030204" pitchFamily="18" charset="0"/>
                </a:rPr>
                <a:t>〖=</a:t>
              </a:r>
              <a:r>
                <a:rPr lang="en-AU" sz="1100" b="1" i="0">
                  <a:solidFill>
                    <a:srgbClr val="0000FF"/>
                  </a:solidFill>
                  <a:latin typeface="Cambria Math" panose="02040503050406030204" pitchFamily="18" charset="0"/>
                  <a:ea typeface="Cambria Math" panose="02040503050406030204" pitchFamily="18" charset="0"/>
                </a:rPr>
                <a:t>𝝈〗∕√</a:t>
              </a:r>
              <a:r>
                <a:rPr lang="en-AU" sz="1100" b="1" i="0">
                  <a:solidFill>
                    <a:srgbClr val="0000FF"/>
                  </a:solidFill>
                  <a:latin typeface="Cambria Math" panose="02040503050406030204" pitchFamily="18" charset="0"/>
                </a:rPr>
                <a:t>𝒏</a:t>
              </a:r>
              <a:endParaRPr lang="en-AU" sz="1100" b="1">
                <a:solidFill>
                  <a:srgbClr val="0000FF"/>
                </a:solidFill>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nformation-systems-and-business-analytics\unit-resources-and-results\MIS770A\2017\Assessments\Assessment%202\Data_Zon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taff-home-m.its.deakin.edu.au\mbrookes\UserData\Desktop\SET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l-dbs.shares.deakin.edu.au\bl-dbs\information-systems-and-business-analytics\general-access\2015%20-%202017\MSQ%20Units\MSQ791\MSQ791%202010%20T1\Assignments\Ass2\Ass2_Sol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te data"/>
      <sheetName val="NewData"/>
      <sheetName val="Analysis"/>
      <sheetName val="Working"/>
      <sheetName val="Variables"/>
      <sheetName val="Data"/>
      <sheetName val="Q1"/>
      <sheetName val="Q2"/>
      <sheetName val="Q3"/>
      <sheetName val="Q4"/>
      <sheetName val="Q5"/>
      <sheetName val="Q6"/>
      <sheetName val="CI - Template"/>
      <sheetName val="HT - Template"/>
      <sheetName val="SS - Template"/>
    </sheetNames>
    <sheetDataSet>
      <sheetData sheetId="0"/>
      <sheetData sheetId="1">
        <row r="2">
          <cell r="B2">
            <v>476</v>
          </cell>
          <cell r="T2">
            <v>1</v>
          </cell>
          <cell r="W2">
            <v>4</v>
          </cell>
          <cell r="X2">
            <v>3</v>
          </cell>
        </row>
        <row r="3">
          <cell r="B3">
            <v>1180</v>
          </cell>
          <cell r="T3">
            <v>2</v>
          </cell>
          <cell r="W3">
            <v>2</v>
          </cell>
          <cell r="X3">
            <v>3</v>
          </cell>
        </row>
        <row r="4">
          <cell r="B4">
            <v>1001</v>
          </cell>
          <cell r="T4">
            <v>1</v>
          </cell>
          <cell r="W4">
            <v>2</v>
          </cell>
          <cell r="X4">
            <v>3</v>
          </cell>
        </row>
        <row r="5">
          <cell r="B5">
            <v>1091</v>
          </cell>
          <cell r="T5">
            <v>3</v>
          </cell>
          <cell r="W5">
            <v>2</v>
          </cell>
          <cell r="X5">
            <v>3</v>
          </cell>
        </row>
        <row r="6">
          <cell r="B6">
            <v>726</v>
          </cell>
          <cell r="T6">
            <v>2</v>
          </cell>
          <cell r="W6">
            <v>4</v>
          </cell>
          <cell r="X6">
            <v>2</v>
          </cell>
        </row>
        <row r="7">
          <cell r="B7">
            <v>1266</v>
          </cell>
          <cell r="T7">
            <v>2</v>
          </cell>
          <cell r="W7">
            <v>3</v>
          </cell>
          <cell r="X7">
            <v>3</v>
          </cell>
        </row>
        <row r="8">
          <cell r="B8">
            <v>1192</v>
          </cell>
          <cell r="T8">
            <v>2</v>
          </cell>
          <cell r="W8">
            <v>4</v>
          </cell>
          <cell r="X8">
            <v>3</v>
          </cell>
        </row>
        <row r="9">
          <cell r="B9">
            <v>1729</v>
          </cell>
          <cell r="T9">
            <v>3</v>
          </cell>
          <cell r="W9">
            <v>4</v>
          </cell>
          <cell r="X9">
            <v>3</v>
          </cell>
        </row>
        <row r="10">
          <cell r="B10">
            <v>876</v>
          </cell>
          <cell r="T10">
            <v>3</v>
          </cell>
          <cell r="W10">
            <v>2</v>
          </cell>
          <cell r="X10">
            <v>3</v>
          </cell>
        </row>
        <row r="11">
          <cell r="B11">
            <v>487</v>
          </cell>
          <cell r="T11">
            <v>1</v>
          </cell>
          <cell r="W11">
            <v>2</v>
          </cell>
          <cell r="X11">
            <v>3</v>
          </cell>
        </row>
        <row r="12">
          <cell r="B12">
            <v>1182</v>
          </cell>
          <cell r="T12">
            <v>1</v>
          </cell>
          <cell r="W12">
            <v>3</v>
          </cell>
          <cell r="X12">
            <v>3</v>
          </cell>
        </row>
        <row r="13">
          <cell r="B13">
            <v>940</v>
          </cell>
          <cell r="T13">
            <v>2</v>
          </cell>
          <cell r="W13">
            <v>3</v>
          </cell>
          <cell r="X13">
            <v>3</v>
          </cell>
        </row>
        <row r="14">
          <cell r="B14">
            <v>639</v>
          </cell>
          <cell r="T14">
            <v>1</v>
          </cell>
          <cell r="W14">
            <v>1</v>
          </cell>
          <cell r="X14">
            <v>3</v>
          </cell>
        </row>
        <row r="15">
          <cell r="B15">
            <v>832</v>
          </cell>
          <cell r="T15">
            <v>2</v>
          </cell>
          <cell r="W15">
            <v>2</v>
          </cell>
          <cell r="X15">
            <v>2</v>
          </cell>
        </row>
        <row r="16">
          <cell r="B16">
            <v>1199</v>
          </cell>
          <cell r="T16">
            <v>1</v>
          </cell>
          <cell r="W16">
            <v>3</v>
          </cell>
          <cell r="X16">
            <v>1</v>
          </cell>
        </row>
        <row r="17">
          <cell r="B17">
            <v>546</v>
          </cell>
          <cell r="T17">
            <v>1</v>
          </cell>
          <cell r="W17">
            <v>2</v>
          </cell>
          <cell r="X17">
            <v>3</v>
          </cell>
        </row>
        <row r="18">
          <cell r="B18">
            <v>789</v>
          </cell>
          <cell r="T18">
            <v>2</v>
          </cell>
          <cell r="W18">
            <v>1</v>
          </cell>
          <cell r="X18">
            <v>3</v>
          </cell>
        </row>
        <row r="19">
          <cell r="B19">
            <v>583</v>
          </cell>
          <cell r="T19">
            <v>1</v>
          </cell>
          <cell r="W19">
            <v>3</v>
          </cell>
          <cell r="X19">
            <v>3</v>
          </cell>
        </row>
        <row r="20">
          <cell r="B20">
            <v>525</v>
          </cell>
          <cell r="T20">
            <v>1</v>
          </cell>
          <cell r="W20">
            <v>3</v>
          </cell>
          <cell r="X20">
            <v>2</v>
          </cell>
        </row>
        <row r="21">
          <cell r="B21">
            <v>1362</v>
          </cell>
          <cell r="T21">
            <v>2</v>
          </cell>
          <cell r="W21">
            <v>4</v>
          </cell>
          <cell r="X21">
            <v>3</v>
          </cell>
        </row>
        <row r="22">
          <cell r="B22">
            <v>545</v>
          </cell>
          <cell r="T22">
            <v>3</v>
          </cell>
          <cell r="W22">
            <v>2</v>
          </cell>
          <cell r="X22">
            <v>3</v>
          </cell>
        </row>
        <row r="23">
          <cell r="B23">
            <v>801</v>
          </cell>
          <cell r="T23">
            <v>2</v>
          </cell>
          <cell r="W23">
            <v>2</v>
          </cell>
          <cell r="X23">
            <v>2</v>
          </cell>
        </row>
        <row r="24">
          <cell r="B24">
            <v>591</v>
          </cell>
          <cell r="T24">
            <v>1</v>
          </cell>
          <cell r="W24">
            <v>3</v>
          </cell>
          <cell r="X24">
            <v>3</v>
          </cell>
        </row>
        <row r="25">
          <cell r="B25">
            <v>646</v>
          </cell>
          <cell r="T25">
            <v>1</v>
          </cell>
          <cell r="W25">
            <v>3</v>
          </cell>
          <cell r="X25">
            <v>1</v>
          </cell>
        </row>
        <row r="26">
          <cell r="B26">
            <v>983</v>
          </cell>
          <cell r="T26">
            <v>2</v>
          </cell>
          <cell r="W26">
            <v>3</v>
          </cell>
          <cell r="X26">
            <v>3</v>
          </cell>
        </row>
        <row r="27">
          <cell r="B27">
            <v>663</v>
          </cell>
          <cell r="T27">
            <v>2</v>
          </cell>
          <cell r="W27">
            <v>2</v>
          </cell>
          <cell r="X27">
            <v>3</v>
          </cell>
        </row>
        <row r="28">
          <cell r="B28">
            <v>450</v>
          </cell>
          <cell r="T28">
            <v>1</v>
          </cell>
          <cell r="W28">
            <v>2</v>
          </cell>
          <cell r="X28">
            <v>3</v>
          </cell>
        </row>
        <row r="29">
          <cell r="B29">
            <v>627</v>
          </cell>
          <cell r="T29">
            <v>1</v>
          </cell>
          <cell r="W29">
            <v>3</v>
          </cell>
          <cell r="X29">
            <v>2</v>
          </cell>
        </row>
        <row r="30">
          <cell r="B30">
            <v>1060</v>
          </cell>
          <cell r="T30">
            <v>3</v>
          </cell>
          <cell r="W30">
            <v>2</v>
          </cell>
          <cell r="X30">
            <v>3</v>
          </cell>
        </row>
        <row r="31">
          <cell r="B31">
            <v>819</v>
          </cell>
          <cell r="T31">
            <v>3</v>
          </cell>
          <cell r="W31">
            <v>2</v>
          </cell>
          <cell r="X31">
            <v>3</v>
          </cell>
        </row>
        <row r="32">
          <cell r="B32">
            <v>725</v>
          </cell>
          <cell r="T32">
            <v>3</v>
          </cell>
          <cell r="W32">
            <v>4</v>
          </cell>
          <cell r="X32">
            <v>2</v>
          </cell>
        </row>
        <row r="33">
          <cell r="B33">
            <v>882</v>
          </cell>
          <cell r="T33">
            <v>2</v>
          </cell>
          <cell r="W33">
            <v>2</v>
          </cell>
          <cell r="X33">
            <v>1</v>
          </cell>
        </row>
        <row r="34">
          <cell r="B34">
            <v>1022</v>
          </cell>
          <cell r="T34">
            <v>3</v>
          </cell>
          <cell r="W34">
            <v>3</v>
          </cell>
          <cell r="X34">
            <v>3</v>
          </cell>
        </row>
        <row r="35">
          <cell r="B35">
            <v>971</v>
          </cell>
          <cell r="T35">
            <v>2</v>
          </cell>
          <cell r="W35">
            <v>3</v>
          </cell>
          <cell r="X35">
            <v>1</v>
          </cell>
        </row>
        <row r="36">
          <cell r="B36">
            <v>212</v>
          </cell>
          <cell r="T36">
            <v>2</v>
          </cell>
          <cell r="W36">
            <v>3</v>
          </cell>
          <cell r="X36">
            <v>3</v>
          </cell>
        </row>
        <row r="37">
          <cell r="B37">
            <v>398</v>
          </cell>
          <cell r="T37">
            <v>1</v>
          </cell>
          <cell r="W37">
            <v>3</v>
          </cell>
          <cell r="X37">
            <v>3</v>
          </cell>
        </row>
        <row r="38">
          <cell r="B38">
            <v>1006</v>
          </cell>
          <cell r="T38">
            <v>1</v>
          </cell>
          <cell r="W38">
            <v>2</v>
          </cell>
          <cell r="X38">
            <v>3</v>
          </cell>
        </row>
        <row r="39">
          <cell r="B39">
            <v>1148</v>
          </cell>
          <cell r="T39">
            <v>3</v>
          </cell>
          <cell r="W39">
            <v>1</v>
          </cell>
          <cell r="X39">
            <v>1</v>
          </cell>
        </row>
        <row r="40">
          <cell r="B40">
            <v>720</v>
          </cell>
          <cell r="T40">
            <v>2</v>
          </cell>
          <cell r="W40">
            <v>1</v>
          </cell>
          <cell r="X40">
            <v>3</v>
          </cell>
        </row>
        <row r="41">
          <cell r="B41">
            <v>996</v>
          </cell>
          <cell r="T41">
            <v>1</v>
          </cell>
          <cell r="W41">
            <v>2</v>
          </cell>
          <cell r="X41">
            <v>3</v>
          </cell>
        </row>
        <row r="42">
          <cell r="B42">
            <v>516</v>
          </cell>
          <cell r="T42">
            <v>2</v>
          </cell>
          <cell r="W42">
            <v>2</v>
          </cell>
          <cell r="X42">
            <v>3</v>
          </cell>
        </row>
        <row r="43">
          <cell r="B43">
            <v>910</v>
          </cell>
          <cell r="T43">
            <v>1</v>
          </cell>
          <cell r="W43">
            <v>4</v>
          </cell>
          <cell r="X43">
            <v>1</v>
          </cell>
        </row>
        <row r="44">
          <cell r="B44">
            <v>1480</v>
          </cell>
          <cell r="T44">
            <v>2</v>
          </cell>
          <cell r="W44">
            <v>4</v>
          </cell>
          <cell r="X44">
            <v>3</v>
          </cell>
        </row>
        <row r="45">
          <cell r="B45">
            <v>876</v>
          </cell>
          <cell r="T45">
            <v>1</v>
          </cell>
          <cell r="W45">
            <v>3</v>
          </cell>
          <cell r="X45">
            <v>3</v>
          </cell>
        </row>
        <row r="46">
          <cell r="B46">
            <v>279</v>
          </cell>
          <cell r="T46">
            <v>1</v>
          </cell>
          <cell r="W46">
            <v>3</v>
          </cell>
          <cell r="X46">
            <v>3</v>
          </cell>
        </row>
        <row r="47">
          <cell r="B47">
            <v>1232</v>
          </cell>
          <cell r="T47">
            <v>1</v>
          </cell>
          <cell r="W47">
            <v>4</v>
          </cell>
          <cell r="X47">
            <v>3</v>
          </cell>
        </row>
        <row r="48">
          <cell r="B48">
            <v>804</v>
          </cell>
          <cell r="T48">
            <v>1</v>
          </cell>
          <cell r="W48">
            <v>2</v>
          </cell>
          <cell r="X48">
            <v>2</v>
          </cell>
        </row>
        <row r="49">
          <cell r="B49">
            <v>288</v>
          </cell>
          <cell r="T49">
            <v>1</v>
          </cell>
          <cell r="W49">
            <v>1</v>
          </cell>
          <cell r="X49">
            <v>3</v>
          </cell>
        </row>
        <row r="50">
          <cell r="B50">
            <v>1345</v>
          </cell>
          <cell r="T50">
            <v>3</v>
          </cell>
          <cell r="W50">
            <v>3</v>
          </cell>
          <cell r="X50">
            <v>3</v>
          </cell>
        </row>
        <row r="51">
          <cell r="B51">
            <v>993</v>
          </cell>
          <cell r="T51">
            <v>2</v>
          </cell>
          <cell r="W51">
            <v>2</v>
          </cell>
          <cell r="X51">
            <v>3</v>
          </cell>
        </row>
        <row r="52">
          <cell r="B52">
            <v>1446</v>
          </cell>
          <cell r="T52">
            <v>3</v>
          </cell>
          <cell r="W52">
            <v>4</v>
          </cell>
          <cell r="X52">
            <v>3</v>
          </cell>
        </row>
        <row r="53">
          <cell r="B53">
            <v>1573</v>
          </cell>
          <cell r="T53">
            <v>3</v>
          </cell>
          <cell r="W53">
            <v>4</v>
          </cell>
          <cell r="X53">
            <v>3</v>
          </cell>
        </row>
        <row r="54">
          <cell r="B54">
            <v>877</v>
          </cell>
          <cell r="T54">
            <v>1</v>
          </cell>
          <cell r="W54">
            <v>3</v>
          </cell>
          <cell r="X54">
            <v>3</v>
          </cell>
        </row>
        <row r="55">
          <cell r="B55">
            <v>422</v>
          </cell>
          <cell r="T55">
            <v>1</v>
          </cell>
          <cell r="W55">
            <v>2</v>
          </cell>
          <cell r="X55">
            <v>2</v>
          </cell>
        </row>
        <row r="56">
          <cell r="B56">
            <v>930</v>
          </cell>
          <cell r="T56">
            <v>3</v>
          </cell>
          <cell r="W56">
            <v>1</v>
          </cell>
          <cell r="X56">
            <v>3</v>
          </cell>
        </row>
        <row r="57">
          <cell r="B57">
            <v>582</v>
          </cell>
          <cell r="T57">
            <v>1</v>
          </cell>
          <cell r="W57">
            <v>2</v>
          </cell>
          <cell r="X57">
            <v>2</v>
          </cell>
        </row>
        <row r="58">
          <cell r="B58">
            <v>691</v>
          </cell>
          <cell r="T58">
            <v>2</v>
          </cell>
          <cell r="W58">
            <v>1</v>
          </cell>
          <cell r="X58">
            <v>3</v>
          </cell>
        </row>
        <row r="59">
          <cell r="B59">
            <v>1390</v>
          </cell>
          <cell r="T59">
            <v>3</v>
          </cell>
          <cell r="W59">
            <v>4</v>
          </cell>
          <cell r="X59">
            <v>3</v>
          </cell>
        </row>
        <row r="60">
          <cell r="B60">
            <v>1364</v>
          </cell>
          <cell r="T60">
            <v>3</v>
          </cell>
          <cell r="W60">
            <v>3</v>
          </cell>
          <cell r="X60">
            <v>3</v>
          </cell>
        </row>
        <row r="61">
          <cell r="B61">
            <v>858</v>
          </cell>
          <cell r="T61">
            <v>1</v>
          </cell>
          <cell r="W61">
            <v>3</v>
          </cell>
          <cell r="X61">
            <v>3</v>
          </cell>
        </row>
        <row r="62">
          <cell r="B62">
            <v>1145</v>
          </cell>
          <cell r="T62">
            <v>2</v>
          </cell>
          <cell r="W62">
            <v>4</v>
          </cell>
          <cell r="X62">
            <v>3</v>
          </cell>
        </row>
        <row r="63">
          <cell r="B63">
            <v>1041</v>
          </cell>
          <cell r="T63">
            <v>1</v>
          </cell>
          <cell r="W63">
            <v>4</v>
          </cell>
          <cell r="X63">
            <v>3</v>
          </cell>
        </row>
        <row r="64">
          <cell r="B64">
            <v>1253</v>
          </cell>
          <cell r="T64">
            <v>3</v>
          </cell>
          <cell r="W64">
            <v>1</v>
          </cell>
          <cell r="X64">
            <v>3</v>
          </cell>
        </row>
        <row r="65">
          <cell r="B65">
            <v>387</v>
          </cell>
          <cell r="T65">
            <v>1</v>
          </cell>
          <cell r="W65">
            <v>2</v>
          </cell>
          <cell r="X65">
            <v>1</v>
          </cell>
        </row>
        <row r="66">
          <cell r="B66">
            <v>604</v>
          </cell>
          <cell r="T66">
            <v>3</v>
          </cell>
          <cell r="W66">
            <v>3</v>
          </cell>
          <cell r="X66">
            <v>3</v>
          </cell>
        </row>
        <row r="67">
          <cell r="B67">
            <v>626</v>
          </cell>
          <cell r="T67">
            <v>3</v>
          </cell>
          <cell r="W67">
            <v>1</v>
          </cell>
          <cell r="X67">
            <v>3</v>
          </cell>
        </row>
        <row r="68">
          <cell r="B68">
            <v>1114</v>
          </cell>
          <cell r="T68">
            <v>1</v>
          </cell>
          <cell r="W68">
            <v>2</v>
          </cell>
          <cell r="X68">
            <v>3</v>
          </cell>
        </row>
        <row r="69">
          <cell r="B69">
            <v>1091</v>
          </cell>
          <cell r="T69">
            <v>1</v>
          </cell>
          <cell r="W69">
            <v>3</v>
          </cell>
          <cell r="X69">
            <v>2</v>
          </cell>
        </row>
        <row r="70">
          <cell r="B70">
            <v>1043</v>
          </cell>
          <cell r="T70">
            <v>3</v>
          </cell>
          <cell r="W70">
            <v>3</v>
          </cell>
          <cell r="X70">
            <v>2</v>
          </cell>
        </row>
        <row r="71">
          <cell r="B71">
            <v>686</v>
          </cell>
          <cell r="T71">
            <v>1</v>
          </cell>
          <cell r="W71">
            <v>1</v>
          </cell>
          <cell r="X71">
            <v>3</v>
          </cell>
        </row>
        <row r="72">
          <cell r="B72">
            <v>1022</v>
          </cell>
          <cell r="T72">
            <v>1</v>
          </cell>
          <cell r="W72">
            <v>3</v>
          </cell>
          <cell r="X72">
            <v>3</v>
          </cell>
        </row>
        <row r="73">
          <cell r="B73">
            <v>1010</v>
          </cell>
          <cell r="T73">
            <v>3</v>
          </cell>
          <cell r="W73">
            <v>4</v>
          </cell>
          <cell r="X73">
            <v>3</v>
          </cell>
        </row>
        <row r="74">
          <cell r="B74">
            <v>520</v>
          </cell>
          <cell r="T74">
            <v>2</v>
          </cell>
          <cell r="W74">
            <v>2</v>
          </cell>
          <cell r="X74">
            <v>1</v>
          </cell>
        </row>
        <row r="75">
          <cell r="B75">
            <v>675</v>
          </cell>
          <cell r="T75">
            <v>3</v>
          </cell>
          <cell r="W75">
            <v>2</v>
          </cell>
          <cell r="X75">
            <v>3</v>
          </cell>
        </row>
        <row r="76">
          <cell r="B76">
            <v>1048</v>
          </cell>
          <cell r="T76">
            <v>1</v>
          </cell>
          <cell r="W76">
            <v>3</v>
          </cell>
          <cell r="X76">
            <v>3</v>
          </cell>
        </row>
        <row r="77">
          <cell r="B77">
            <v>626</v>
          </cell>
          <cell r="T77">
            <v>1</v>
          </cell>
          <cell r="W77">
            <v>1</v>
          </cell>
          <cell r="X77">
            <v>3</v>
          </cell>
        </row>
        <row r="78">
          <cell r="B78">
            <v>759</v>
          </cell>
          <cell r="T78">
            <v>1</v>
          </cell>
          <cell r="W78">
            <v>2</v>
          </cell>
          <cell r="X78">
            <v>3</v>
          </cell>
        </row>
        <row r="79">
          <cell r="B79">
            <v>1006</v>
          </cell>
          <cell r="T79">
            <v>3</v>
          </cell>
          <cell r="W79">
            <v>2</v>
          </cell>
          <cell r="X79">
            <v>3</v>
          </cell>
        </row>
        <row r="80">
          <cell r="B80">
            <v>819</v>
          </cell>
          <cell r="T80">
            <v>3</v>
          </cell>
          <cell r="W80">
            <v>4</v>
          </cell>
          <cell r="X80">
            <v>3</v>
          </cell>
        </row>
        <row r="81">
          <cell r="B81">
            <v>518</v>
          </cell>
          <cell r="T81">
            <v>3</v>
          </cell>
          <cell r="W81">
            <v>3</v>
          </cell>
          <cell r="X81">
            <v>2</v>
          </cell>
        </row>
        <row r="82">
          <cell r="B82">
            <v>996</v>
          </cell>
          <cell r="T82">
            <v>1</v>
          </cell>
          <cell r="W82">
            <v>3</v>
          </cell>
          <cell r="X82">
            <v>3</v>
          </cell>
        </row>
        <row r="83">
          <cell r="B83">
            <v>570</v>
          </cell>
          <cell r="T83">
            <v>2</v>
          </cell>
          <cell r="W83">
            <v>2</v>
          </cell>
          <cell r="X83">
            <v>3</v>
          </cell>
        </row>
        <row r="84">
          <cell r="B84">
            <v>420</v>
          </cell>
          <cell r="T84">
            <v>2</v>
          </cell>
          <cell r="W84">
            <v>2</v>
          </cell>
          <cell r="X84">
            <v>3</v>
          </cell>
        </row>
        <row r="85">
          <cell r="B85">
            <v>1000</v>
          </cell>
          <cell r="T85">
            <v>3</v>
          </cell>
          <cell r="W85">
            <v>1</v>
          </cell>
          <cell r="X85">
            <v>2</v>
          </cell>
        </row>
        <row r="86">
          <cell r="B86">
            <v>745</v>
          </cell>
          <cell r="T86">
            <v>3</v>
          </cell>
          <cell r="W86">
            <v>2</v>
          </cell>
          <cell r="X86">
            <v>3</v>
          </cell>
        </row>
        <row r="87">
          <cell r="B87">
            <v>1162</v>
          </cell>
          <cell r="T87">
            <v>2</v>
          </cell>
          <cell r="W87">
            <v>2</v>
          </cell>
          <cell r="X87">
            <v>2</v>
          </cell>
        </row>
        <row r="88">
          <cell r="B88">
            <v>612</v>
          </cell>
          <cell r="T88">
            <v>2</v>
          </cell>
          <cell r="W88">
            <v>3</v>
          </cell>
          <cell r="X88">
            <v>3</v>
          </cell>
        </row>
        <row r="89">
          <cell r="B89">
            <v>1291</v>
          </cell>
          <cell r="T89">
            <v>3</v>
          </cell>
          <cell r="W89">
            <v>2</v>
          </cell>
          <cell r="X89">
            <v>2</v>
          </cell>
        </row>
        <row r="90">
          <cell r="B90">
            <v>1493</v>
          </cell>
          <cell r="T90">
            <v>3</v>
          </cell>
          <cell r="W90">
            <v>3</v>
          </cell>
          <cell r="X90">
            <v>3</v>
          </cell>
        </row>
        <row r="91">
          <cell r="B91">
            <v>864</v>
          </cell>
          <cell r="T91">
            <v>1</v>
          </cell>
          <cell r="W91">
            <v>4</v>
          </cell>
          <cell r="X91">
            <v>1</v>
          </cell>
        </row>
        <row r="92">
          <cell r="B92">
            <v>798</v>
          </cell>
          <cell r="T92">
            <v>2</v>
          </cell>
          <cell r="W92">
            <v>2</v>
          </cell>
          <cell r="X92">
            <v>3</v>
          </cell>
        </row>
        <row r="93">
          <cell r="B93">
            <v>932</v>
          </cell>
          <cell r="T93">
            <v>3</v>
          </cell>
          <cell r="W93">
            <v>4</v>
          </cell>
          <cell r="X93">
            <v>3</v>
          </cell>
        </row>
        <row r="94">
          <cell r="B94">
            <v>775</v>
          </cell>
          <cell r="T94">
            <v>3</v>
          </cell>
          <cell r="W94">
            <v>1</v>
          </cell>
          <cell r="X94">
            <v>3</v>
          </cell>
        </row>
        <row r="95">
          <cell r="B95">
            <v>428</v>
          </cell>
          <cell r="T95">
            <v>2</v>
          </cell>
          <cell r="W95">
            <v>1</v>
          </cell>
          <cell r="X95">
            <v>1</v>
          </cell>
        </row>
        <row r="96">
          <cell r="B96">
            <v>831</v>
          </cell>
          <cell r="T96">
            <v>3</v>
          </cell>
          <cell r="W96">
            <v>1</v>
          </cell>
          <cell r="X96">
            <v>3</v>
          </cell>
        </row>
        <row r="97">
          <cell r="B97">
            <v>1063</v>
          </cell>
          <cell r="T97">
            <v>2</v>
          </cell>
          <cell r="W97">
            <v>2</v>
          </cell>
          <cell r="X97">
            <v>3</v>
          </cell>
        </row>
        <row r="98">
          <cell r="B98">
            <v>589</v>
          </cell>
          <cell r="T98">
            <v>2</v>
          </cell>
          <cell r="W98">
            <v>3</v>
          </cell>
          <cell r="X98">
            <v>3</v>
          </cell>
        </row>
        <row r="99">
          <cell r="B99">
            <v>725</v>
          </cell>
          <cell r="T99">
            <v>2</v>
          </cell>
          <cell r="W99">
            <v>3</v>
          </cell>
          <cell r="X99">
            <v>3</v>
          </cell>
        </row>
        <row r="100">
          <cell r="B100">
            <v>1790</v>
          </cell>
          <cell r="T100">
            <v>3</v>
          </cell>
          <cell r="W100">
            <v>4</v>
          </cell>
          <cell r="X100">
            <v>3</v>
          </cell>
        </row>
        <row r="101">
          <cell r="B101">
            <v>1100</v>
          </cell>
          <cell r="T101">
            <v>3</v>
          </cell>
          <cell r="W101">
            <v>4</v>
          </cell>
          <cell r="X101">
            <v>2</v>
          </cell>
        </row>
        <row r="102">
          <cell r="B102">
            <v>724</v>
          </cell>
          <cell r="T102">
            <v>3</v>
          </cell>
          <cell r="W102">
            <v>3</v>
          </cell>
          <cell r="X102">
            <v>3</v>
          </cell>
        </row>
        <row r="103">
          <cell r="B103">
            <v>1236</v>
          </cell>
          <cell r="T103">
            <v>2</v>
          </cell>
          <cell r="W103">
            <v>4</v>
          </cell>
          <cell r="X103">
            <v>3</v>
          </cell>
        </row>
        <row r="104">
          <cell r="B104">
            <v>815</v>
          </cell>
          <cell r="T104">
            <v>3</v>
          </cell>
          <cell r="W104">
            <v>3</v>
          </cell>
          <cell r="X104">
            <v>3</v>
          </cell>
        </row>
        <row r="105">
          <cell r="B105">
            <v>969</v>
          </cell>
          <cell r="T105">
            <v>1</v>
          </cell>
          <cell r="W105">
            <v>4</v>
          </cell>
          <cell r="X105">
            <v>2</v>
          </cell>
        </row>
        <row r="106">
          <cell r="B106">
            <v>1611</v>
          </cell>
          <cell r="T106">
            <v>3</v>
          </cell>
          <cell r="W106">
            <v>3</v>
          </cell>
          <cell r="X106">
            <v>1</v>
          </cell>
        </row>
        <row r="107">
          <cell r="B107">
            <v>812</v>
          </cell>
          <cell r="T107">
            <v>1</v>
          </cell>
          <cell r="W107">
            <v>3</v>
          </cell>
          <cell r="X107">
            <v>3</v>
          </cell>
        </row>
        <row r="108">
          <cell r="B108">
            <v>713</v>
          </cell>
          <cell r="T108">
            <v>1</v>
          </cell>
          <cell r="W108">
            <v>3</v>
          </cell>
          <cell r="X108">
            <v>3</v>
          </cell>
        </row>
        <row r="109">
          <cell r="B109">
            <v>1200</v>
          </cell>
          <cell r="T109">
            <v>3</v>
          </cell>
          <cell r="W109">
            <v>4</v>
          </cell>
          <cell r="X109">
            <v>1</v>
          </cell>
        </row>
        <row r="110">
          <cell r="B110">
            <v>860</v>
          </cell>
          <cell r="T110">
            <v>1</v>
          </cell>
          <cell r="W110">
            <v>3</v>
          </cell>
          <cell r="X110">
            <v>3</v>
          </cell>
        </row>
        <row r="111">
          <cell r="B111">
            <v>1463</v>
          </cell>
          <cell r="T111">
            <v>3</v>
          </cell>
          <cell r="W111">
            <v>2</v>
          </cell>
          <cell r="X111">
            <v>3</v>
          </cell>
        </row>
        <row r="112">
          <cell r="B112">
            <v>793</v>
          </cell>
          <cell r="T112">
            <v>3</v>
          </cell>
          <cell r="W112">
            <v>3</v>
          </cell>
          <cell r="X112">
            <v>3</v>
          </cell>
        </row>
        <row r="113">
          <cell r="B113">
            <v>518</v>
          </cell>
          <cell r="T113">
            <v>1</v>
          </cell>
          <cell r="W113">
            <v>3</v>
          </cell>
          <cell r="X113">
            <v>1</v>
          </cell>
        </row>
        <row r="114">
          <cell r="B114">
            <v>1509</v>
          </cell>
          <cell r="T114">
            <v>3</v>
          </cell>
          <cell r="W114">
            <v>3</v>
          </cell>
          <cell r="X114">
            <v>3</v>
          </cell>
        </row>
        <row r="115">
          <cell r="B115">
            <v>479</v>
          </cell>
          <cell r="T115">
            <v>3</v>
          </cell>
          <cell r="W115">
            <v>2</v>
          </cell>
          <cell r="X115">
            <v>2</v>
          </cell>
        </row>
        <row r="116">
          <cell r="B116">
            <v>1091</v>
          </cell>
          <cell r="T116">
            <v>1</v>
          </cell>
          <cell r="W116">
            <v>3</v>
          </cell>
          <cell r="X116">
            <v>3</v>
          </cell>
        </row>
        <row r="117">
          <cell r="B117">
            <v>521</v>
          </cell>
          <cell r="T117">
            <v>1</v>
          </cell>
          <cell r="W117">
            <v>2</v>
          </cell>
          <cell r="X117">
            <v>3</v>
          </cell>
        </row>
        <row r="118">
          <cell r="B118">
            <v>792</v>
          </cell>
          <cell r="T118">
            <v>1</v>
          </cell>
          <cell r="W118">
            <v>2</v>
          </cell>
          <cell r="X118">
            <v>3</v>
          </cell>
        </row>
        <row r="119">
          <cell r="B119">
            <v>806</v>
          </cell>
          <cell r="T119">
            <v>2</v>
          </cell>
          <cell r="W119">
            <v>2</v>
          </cell>
          <cell r="X119">
            <v>3</v>
          </cell>
        </row>
        <row r="120">
          <cell r="B120">
            <v>603</v>
          </cell>
          <cell r="T120">
            <v>2</v>
          </cell>
          <cell r="W120">
            <v>3</v>
          </cell>
          <cell r="X120">
            <v>3</v>
          </cell>
        </row>
        <row r="121">
          <cell r="B121">
            <v>1003</v>
          </cell>
          <cell r="T121">
            <v>1</v>
          </cell>
          <cell r="W121">
            <v>2</v>
          </cell>
          <cell r="X121">
            <v>3</v>
          </cell>
        </row>
      </sheetData>
      <sheetData sheetId="2">
        <row r="4">
          <cell r="B4">
            <v>100</v>
          </cell>
        </row>
        <row r="5">
          <cell r="B5">
            <v>1800</v>
          </cell>
        </row>
        <row r="6">
          <cell r="B6">
            <v>19</v>
          </cell>
        </row>
        <row r="9">
          <cell r="B9">
            <v>120</v>
          </cell>
        </row>
        <row r="55">
          <cell r="C55" t="str">
            <v>Suburb A</v>
          </cell>
          <cell r="D55" t="str">
            <v>Suburb B</v>
          </cell>
          <cell r="E55" t="str">
            <v>Suburb C</v>
          </cell>
        </row>
        <row r="56">
          <cell r="C56">
            <v>46</v>
          </cell>
          <cell r="D56">
            <v>33</v>
          </cell>
          <cell r="E56">
            <v>41</v>
          </cell>
        </row>
        <row r="57">
          <cell r="C57">
            <v>769.41304347826087</v>
          </cell>
          <cell r="D57">
            <v>844.72727272727275</v>
          </cell>
          <cell r="E57">
            <v>1052.8780487804879</v>
          </cell>
        </row>
        <row r="128">
          <cell r="C128" t="str">
            <v>Very Poor</v>
          </cell>
          <cell r="D128" t="str">
            <v xml:space="preserve">Poor </v>
          </cell>
          <cell r="E128" t="str">
            <v xml:space="preserve">Good </v>
          </cell>
          <cell r="F128" t="str">
            <v>Excellent</v>
          </cell>
        </row>
        <row r="129">
          <cell r="C129">
            <v>15</v>
          </cell>
          <cell r="D129">
            <v>40</v>
          </cell>
          <cell r="E129">
            <v>42</v>
          </cell>
          <cell r="F129">
            <v>23</v>
          </cell>
        </row>
        <row r="130">
          <cell r="C130">
            <v>762</v>
          </cell>
          <cell r="D130">
            <v>803.15</v>
          </cell>
          <cell r="E130">
            <v>869.85714285714289</v>
          </cell>
          <cell r="F130">
            <v>1145.5217391304348</v>
          </cell>
        </row>
        <row r="189">
          <cell r="C189" t="str">
            <v>Vacant (available for rent)</v>
          </cell>
          <cell r="D189" t="str">
            <v>Rented (currently rented)</v>
          </cell>
          <cell r="E189" t="str">
            <v>Owner (occupied by owner)</v>
          </cell>
        </row>
        <row r="190">
          <cell r="C190">
            <v>13</v>
          </cell>
          <cell r="D190">
            <v>18</v>
          </cell>
          <cell r="E190">
            <v>89</v>
          </cell>
        </row>
        <row r="191">
          <cell r="C191">
            <v>868</v>
          </cell>
          <cell r="D191">
            <v>816.5</v>
          </cell>
          <cell r="E191">
            <v>904</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ores-Variable Descriptions"/>
      <sheetName val="Stores-Data"/>
      <sheetName val="CI"/>
      <sheetName val="HT"/>
      <sheetName val="Working"/>
      <sheetName val="Result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ycoast - Background"/>
      <sheetName val="Variable Descriptions"/>
      <sheetName val="Houses Database"/>
      <sheetName val="Q1"/>
      <sheetName val="Q2"/>
      <sheetName val="Q3"/>
      <sheetName val="Q4"/>
      <sheetName val="Q5"/>
      <sheetName val="Q6"/>
      <sheetName val="Comment"/>
    </sheetNames>
    <sheetDataSet>
      <sheetData sheetId="0"/>
      <sheetData sheetId="1"/>
      <sheetData sheetId="2">
        <row r="2">
          <cell r="X2">
            <v>2</v>
          </cell>
        </row>
        <row r="3">
          <cell r="X3">
            <v>2</v>
          </cell>
        </row>
        <row r="4">
          <cell r="X4">
            <v>2</v>
          </cell>
        </row>
        <row r="5">
          <cell r="X5">
            <v>2</v>
          </cell>
        </row>
        <row r="6">
          <cell r="X6">
            <v>3</v>
          </cell>
        </row>
        <row r="7">
          <cell r="X7">
            <v>3</v>
          </cell>
        </row>
        <row r="8">
          <cell r="X8">
            <v>3</v>
          </cell>
        </row>
        <row r="9">
          <cell r="X9">
            <v>3</v>
          </cell>
        </row>
        <row r="10">
          <cell r="X10">
            <v>1</v>
          </cell>
        </row>
        <row r="11">
          <cell r="X11">
            <v>3</v>
          </cell>
        </row>
        <row r="12">
          <cell r="X12">
            <v>3</v>
          </cell>
        </row>
        <row r="13">
          <cell r="X13">
            <v>2</v>
          </cell>
        </row>
        <row r="14">
          <cell r="X14">
            <v>2</v>
          </cell>
        </row>
        <row r="15">
          <cell r="X15">
            <v>3</v>
          </cell>
        </row>
        <row r="16">
          <cell r="X16">
            <v>3</v>
          </cell>
        </row>
        <row r="17">
          <cell r="X17">
            <v>3</v>
          </cell>
        </row>
        <row r="18">
          <cell r="X18">
            <v>3</v>
          </cell>
        </row>
        <row r="19">
          <cell r="X19">
            <v>2</v>
          </cell>
        </row>
        <row r="20">
          <cell r="X20">
            <v>3</v>
          </cell>
        </row>
        <row r="21">
          <cell r="X21">
            <v>2</v>
          </cell>
        </row>
        <row r="22">
          <cell r="X22">
            <v>3</v>
          </cell>
        </row>
        <row r="23">
          <cell r="X23">
            <v>3</v>
          </cell>
        </row>
        <row r="24">
          <cell r="X24">
            <v>3</v>
          </cell>
        </row>
        <row r="25">
          <cell r="X25">
            <v>3</v>
          </cell>
        </row>
        <row r="26">
          <cell r="X26">
            <v>3</v>
          </cell>
        </row>
        <row r="27">
          <cell r="X27">
            <v>3</v>
          </cell>
        </row>
        <row r="28">
          <cell r="X28">
            <v>2</v>
          </cell>
        </row>
        <row r="29">
          <cell r="X29">
            <v>3</v>
          </cell>
        </row>
        <row r="30">
          <cell r="X30">
            <v>3</v>
          </cell>
        </row>
        <row r="31">
          <cell r="X31">
            <v>3</v>
          </cell>
        </row>
        <row r="32">
          <cell r="X32">
            <v>3</v>
          </cell>
        </row>
        <row r="33">
          <cell r="X33">
            <v>3</v>
          </cell>
        </row>
        <row r="34">
          <cell r="X34">
            <v>2</v>
          </cell>
        </row>
        <row r="35">
          <cell r="X35">
            <v>2</v>
          </cell>
        </row>
        <row r="36">
          <cell r="X36">
            <v>3</v>
          </cell>
        </row>
        <row r="37">
          <cell r="X37">
            <v>3</v>
          </cell>
        </row>
        <row r="38">
          <cell r="X38">
            <v>3</v>
          </cell>
        </row>
        <row r="39">
          <cell r="X39">
            <v>3</v>
          </cell>
        </row>
        <row r="40">
          <cell r="X40">
            <v>3</v>
          </cell>
        </row>
        <row r="41">
          <cell r="X41">
            <v>3</v>
          </cell>
        </row>
        <row r="42">
          <cell r="X42">
            <v>3</v>
          </cell>
        </row>
        <row r="43">
          <cell r="X43">
            <v>3</v>
          </cell>
        </row>
        <row r="44">
          <cell r="X44">
            <v>3</v>
          </cell>
        </row>
        <row r="45">
          <cell r="X45">
            <v>3</v>
          </cell>
        </row>
        <row r="46">
          <cell r="X46">
            <v>2</v>
          </cell>
        </row>
        <row r="47">
          <cell r="X47">
            <v>3</v>
          </cell>
        </row>
        <row r="48">
          <cell r="X48">
            <v>3</v>
          </cell>
        </row>
        <row r="49">
          <cell r="X49">
            <v>3</v>
          </cell>
        </row>
        <row r="50">
          <cell r="X50">
            <v>3</v>
          </cell>
        </row>
        <row r="51">
          <cell r="X51">
            <v>1</v>
          </cell>
        </row>
        <row r="52">
          <cell r="X52">
            <v>3</v>
          </cell>
        </row>
        <row r="53">
          <cell r="X53">
            <v>3</v>
          </cell>
        </row>
        <row r="54">
          <cell r="X54">
            <v>2</v>
          </cell>
        </row>
        <row r="55">
          <cell r="X55">
            <v>3</v>
          </cell>
        </row>
        <row r="56">
          <cell r="X56">
            <v>3</v>
          </cell>
        </row>
        <row r="57">
          <cell r="X57">
            <v>3</v>
          </cell>
        </row>
        <row r="58">
          <cell r="X58">
            <v>3</v>
          </cell>
        </row>
        <row r="59">
          <cell r="X59">
            <v>3</v>
          </cell>
        </row>
        <row r="60">
          <cell r="X60">
            <v>3</v>
          </cell>
        </row>
        <row r="61">
          <cell r="X61">
            <v>3</v>
          </cell>
        </row>
        <row r="62">
          <cell r="X62">
            <v>3</v>
          </cell>
        </row>
        <row r="63">
          <cell r="X63">
            <v>3</v>
          </cell>
        </row>
        <row r="64">
          <cell r="X64">
            <v>2</v>
          </cell>
        </row>
        <row r="65">
          <cell r="X65">
            <v>3</v>
          </cell>
        </row>
        <row r="66">
          <cell r="X66">
            <v>3</v>
          </cell>
        </row>
        <row r="67">
          <cell r="X67">
            <v>3</v>
          </cell>
        </row>
        <row r="68">
          <cell r="X68">
            <v>3</v>
          </cell>
        </row>
        <row r="69">
          <cell r="X69">
            <v>3</v>
          </cell>
        </row>
        <row r="70">
          <cell r="X70">
            <v>2</v>
          </cell>
        </row>
        <row r="71">
          <cell r="X71">
            <v>2</v>
          </cell>
        </row>
        <row r="72">
          <cell r="X72">
            <v>3</v>
          </cell>
        </row>
        <row r="73">
          <cell r="X73">
            <v>3</v>
          </cell>
        </row>
        <row r="74">
          <cell r="X74">
            <v>3</v>
          </cell>
        </row>
        <row r="75">
          <cell r="X75">
            <v>3</v>
          </cell>
        </row>
        <row r="76">
          <cell r="X76">
            <v>3</v>
          </cell>
        </row>
        <row r="77">
          <cell r="X77">
            <v>2</v>
          </cell>
        </row>
        <row r="78">
          <cell r="X78">
            <v>2</v>
          </cell>
        </row>
        <row r="79">
          <cell r="X79">
            <v>3</v>
          </cell>
        </row>
        <row r="80">
          <cell r="X80">
            <v>2</v>
          </cell>
        </row>
        <row r="81">
          <cell r="X81">
            <v>3</v>
          </cell>
        </row>
        <row r="82">
          <cell r="X82">
            <v>2</v>
          </cell>
        </row>
        <row r="83">
          <cell r="X83">
            <v>3</v>
          </cell>
        </row>
        <row r="84">
          <cell r="X84">
            <v>3</v>
          </cell>
        </row>
        <row r="85">
          <cell r="X85">
            <v>3</v>
          </cell>
        </row>
        <row r="86">
          <cell r="X86">
            <v>3</v>
          </cell>
        </row>
        <row r="87">
          <cell r="X87">
            <v>3</v>
          </cell>
        </row>
        <row r="88">
          <cell r="X88">
            <v>3</v>
          </cell>
        </row>
        <row r="89">
          <cell r="X89">
            <v>2</v>
          </cell>
        </row>
        <row r="90">
          <cell r="X90">
            <v>2</v>
          </cell>
        </row>
        <row r="91">
          <cell r="X91">
            <v>3</v>
          </cell>
        </row>
        <row r="92">
          <cell r="X92">
            <v>3</v>
          </cell>
        </row>
        <row r="93">
          <cell r="X93">
            <v>3</v>
          </cell>
        </row>
        <row r="94">
          <cell r="X94">
            <v>3</v>
          </cell>
        </row>
        <row r="95">
          <cell r="X95">
            <v>3</v>
          </cell>
        </row>
        <row r="96">
          <cell r="X96">
            <v>3</v>
          </cell>
        </row>
        <row r="97">
          <cell r="X97">
            <v>2</v>
          </cell>
        </row>
        <row r="98">
          <cell r="X98">
            <v>2</v>
          </cell>
        </row>
        <row r="99">
          <cell r="X99">
            <v>3</v>
          </cell>
        </row>
        <row r="100">
          <cell r="X100">
            <v>2</v>
          </cell>
        </row>
        <row r="101">
          <cell r="X101">
            <v>3</v>
          </cell>
        </row>
        <row r="102">
          <cell r="X102">
            <v>3</v>
          </cell>
        </row>
        <row r="103">
          <cell r="X103">
            <v>2</v>
          </cell>
        </row>
        <row r="104">
          <cell r="X104">
            <v>2</v>
          </cell>
        </row>
        <row r="105">
          <cell r="X105">
            <v>3</v>
          </cell>
        </row>
        <row r="106">
          <cell r="X106">
            <v>3</v>
          </cell>
        </row>
        <row r="107">
          <cell r="X107">
            <v>3</v>
          </cell>
        </row>
        <row r="108">
          <cell r="X108">
            <v>3</v>
          </cell>
        </row>
        <row r="109">
          <cell r="X109">
            <v>3</v>
          </cell>
        </row>
        <row r="110">
          <cell r="X110">
            <v>3</v>
          </cell>
        </row>
        <row r="111">
          <cell r="X111">
            <v>3</v>
          </cell>
        </row>
        <row r="112">
          <cell r="X112">
            <v>3</v>
          </cell>
        </row>
        <row r="113">
          <cell r="X113">
            <v>3</v>
          </cell>
        </row>
        <row r="114">
          <cell r="X114">
            <v>3</v>
          </cell>
        </row>
        <row r="115">
          <cell r="X115">
            <v>3</v>
          </cell>
        </row>
        <row r="116">
          <cell r="X116">
            <v>3</v>
          </cell>
        </row>
        <row r="117">
          <cell r="X117">
            <v>3</v>
          </cell>
        </row>
        <row r="118">
          <cell r="X118">
            <v>2</v>
          </cell>
        </row>
        <row r="119">
          <cell r="X119">
            <v>3</v>
          </cell>
        </row>
        <row r="120">
          <cell r="X120">
            <v>3</v>
          </cell>
        </row>
        <row r="121">
          <cell r="X121">
            <v>2</v>
          </cell>
        </row>
      </sheetData>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 Airee" refreshedDate="45418.756511921296" createdVersion="5" refreshedVersion="5" minRefreshableVersion="3" recordCount="400" xr:uid="{00000000-000A-0000-FFFF-FFFF1D000000}">
  <cacheSource type="worksheet">
    <worksheetSource ref="E1:E401" sheet="Data Set"/>
  </cacheSource>
  <cacheFields count="1">
    <cacheField name="AnnualSalary($000)" numFmtId="0">
      <sharedItems containsSemiMixedTypes="0" containsString="0" containsNumber="1" minValue="38.9" maxValue="202.5" count="256">
        <n v="81.3"/>
        <n v="66.900000000000006"/>
        <n v="79.3"/>
        <n v="51.5"/>
        <n v="54.5"/>
        <n v="59.5"/>
        <n v="71.3"/>
        <n v="61.900000000000006"/>
        <n v="116.10000000000001"/>
        <n v="55.5"/>
        <n v="49.5"/>
        <n v="126.10000000000001"/>
        <n v="52.7"/>
        <n v="41.7"/>
        <n v="54.099999999999994"/>
        <n v="42.3"/>
        <n v="84.3"/>
        <n v="51.3"/>
        <n v="108.10000000000001"/>
        <n v="169.89999999999998"/>
        <n v="118.9"/>
        <n v="73.900000000000006"/>
        <n v="91.3"/>
        <n v="101.7"/>
        <n v="78.3"/>
        <n v="83.100000000000009"/>
        <n v="99.100000000000009"/>
        <n v="63.7"/>
        <n v="58.900000000000006"/>
        <n v="41.9"/>
        <n v="119.9"/>
        <n v="132.1"/>
        <n v="49.7"/>
        <n v="51.7"/>
        <n v="105.3"/>
        <n v="62.7"/>
        <n v="39.099999999999994"/>
        <n v="101.3"/>
        <n v="127.10000000000001"/>
        <n v="58.3"/>
        <n v="118.7"/>
        <n v="65.900000000000006"/>
        <n v="57.3"/>
        <n v="50.7"/>
        <n v="54.900000000000006"/>
        <n v="62.099999999999994"/>
        <n v="96.7"/>
        <n v="80.5"/>
        <n v="83.3"/>
        <n v="98.3"/>
        <n v="93.100000000000009"/>
        <n v="127.9"/>
        <n v="56.3"/>
        <n v="97.9"/>
        <n v="174.7"/>
        <n v="69.099999999999994"/>
        <n v="147.69999999999999"/>
        <n v="75.900000000000006"/>
        <n v="142.1"/>
        <n v="88.9"/>
        <n v="59.900000000000006"/>
        <n v="46.099999999999994"/>
        <n v="100.3"/>
        <n v="58.099999999999994"/>
        <n v="72.900000000000006"/>
        <n v="97.100000000000009"/>
        <n v="60.900000000000006"/>
        <n v="75.5"/>
        <n v="48.7"/>
        <n v="47.9"/>
        <n v="54.3"/>
        <n v="77.099999999999994"/>
        <n v="64.7"/>
        <n v="58.7"/>
        <n v="64.900000000000006"/>
        <n v="72.3"/>
        <n v="39.299999999999997"/>
        <n v="52.099999999999994"/>
        <n v="50.5"/>
        <n v="70.3"/>
        <n v="66.5"/>
        <n v="56.5"/>
        <n v="134.69999999999999"/>
        <n v="70.099999999999994"/>
        <n v="122.3"/>
        <n v="62.900000000000006"/>
        <n v="68.3"/>
        <n v="49.9"/>
        <n v="75.7"/>
        <n v="95.100000000000009"/>
        <n v="93.3"/>
        <n v="64.099999999999994"/>
        <n v="103.7"/>
        <n v="107.5"/>
        <n v="119.7"/>
        <n v="182.1"/>
        <n v="129.29999999999998"/>
        <n v="51.099999999999994"/>
        <n v="103.9"/>
        <n v="103.3"/>
        <n v="87.9"/>
        <n v="112.9"/>
        <n v="96.9"/>
        <n v="48.5"/>
        <n v="84.9"/>
        <n v="61.099999999999994"/>
        <n v="68.900000000000006"/>
        <n v="50.900000000000006"/>
        <n v="79.5"/>
        <n v="79.900000000000006"/>
        <n v="72.7"/>
        <n v="46.5"/>
        <n v="42.9"/>
        <n v="72.099999999999994"/>
        <n v="109.3"/>
        <n v="86.7"/>
        <n v="134.29999999999998"/>
        <n v="85.3"/>
        <n v="94.9"/>
        <n v="48.099999999999994"/>
        <n v="89.7"/>
        <n v="115.9"/>
        <n v="108.3"/>
        <n v="68.099999999999994"/>
        <n v="98.9"/>
        <n v="121.5"/>
        <n v="78.5"/>
        <n v="66.099999999999994"/>
        <n v="71.5"/>
        <n v="80.3"/>
        <n v="45.9"/>
        <n v="59.7"/>
        <n v="110.10000000000001"/>
        <n v="94.5"/>
        <n v="114.10000000000001"/>
        <n v="83.5"/>
        <n v="81.099999999999994"/>
        <n v="70.900000000000006"/>
        <n v="45.099999999999994"/>
        <n v="96.100000000000009"/>
        <n v="42.5"/>
        <n v="137.29999999999998"/>
        <n v="72.5"/>
        <n v="56.099999999999994"/>
        <n v="53.3"/>
        <n v="95.3"/>
        <n v="87.5"/>
        <n v="81.5"/>
        <n v="126.3"/>
        <n v="47.5"/>
        <n v="45.5"/>
        <n v="42.7"/>
        <n v="64.3"/>
        <n v="80.099999999999994"/>
        <n v="49.3"/>
        <n v="74.5"/>
        <n v="73.3"/>
        <n v="110.3"/>
        <n v="94.100000000000009"/>
        <n v="77.7"/>
        <n v="70.5"/>
        <n v="101.10000000000001"/>
        <n v="70.7"/>
        <n v="56.7"/>
        <n v="44.9"/>
        <n v="65.5"/>
        <n v="40.9"/>
        <n v="144.29999999999998"/>
        <n v="91.9"/>
        <n v="77.3"/>
        <n v="105.9"/>
        <n v="74.900000000000006"/>
        <n v="68.7"/>
        <n v="124.10000000000001"/>
        <n v="128.69999999999999"/>
        <n v="73.7"/>
        <n v="61.5"/>
        <n v="69.7"/>
        <n v="82.5"/>
        <n v="119.5"/>
        <n v="100.10000000000001"/>
        <n v="128.5"/>
        <n v="120.5"/>
        <n v="47.099999999999994"/>
        <n v="84.7"/>
        <n v="52.900000000000006"/>
        <n v="71.900000000000006"/>
        <n v="52.3"/>
        <n v="60.3"/>
        <n v="61.3"/>
        <n v="121.9"/>
        <n v="79.099999999999994"/>
        <n v="65.099999999999994"/>
        <n v="121.10000000000001"/>
        <n v="171.5"/>
        <n v="57.7"/>
        <n v="77.5"/>
        <n v="104.3"/>
        <n v="55.099999999999994"/>
        <n v="105.5"/>
        <n v="95.7"/>
        <n v="85.5"/>
        <n v="111.9"/>
        <n v="152.69999999999999"/>
        <n v="86.100000000000009"/>
        <n v="97.5"/>
        <n v="202.5"/>
        <n v="51.900000000000006"/>
        <n v="53.900000000000006"/>
        <n v="82.3"/>
        <n v="92.5"/>
        <n v="104.10000000000001"/>
        <n v="123.9"/>
        <n v="83.7"/>
        <n v="113.10000000000001"/>
        <n v="53.5"/>
        <n v="65.3"/>
        <n v="69.5"/>
        <n v="95.5"/>
        <n v="80.900000000000006"/>
        <n v="62.3"/>
        <n v="112.5"/>
        <n v="122.5"/>
        <n v="40.299999999999997"/>
        <n v="115.5"/>
        <n v="67.099999999999994"/>
        <n v="53.7"/>
        <n v="58.5"/>
        <n v="74.7"/>
        <n v="62.5"/>
        <n v="100.9"/>
        <n v="59.099999999999994"/>
        <n v="43.9"/>
        <n v="49.099999999999994"/>
        <n v="50.3"/>
        <n v="78.099999999999994"/>
        <n v="90.100000000000009"/>
        <n v="86.5"/>
        <n v="63.900000000000006"/>
        <n v="45.3"/>
        <n v="38.9"/>
        <n v="76.5"/>
        <n v="47.7"/>
        <n v="124.3"/>
        <n v="175.29999999999998"/>
        <n v="99.7"/>
        <n v="54.7"/>
        <n v="140.29999999999998"/>
        <n v="80.7"/>
        <n v="171.89999999999998"/>
        <n v="147.1"/>
        <n v="82.7"/>
        <n v="39.700000000000003"/>
        <n v="67.3"/>
        <n v="86.3"/>
        <n v="90.9"/>
      </sharedItems>
      <fieldGroup base="0">
        <rangePr autoStart="0" autoEnd="0" startNum="30" endNum="210" groupInterval="15"/>
        <groupItems count="14">
          <s v="&lt;30"/>
          <s v="30-45"/>
          <s v="45-60"/>
          <s v="60-75"/>
          <s v="75-90"/>
          <s v="90-105"/>
          <s v="105-120"/>
          <s v="120-135"/>
          <s v="135-150"/>
          <s v="150-165"/>
          <s v="165-180"/>
          <s v="180-195"/>
          <s v="195-210"/>
          <s v="&gt;21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 Airee" refreshedDate="45418.781683333335" createdVersion="5" refreshedVersion="5" minRefreshableVersion="3" recordCount="400" xr:uid="{00000000-000A-0000-FFFF-FFFF14000000}">
  <cacheSource type="worksheet">
    <worksheetSource ref="F1:F401" sheet="Data Set"/>
  </cacheSource>
  <cacheFields count="1">
    <cacheField name="SkillPreparedness" numFmtId="0">
      <sharedItems count="4">
        <s v="V Prepared"/>
        <s v="Not Well Prepared"/>
        <s v="Prepared"/>
        <s v="V Unprepared"/>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k Airee" refreshedDate="45419.809968518515" createdVersion="5" refreshedVersion="5" minRefreshableVersion="3" recordCount="400" xr:uid="{00000000-000A-0000-FFFF-FFFF3C000000}">
  <cacheSource type="worksheet">
    <worksheetSource ref="A1:P401" sheet="Data Set"/>
  </cacheSource>
  <cacheFields count="16">
    <cacheField name="Record No" numFmtId="0">
      <sharedItems containsSemiMixedTypes="0" containsString="0" containsNumber="1" containsInteger="1" minValue="1" maxValue="400"/>
    </cacheField>
    <cacheField name="WeeklyWorkload" numFmtId="0">
      <sharedItems containsSemiMixedTypes="0" containsString="0" containsNumber="1" containsInteger="1" minValue="28" maxValue="89"/>
    </cacheField>
    <cacheField name="Age" numFmtId="0">
      <sharedItems containsSemiMixedTypes="0" containsString="0" containsNumber="1" containsInteger="1" minValue="25" maxValue="69" count="42">
        <n v="34"/>
        <n v="50"/>
        <n v="41"/>
        <n v="44"/>
        <n v="27"/>
        <n v="40"/>
        <n v="33"/>
        <n v="38"/>
        <n v="32"/>
        <n v="58"/>
        <n v="28"/>
        <n v="25"/>
        <n v="48"/>
        <n v="26"/>
        <n v="39"/>
        <n v="29"/>
        <n v="31"/>
        <n v="36"/>
        <n v="53"/>
        <n v="47"/>
        <n v="35"/>
        <n v="43"/>
        <n v="30"/>
        <n v="64"/>
        <n v="52"/>
        <n v="49"/>
        <n v="42"/>
        <n v="37"/>
        <n v="63"/>
        <n v="65"/>
        <n v="62"/>
        <n v="61"/>
        <n v="51"/>
        <n v="46"/>
        <n v="57"/>
        <n v="55"/>
        <n v="60"/>
        <n v="56"/>
        <n v="45"/>
        <n v="54"/>
        <n v="69"/>
        <n v="59"/>
      </sharedItems>
      <fieldGroup base="2">
        <rangePr autoEnd="0" startNum="25" endNum="70" groupInterval="5"/>
        <groupItems count="11">
          <s v="&lt;25"/>
          <s v="25-29"/>
          <s v="30-34"/>
          <s v="35-39"/>
          <s v="40-44"/>
          <s v="45-49"/>
          <s v="50-54"/>
          <s v="55-59"/>
          <s v="60-64"/>
          <s v="65-70"/>
          <s v="&gt;70"/>
        </groupItems>
      </fieldGroup>
    </cacheField>
    <cacheField name="Gender" numFmtId="0">
      <sharedItems count="3">
        <s v="Female"/>
        <s v="Male"/>
        <s v="Other"/>
      </sharedItems>
    </cacheField>
    <cacheField name="AnnualSalary($000)" numFmtId="0">
      <sharedItems containsSemiMixedTypes="0" containsString="0" containsNumber="1" minValue="38.9" maxValue="202.5"/>
    </cacheField>
    <cacheField name="SkillPreparedness" numFmtId="0">
      <sharedItems count="4">
        <s v="V Prepared"/>
        <s v="Not Well Prepared"/>
        <s v="Prepared"/>
        <s v="V Unprepared"/>
      </sharedItems>
    </cacheField>
    <cacheField name="InitiativeEffectiveness" numFmtId="0">
      <sharedItems count="5">
        <s v="Neutral"/>
        <s v="V Ineffective"/>
        <s v="Effective"/>
        <s v="V Effective"/>
        <s v="Ineffective"/>
      </sharedItems>
    </cacheField>
    <cacheField name="AIImpactPerception" numFmtId="0">
      <sharedItems/>
    </cacheField>
    <cacheField name="JobDisplacementConcerns" numFmtId="0">
      <sharedItems count="3">
        <s v="No"/>
        <s v="Not Sure"/>
        <s v="Yes"/>
      </sharedItems>
    </cacheField>
    <cacheField name="WorkExperience" numFmtId="0">
      <sharedItems containsSemiMixedTypes="0" containsString="0" containsNumber="1" containsInteger="1" minValue="1" maxValue="35"/>
    </cacheField>
    <cacheField name="Promotions" numFmtId="1">
      <sharedItems containsSemiMixedTypes="0" containsString="0" containsNumber="1" containsInteger="1" minValue="0" maxValue="7"/>
    </cacheField>
    <cacheField name="GenderPromotion" numFmtId="0">
      <sharedItems/>
    </cacheField>
    <cacheField name="Advancement" numFmtId="0">
      <sharedItems/>
    </cacheField>
    <cacheField name="InclusivityRating" numFmtId="0">
      <sharedItems count="4">
        <s v="V Inclusive"/>
        <s v="Inclusive"/>
        <s v="Neutral"/>
        <s v="Not Inclusive"/>
      </sharedItems>
    </cacheField>
    <cacheField name="StayOrg" numFmtId="0">
      <sharedItems/>
    </cacheField>
    <cacheField name="AIImpactExpectations" numFmtId="0">
      <sharedItems count="5">
        <s v="Introduce New Responsibilities"/>
        <s v="No Significant Impact"/>
        <s v="Improve Efficiency"/>
        <s v="Uncertain"/>
        <s v=" Increase Workloa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0">
  <r>
    <x v="0"/>
  </r>
  <r>
    <x v="1"/>
  </r>
  <r>
    <x v="2"/>
  </r>
  <r>
    <x v="3"/>
  </r>
  <r>
    <x v="4"/>
  </r>
  <r>
    <x v="5"/>
  </r>
  <r>
    <x v="6"/>
  </r>
  <r>
    <x v="7"/>
  </r>
  <r>
    <x v="8"/>
  </r>
  <r>
    <x v="9"/>
  </r>
  <r>
    <x v="10"/>
  </r>
  <r>
    <x v="11"/>
  </r>
  <r>
    <x v="12"/>
  </r>
  <r>
    <x v="13"/>
  </r>
  <r>
    <x v="14"/>
  </r>
  <r>
    <x v="15"/>
  </r>
  <r>
    <x v="16"/>
  </r>
  <r>
    <x v="17"/>
  </r>
  <r>
    <x v="18"/>
  </r>
  <r>
    <x v="19"/>
  </r>
  <r>
    <x v="20"/>
  </r>
  <r>
    <x v="21"/>
  </r>
  <r>
    <x v="22"/>
  </r>
  <r>
    <x v="2"/>
  </r>
  <r>
    <x v="23"/>
  </r>
  <r>
    <x v="24"/>
  </r>
  <r>
    <x v="25"/>
  </r>
  <r>
    <x v="26"/>
  </r>
  <r>
    <x v="27"/>
  </r>
  <r>
    <x v="28"/>
  </r>
  <r>
    <x v="29"/>
  </r>
  <r>
    <x v="30"/>
  </r>
  <r>
    <x v="27"/>
  </r>
  <r>
    <x v="31"/>
  </r>
  <r>
    <x v="32"/>
  </r>
  <r>
    <x v="12"/>
  </r>
  <r>
    <x v="33"/>
  </r>
  <r>
    <x v="34"/>
  </r>
  <r>
    <x v="35"/>
  </r>
  <r>
    <x v="36"/>
  </r>
  <r>
    <x v="37"/>
  </r>
  <r>
    <x v="38"/>
  </r>
  <r>
    <x v="39"/>
  </r>
  <r>
    <x v="40"/>
  </r>
  <r>
    <x v="41"/>
  </r>
  <r>
    <x v="42"/>
  </r>
  <r>
    <x v="43"/>
  </r>
  <r>
    <x v="44"/>
  </r>
  <r>
    <x v="45"/>
  </r>
  <r>
    <x v="46"/>
  </r>
  <r>
    <x v="47"/>
  </r>
  <r>
    <x v="48"/>
  </r>
  <r>
    <x v="4"/>
  </r>
  <r>
    <x v="49"/>
  </r>
  <r>
    <x v="50"/>
  </r>
  <r>
    <x v="51"/>
  </r>
  <r>
    <x v="52"/>
  </r>
  <r>
    <x v="53"/>
  </r>
  <r>
    <x v="54"/>
  </r>
  <r>
    <x v="55"/>
  </r>
  <r>
    <x v="56"/>
  </r>
  <r>
    <x v="57"/>
  </r>
  <r>
    <x v="58"/>
  </r>
  <r>
    <x v="59"/>
  </r>
  <r>
    <x v="60"/>
  </r>
  <r>
    <x v="61"/>
  </r>
  <r>
    <x v="62"/>
  </r>
  <r>
    <x v="63"/>
  </r>
  <r>
    <x v="64"/>
  </r>
  <r>
    <x v="65"/>
  </r>
  <r>
    <x v="66"/>
  </r>
  <r>
    <x v="67"/>
  </r>
  <r>
    <x v="68"/>
  </r>
  <r>
    <x v="69"/>
  </r>
  <r>
    <x v="70"/>
  </r>
  <r>
    <x v="71"/>
  </r>
  <r>
    <x v="72"/>
  </r>
  <r>
    <x v="73"/>
  </r>
  <r>
    <x v="74"/>
  </r>
  <r>
    <x v="75"/>
  </r>
  <r>
    <x v="42"/>
  </r>
  <r>
    <x v="76"/>
  </r>
  <r>
    <x v="77"/>
  </r>
  <r>
    <x v="78"/>
  </r>
  <r>
    <x v="79"/>
  </r>
  <r>
    <x v="80"/>
  </r>
  <r>
    <x v="81"/>
  </r>
  <r>
    <x v="22"/>
  </r>
  <r>
    <x v="82"/>
  </r>
  <r>
    <x v="83"/>
  </r>
  <r>
    <x v="84"/>
  </r>
  <r>
    <x v="85"/>
  </r>
  <r>
    <x v="86"/>
  </r>
  <r>
    <x v="87"/>
  </r>
  <r>
    <x v="88"/>
  </r>
  <r>
    <x v="27"/>
  </r>
  <r>
    <x v="89"/>
  </r>
  <r>
    <x v="73"/>
  </r>
  <r>
    <x v="90"/>
  </r>
  <r>
    <x v="77"/>
  </r>
  <r>
    <x v="84"/>
  </r>
  <r>
    <x v="91"/>
  </r>
  <r>
    <x v="92"/>
  </r>
  <r>
    <x v="93"/>
  </r>
  <r>
    <x v="94"/>
  </r>
  <r>
    <x v="95"/>
  </r>
  <r>
    <x v="96"/>
  </r>
  <r>
    <x v="97"/>
  </r>
  <r>
    <x v="98"/>
  </r>
  <r>
    <x v="99"/>
  </r>
  <r>
    <x v="100"/>
  </r>
  <r>
    <x v="27"/>
  </r>
  <r>
    <x v="101"/>
  </r>
  <r>
    <x v="102"/>
  </r>
  <r>
    <x v="103"/>
  </r>
  <r>
    <x v="43"/>
  </r>
  <r>
    <x v="104"/>
  </r>
  <r>
    <x v="105"/>
  </r>
  <r>
    <x v="45"/>
  </r>
  <r>
    <x v="106"/>
  </r>
  <r>
    <x v="107"/>
  </r>
  <r>
    <x v="108"/>
  </r>
  <r>
    <x v="57"/>
  </r>
  <r>
    <x v="55"/>
  </r>
  <r>
    <x v="109"/>
  </r>
  <r>
    <x v="23"/>
  </r>
  <r>
    <x v="110"/>
  </r>
  <r>
    <x v="47"/>
  </r>
  <r>
    <x v="59"/>
  </r>
  <r>
    <x v="111"/>
  </r>
  <r>
    <x v="112"/>
  </r>
  <r>
    <x v="91"/>
  </r>
  <r>
    <x v="113"/>
  </r>
  <r>
    <x v="73"/>
  </r>
  <r>
    <x v="91"/>
  </r>
  <r>
    <x v="64"/>
  </r>
  <r>
    <x v="63"/>
  </r>
  <r>
    <x v="114"/>
  </r>
  <r>
    <x v="115"/>
  </r>
  <r>
    <x v="116"/>
  </r>
  <r>
    <x v="117"/>
  </r>
  <r>
    <x v="114"/>
  </r>
  <r>
    <x v="118"/>
  </r>
  <r>
    <x v="119"/>
  </r>
  <r>
    <x v="120"/>
  </r>
  <r>
    <x v="121"/>
  </r>
  <r>
    <x v="122"/>
  </r>
  <r>
    <x v="123"/>
  </r>
  <r>
    <x v="124"/>
  </r>
  <r>
    <x v="125"/>
  </r>
  <r>
    <x v="126"/>
  </r>
  <r>
    <x v="127"/>
  </r>
  <r>
    <x v="128"/>
  </r>
  <r>
    <x v="129"/>
  </r>
  <r>
    <x v="130"/>
  </r>
  <r>
    <x v="131"/>
  </r>
  <r>
    <x v="132"/>
  </r>
  <r>
    <x v="81"/>
  </r>
  <r>
    <x v="133"/>
  </r>
  <r>
    <x v="134"/>
  </r>
  <r>
    <x v="46"/>
  </r>
  <r>
    <x v="135"/>
  </r>
  <r>
    <x v="136"/>
  </r>
  <r>
    <x v="113"/>
  </r>
  <r>
    <x v="3"/>
  </r>
  <r>
    <x v="137"/>
  </r>
  <r>
    <x v="138"/>
  </r>
  <r>
    <x v="139"/>
  </r>
  <r>
    <x v="140"/>
  </r>
  <r>
    <x v="141"/>
  </r>
  <r>
    <x v="99"/>
  </r>
  <r>
    <x v="142"/>
  </r>
  <r>
    <x v="143"/>
  </r>
  <r>
    <x v="72"/>
  </r>
  <r>
    <x v="144"/>
  </r>
  <r>
    <x v="145"/>
  </r>
  <r>
    <x v="141"/>
  </r>
  <r>
    <x v="17"/>
  </r>
  <r>
    <x v="146"/>
  </r>
  <r>
    <x v="147"/>
  </r>
  <r>
    <x v="148"/>
  </r>
  <r>
    <x v="128"/>
  </r>
  <r>
    <x v="149"/>
  </r>
  <r>
    <x v="150"/>
  </r>
  <r>
    <x v="74"/>
  </r>
  <r>
    <x v="151"/>
  </r>
  <r>
    <x v="152"/>
  </r>
  <r>
    <x v="153"/>
  </r>
  <r>
    <x v="154"/>
  </r>
  <r>
    <x v="155"/>
  </r>
  <r>
    <x v="32"/>
  </r>
  <r>
    <x v="156"/>
  </r>
  <r>
    <x v="157"/>
  </r>
  <r>
    <x v="158"/>
  </r>
  <r>
    <x v="159"/>
  </r>
  <r>
    <x v="160"/>
  </r>
  <r>
    <x v="75"/>
  </r>
  <r>
    <x v="161"/>
  </r>
  <r>
    <x v="5"/>
  </r>
  <r>
    <x v="162"/>
  </r>
  <r>
    <x v="163"/>
  </r>
  <r>
    <x v="164"/>
  </r>
  <r>
    <x v="165"/>
  </r>
  <r>
    <x v="42"/>
  </r>
  <r>
    <x v="166"/>
  </r>
  <r>
    <x v="61"/>
  </r>
  <r>
    <x v="167"/>
  </r>
  <r>
    <x v="55"/>
  </r>
  <r>
    <x v="66"/>
  </r>
  <r>
    <x v="168"/>
  </r>
  <r>
    <x v="169"/>
  </r>
  <r>
    <x v="42"/>
  </r>
  <r>
    <x v="25"/>
  </r>
  <r>
    <x v="170"/>
  </r>
  <r>
    <x v="171"/>
  </r>
  <r>
    <x v="76"/>
  </r>
  <r>
    <x v="172"/>
  </r>
  <r>
    <x v="70"/>
  </r>
  <r>
    <x v="10"/>
  </r>
  <r>
    <x v="154"/>
  </r>
  <r>
    <x v="149"/>
  </r>
  <r>
    <x v="160"/>
  </r>
  <r>
    <x v="68"/>
  </r>
  <r>
    <x v="2"/>
  </r>
  <r>
    <x v="173"/>
  </r>
  <r>
    <x v="132"/>
  </r>
  <r>
    <x v="57"/>
  </r>
  <r>
    <x v="97"/>
  </r>
  <r>
    <x v="18"/>
  </r>
  <r>
    <x v="44"/>
  </r>
  <r>
    <x v="174"/>
  </r>
  <r>
    <x v="175"/>
  </r>
  <r>
    <x v="55"/>
  </r>
  <r>
    <x v="176"/>
  </r>
  <r>
    <x v="177"/>
  </r>
  <r>
    <x v="107"/>
  </r>
  <r>
    <x v="178"/>
  </r>
  <r>
    <x v="179"/>
  </r>
  <r>
    <x v="97"/>
  </r>
  <r>
    <x v="180"/>
  </r>
  <r>
    <x v="181"/>
  </r>
  <r>
    <x v="44"/>
  </r>
  <r>
    <x v="182"/>
  </r>
  <r>
    <x v="183"/>
  </r>
  <r>
    <x v="21"/>
  </r>
  <r>
    <x v="137"/>
  </r>
  <r>
    <x v="80"/>
  </r>
  <r>
    <x v="82"/>
  </r>
  <r>
    <x v="110"/>
  </r>
  <r>
    <x v="184"/>
  </r>
  <r>
    <x v="185"/>
  </r>
  <r>
    <x v="186"/>
  </r>
  <r>
    <x v="187"/>
  </r>
  <r>
    <x v="162"/>
  </r>
  <r>
    <x v="188"/>
  </r>
  <r>
    <x v="189"/>
  </r>
  <r>
    <x v="165"/>
  </r>
  <r>
    <x v="161"/>
  </r>
  <r>
    <x v="188"/>
  </r>
  <r>
    <x v="65"/>
  </r>
  <r>
    <x v="190"/>
  </r>
  <r>
    <x v="171"/>
  </r>
  <r>
    <x v="175"/>
  </r>
  <r>
    <x v="163"/>
  </r>
  <r>
    <x v="53"/>
  </r>
  <r>
    <x v="191"/>
  </r>
  <r>
    <x v="192"/>
  </r>
  <r>
    <x v="193"/>
  </r>
  <r>
    <x v="194"/>
  </r>
  <r>
    <x v="195"/>
  </r>
  <r>
    <x v="14"/>
  </r>
  <r>
    <x v="196"/>
  </r>
  <r>
    <x v="197"/>
  </r>
  <r>
    <x v="119"/>
  </r>
  <r>
    <x v="131"/>
  </r>
  <r>
    <x v="5"/>
  </r>
  <r>
    <x v="198"/>
  </r>
  <r>
    <x v="154"/>
  </r>
  <r>
    <x v="199"/>
  </r>
  <r>
    <x v="200"/>
  </r>
  <r>
    <x v="168"/>
  </r>
  <r>
    <x v="136"/>
  </r>
  <r>
    <x v="44"/>
  </r>
  <r>
    <x v="108"/>
  </r>
  <r>
    <x v="201"/>
  </r>
  <r>
    <x v="202"/>
  </r>
  <r>
    <x v="203"/>
  </r>
  <r>
    <x v="204"/>
  </r>
  <r>
    <x v="205"/>
  </r>
  <r>
    <x v="0"/>
  </r>
  <r>
    <x v="206"/>
  </r>
  <r>
    <x v="204"/>
  </r>
  <r>
    <x v="207"/>
  </r>
  <r>
    <x v="170"/>
  </r>
  <r>
    <x v="27"/>
  </r>
  <r>
    <x v="208"/>
  </r>
  <r>
    <x v="209"/>
  </r>
  <r>
    <x v="155"/>
  </r>
  <r>
    <x v="183"/>
  </r>
  <r>
    <x v="172"/>
  </r>
  <r>
    <x v="210"/>
  </r>
  <r>
    <x v="211"/>
  </r>
  <r>
    <x v="158"/>
  </r>
  <r>
    <x v="212"/>
  </r>
  <r>
    <x v="83"/>
  </r>
  <r>
    <x v="213"/>
  </r>
  <r>
    <x v="7"/>
  </r>
  <r>
    <x v="214"/>
  </r>
  <r>
    <x v="210"/>
  </r>
  <r>
    <x v="215"/>
  </r>
  <r>
    <x v="119"/>
  </r>
  <r>
    <x v="91"/>
  </r>
  <r>
    <x v="138"/>
  </r>
  <r>
    <x v="27"/>
  </r>
  <r>
    <x v="216"/>
  </r>
  <r>
    <x v="217"/>
  </r>
  <r>
    <x v="70"/>
  </r>
  <r>
    <x v="218"/>
  </r>
  <r>
    <x v="219"/>
  </r>
  <r>
    <x v="33"/>
  </r>
  <r>
    <x v="143"/>
  </r>
  <r>
    <x v="220"/>
  </r>
  <r>
    <x v="221"/>
  </r>
  <r>
    <x v="61"/>
  </r>
  <r>
    <x v="186"/>
  </r>
  <r>
    <x v="222"/>
  </r>
  <r>
    <x v="27"/>
  </r>
  <r>
    <x v="223"/>
  </r>
  <r>
    <x v="224"/>
  </r>
  <r>
    <x v="68"/>
  </r>
  <r>
    <x v="225"/>
  </r>
  <r>
    <x v="226"/>
  </r>
  <r>
    <x v="103"/>
  </r>
  <r>
    <x v="227"/>
  </r>
  <r>
    <x v="228"/>
  </r>
  <r>
    <x v="229"/>
  </r>
  <r>
    <x v="230"/>
  </r>
  <r>
    <x v="136"/>
  </r>
  <r>
    <x v="3"/>
  </r>
  <r>
    <x v="35"/>
  </r>
  <r>
    <x v="231"/>
  </r>
  <r>
    <x v="232"/>
  </r>
  <r>
    <x v="233"/>
  </r>
  <r>
    <x v="234"/>
  </r>
  <r>
    <x v="189"/>
  </r>
  <r>
    <x v="208"/>
  </r>
  <r>
    <x v="235"/>
  </r>
  <r>
    <x v="200"/>
  </r>
  <r>
    <x v="236"/>
  </r>
  <r>
    <x v="154"/>
  </r>
  <r>
    <x v="237"/>
  </r>
  <r>
    <x v="80"/>
  </r>
  <r>
    <x v="10"/>
  </r>
  <r>
    <x v="238"/>
  </r>
  <r>
    <x v="147"/>
  </r>
  <r>
    <x v="42"/>
  </r>
  <r>
    <x v="15"/>
  </r>
  <r>
    <x v="41"/>
  </r>
  <r>
    <x v="239"/>
  </r>
  <r>
    <x v="240"/>
  </r>
  <r>
    <x v="229"/>
  </r>
  <r>
    <x v="76"/>
  </r>
  <r>
    <x v="224"/>
  </r>
  <r>
    <x v="27"/>
  </r>
  <r>
    <x v="241"/>
  </r>
  <r>
    <x v="32"/>
  </r>
  <r>
    <x v="4"/>
  </r>
  <r>
    <x v="230"/>
  </r>
  <r>
    <x v="242"/>
  </r>
  <r>
    <x v="22"/>
  </r>
  <r>
    <x v="243"/>
  </r>
  <r>
    <x v="244"/>
  </r>
  <r>
    <x v="83"/>
  </r>
  <r>
    <x v="245"/>
  </r>
  <r>
    <x v="231"/>
  </r>
  <r>
    <x v="55"/>
  </r>
  <r>
    <x v="236"/>
  </r>
  <r>
    <x v="68"/>
  </r>
  <r>
    <x v="246"/>
  </r>
  <r>
    <x v="247"/>
  </r>
  <r>
    <x v="218"/>
  </r>
  <r>
    <x v="248"/>
  </r>
  <r>
    <x v="249"/>
  </r>
  <r>
    <x v="117"/>
  </r>
  <r>
    <x v="234"/>
  </r>
  <r>
    <x v="175"/>
  </r>
  <r>
    <x v="250"/>
  </r>
  <r>
    <x v="251"/>
  </r>
  <r>
    <x v="186"/>
  </r>
  <r>
    <x v="104"/>
  </r>
  <r>
    <x v="252"/>
  </r>
  <r>
    <x v="236"/>
  </r>
  <r>
    <x v="253"/>
  </r>
  <r>
    <x v="117"/>
  </r>
  <r>
    <x v="254"/>
  </r>
  <r>
    <x v="55"/>
  </r>
  <r>
    <x v="255"/>
  </r>
  <r>
    <x v="211"/>
  </r>
  <r>
    <x v="119"/>
  </r>
  <r>
    <x v="127"/>
  </r>
</pivotCacheRecords>
</file>

<file path=xl/pivotCache/pivotCacheRecords2.xml><?xml version="1.0" encoding="utf-8"?>
<pivotCacheRecords xmlns="http://schemas.openxmlformats.org/spreadsheetml/2006/main" xmlns:r="http://schemas.openxmlformats.org/officeDocument/2006/relationships" count="400">
  <r>
    <x v="0"/>
  </r>
  <r>
    <x v="1"/>
  </r>
  <r>
    <x v="2"/>
  </r>
  <r>
    <x v="2"/>
  </r>
  <r>
    <x v="1"/>
  </r>
  <r>
    <x v="2"/>
  </r>
  <r>
    <x v="2"/>
  </r>
  <r>
    <x v="2"/>
  </r>
  <r>
    <x v="2"/>
  </r>
  <r>
    <x v="1"/>
  </r>
  <r>
    <x v="2"/>
  </r>
  <r>
    <x v="2"/>
  </r>
  <r>
    <x v="1"/>
  </r>
  <r>
    <x v="1"/>
  </r>
  <r>
    <x v="1"/>
  </r>
  <r>
    <x v="2"/>
  </r>
  <r>
    <x v="2"/>
  </r>
  <r>
    <x v="2"/>
  </r>
  <r>
    <x v="0"/>
  </r>
  <r>
    <x v="0"/>
  </r>
  <r>
    <x v="0"/>
  </r>
  <r>
    <x v="2"/>
  </r>
  <r>
    <x v="2"/>
  </r>
  <r>
    <x v="3"/>
  </r>
  <r>
    <x v="2"/>
  </r>
  <r>
    <x v="3"/>
  </r>
  <r>
    <x v="0"/>
  </r>
  <r>
    <x v="2"/>
  </r>
  <r>
    <x v="2"/>
  </r>
  <r>
    <x v="2"/>
  </r>
  <r>
    <x v="2"/>
  </r>
  <r>
    <x v="2"/>
  </r>
  <r>
    <x v="2"/>
  </r>
  <r>
    <x v="0"/>
  </r>
  <r>
    <x v="3"/>
  </r>
  <r>
    <x v="2"/>
  </r>
  <r>
    <x v="2"/>
  </r>
  <r>
    <x v="2"/>
  </r>
  <r>
    <x v="2"/>
  </r>
  <r>
    <x v="1"/>
  </r>
  <r>
    <x v="2"/>
  </r>
  <r>
    <x v="2"/>
  </r>
  <r>
    <x v="2"/>
  </r>
  <r>
    <x v="2"/>
  </r>
  <r>
    <x v="2"/>
  </r>
  <r>
    <x v="2"/>
  </r>
  <r>
    <x v="1"/>
  </r>
  <r>
    <x v="2"/>
  </r>
  <r>
    <x v="2"/>
  </r>
  <r>
    <x v="2"/>
  </r>
  <r>
    <x v="2"/>
  </r>
  <r>
    <x v="2"/>
  </r>
  <r>
    <x v="2"/>
  </r>
  <r>
    <x v="2"/>
  </r>
  <r>
    <x v="2"/>
  </r>
  <r>
    <x v="3"/>
  </r>
  <r>
    <x v="2"/>
  </r>
  <r>
    <x v="2"/>
  </r>
  <r>
    <x v="0"/>
  </r>
  <r>
    <x v="1"/>
  </r>
  <r>
    <x v="0"/>
  </r>
  <r>
    <x v="0"/>
  </r>
  <r>
    <x v="2"/>
  </r>
  <r>
    <x v="2"/>
  </r>
  <r>
    <x v="2"/>
  </r>
  <r>
    <x v="3"/>
  </r>
  <r>
    <x v="1"/>
  </r>
  <r>
    <x v="2"/>
  </r>
  <r>
    <x v="2"/>
  </r>
  <r>
    <x v="0"/>
  </r>
  <r>
    <x v="2"/>
  </r>
  <r>
    <x v="2"/>
  </r>
  <r>
    <x v="1"/>
  </r>
  <r>
    <x v="2"/>
  </r>
  <r>
    <x v="2"/>
  </r>
  <r>
    <x v="0"/>
  </r>
  <r>
    <x v="2"/>
  </r>
  <r>
    <x v="1"/>
  </r>
  <r>
    <x v="3"/>
  </r>
  <r>
    <x v="1"/>
  </r>
  <r>
    <x v="2"/>
  </r>
  <r>
    <x v="2"/>
  </r>
  <r>
    <x v="2"/>
  </r>
  <r>
    <x v="2"/>
  </r>
  <r>
    <x v="2"/>
  </r>
  <r>
    <x v="2"/>
  </r>
  <r>
    <x v="2"/>
  </r>
  <r>
    <x v="2"/>
  </r>
  <r>
    <x v="2"/>
  </r>
  <r>
    <x v="2"/>
  </r>
  <r>
    <x v="2"/>
  </r>
  <r>
    <x v="2"/>
  </r>
  <r>
    <x v="2"/>
  </r>
  <r>
    <x v="3"/>
  </r>
  <r>
    <x v="3"/>
  </r>
  <r>
    <x v="2"/>
  </r>
  <r>
    <x v="0"/>
  </r>
  <r>
    <x v="2"/>
  </r>
  <r>
    <x v="2"/>
  </r>
  <r>
    <x v="2"/>
  </r>
  <r>
    <x v="2"/>
  </r>
  <r>
    <x v="2"/>
  </r>
  <r>
    <x v="2"/>
  </r>
  <r>
    <x v="2"/>
  </r>
  <r>
    <x v="2"/>
  </r>
  <r>
    <x v="2"/>
  </r>
  <r>
    <x v="0"/>
  </r>
  <r>
    <x v="2"/>
  </r>
  <r>
    <x v="0"/>
  </r>
  <r>
    <x v="2"/>
  </r>
  <r>
    <x v="0"/>
  </r>
  <r>
    <x v="2"/>
  </r>
  <r>
    <x v="0"/>
  </r>
  <r>
    <x v="0"/>
  </r>
  <r>
    <x v="2"/>
  </r>
  <r>
    <x v="3"/>
  </r>
  <r>
    <x v="2"/>
  </r>
  <r>
    <x v="2"/>
  </r>
  <r>
    <x v="2"/>
  </r>
  <r>
    <x v="2"/>
  </r>
  <r>
    <x v="2"/>
  </r>
  <r>
    <x v="2"/>
  </r>
  <r>
    <x v="2"/>
  </r>
  <r>
    <x v="2"/>
  </r>
  <r>
    <x v="2"/>
  </r>
  <r>
    <x v="0"/>
  </r>
  <r>
    <x v="3"/>
  </r>
  <r>
    <x v="2"/>
  </r>
  <r>
    <x v="2"/>
  </r>
  <r>
    <x v="2"/>
  </r>
  <r>
    <x v="2"/>
  </r>
  <r>
    <x v="2"/>
  </r>
  <r>
    <x v="2"/>
  </r>
  <r>
    <x v="2"/>
  </r>
  <r>
    <x v="2"/>
  </r>
  <r>
    <x v="2"/>
  </r>
  <r>
    <x v="2"/>
  </r>
  <r>
    <x v="0"/>
  </r>
  <r>
    <x v="1"/>
  </r>
  <r>
    <x v="2"/>
  </r>
  <r>
    <x v="2"/>
  </r>
  <r>
    <x v="2"/>
  </r>
  <r>
    <x v="1"/>
  </r>
  <r>
    <x v="2"/>
  </r>
  <r>
    <x v="2"/>
  </r>
  <r>
    <x v="2"/>
  </r>
  <r>
    <x v="2"/>
  </r>
  <r>
    <x v="1"/>
  </r>
  <r>
    <x v="2"/>
  </r>
  <r>
    <x v="2"/>
  </r>
  <r>
    <x v="2"/>
  </r>
  <r>
    <x v="2"/>
  </r>
  <r>
    <x v="2"/>
  </r>
  <r>
    <x v="3"/>
  </r>
  <r>
    <x v="3"/>
  </r>
  <r>
    <x v="2"/>
  </r>
  <r>
    <x v="2"/>
  </r>
  <r>
    <x v="2"/>
  </r>
  <r>
    <x v="1"/>
  </r>
  <r>
    <x v="2"/>
  </r>
  <r>
    <x v="0"/>
  </r>
  <r>
    <x v="0"/>
  </r>
  <r>
    <x v="2"/>
  </r>
  <r>
    <x v="2"/>
  </r>
  <r>
    <x v="1"/>
  </r>
  <r>
    <x v="2"/>
  </r>
  <r>
    <x v="2"/>
  </r>
  <r>
    <x v="2"/>
  </r>
  <r>
    <x v="1"/>
  </r>
  <r>
    <x v="2"/>
  </r>
  <r>
    <x v="0"/>
  </r>
  <r>
    <x v="0"/>
  </r>
  <r>
    <x v="2"/>
  </r>
  <r>
    <x v="2"/>
  </r>
  <r>
    <x v="1"/>
  </r>
  <r>
    <x v="2"/>
  </r>
  <r>
    <x v="2"/>
  </r>
  <r>
    <x v="1"/>
  </r>
  <r>
    <x v="2"/>
  </r>
  <r>
    <x v="2"/>
  </r>
  <r>
    <x v="1"/>
  </r>
  <r>
    <x v="2"/>
  </r>
  <r>
    <x v="1"/>
  </r>
  <r>
    <x v="2"/>
  </r>
  <r>
    <x v="2"/>
  </r>
  <r>
    <x v="2"/>
  </r>
  <r>
    <x v="2"/>
  </r>
  <r>
    <x v="1"/>
  </r>
  <r>
    <x v="1"/>
  </r>
  <r>
    <x v="2"/>
  </r>
  <r>
    <x v="3"/>
  </r>
  <r>
    <x v="0"/>
  </r>
  <r>
    <x v="0"/>
  </r>
  <r>
    <x v="0"/>
  </r>
  <r>
    <x v="0"/>
  </r>
  <r>
    <x v="2"/>
  </r>
  <r>
    <x v="2"/>
  </r>
  <r>
    <x v="2"/>
  </r>
  <r>
    <x v="2"/>
  </r>
  <r>
    <x v="2"/>
  </r>
  <r>
    <x v="2"/>
  </r>
  <r>
    <x v="2"/>
  </r>
  <r>
    <x v="2"/>
  </r>
  <r>
    <x v="1"/>
  </r>
  <r>
    <x v="3"/>
  </r>
  <r>
    <x v="2"/>
  </r>
  <r>
    <x v="0"/>
  </r>
  <r>
    <x v="2"/>
  </r>
  <r>
    <x v="2"/>
  </r>
  <r>
    <x v="0"/>
  </r>
  <r>
    <x v="1"/>
  </r>
  <r>
    <x v="2"/>
  </r>
  <r>
    <x v="0"/>
  </r>
  <r>
    <x v="0"/>
  </r>
  <r>
    <x v="2"/>
  </r>
  <r>
    <x v="2"/>
  </r>
  <r>
    <x v="2"/>
  </r>
  <r>
    <x v="2"/>
  </r>
  <r>
    <x v="2"/>
  </r>
  <r>
    <x v="1"/>
  </r>
  <r>
    <x v="2"/>
  </r>
  <r>
    <x v="2"/>
  </r>
  <r>
    <x v="2"/>
  </r>
  <r>
    <x v="2"/>
  </r>
  <r>
    <x v="3"/>
  </r>
  <r>
    <x v="2"/>
  </r>
  <r>
    <x v="2"/>
  </r>
  <r>
    <x v="2"/>
  </r>
  <r>
    <x v="0"/>
  </r>
  <r>
    <x v="2"/>
  </r>
  <r>
    <x v="0"/>
  </r>
  <r>
    <x v="2"/>
  </r>
  <r>
    <x v="2"/>
  </r>
  <r>
    <x v="2"/>
  </r>
  <r>
    <x v="2"/>
  </r>
  <r>
    <x v="3"/>
  </r>
  <r>
    <x v="2"/>
  </r>
  <r>
    <x v="0"/>
  </r>
  <r>
    <x v="2"/>
  </r>
  <r>
    <x v="1"/>
  </r>
  <r>
    <x v="1"/>
  </r>
  <r>
    <x v="2"/>
  </r>
  <r>
    <x v="2"/>
  </r>
  <r>
    <x v="2"/>
  </r>
  <r>
    <x v="2"/>
  </r>
  <r>
    <x v="2"/>
  </r>
  <r>
    <x v="2"/>
  </r>
  <r>
    <x v="2"/>
  </r>
  <r>
    <x v="2"/>
  </r>
  <r>
    <x v="3"/>
  </r>
  <r>
    <x v="2"/>
  </r>
  <r>
    <x v="2"/>
  </r>
  <r>
    <x v="2"/>
  </r>
  <r>
    <x v="0"/>
  </r>
  <r>
    <x v="1"/>
  </r>
  <r>
    <x v="2"/>
  </r>
  <r>
    <x v="2"/>
  </r>
  <r>
    <x v="2"/>
  </r>
  <r>
    <x v="1"/>
  </r>
  <r>
    <x v="0"/>
  </r>
  <r>
    <x v="0"/>
  </r>
  <r>
    <x v="2"/>
  </r>
  <r>
    <x v="2"/>
  </r>
  <r>
    <x v="1"/>
  </r>
  <r>
    <x v="0"/>
  </r>
  <r>
    <x v="0"/>
  </r>
  <r>
    <x v="2"/>
  </r>
  <r>
    <x v="0"/>
  </r>
  <r>
    <x v="2"/>
  </r>
  <r>
    <x v="2"/>
  </r>
  <r>
    <x v="2"/>
  </r>
  <r>
    <x v="2"/>
  </r>
  <r>
    <x v="2"/>
  </r>
  <r>
    <x v="1"/>
  </r>
  <r>
    <x v="2"/>
  </r>
  <r>
    <x v="2"/>
  </r>
  <r>
    <x v="2"/>
  </r>
  <r>
    <x v="1"/>
  </r>
  <r>
    <x v="0"/>
  </r>
  <r>
    <x v="0"/>
  </r>
  <r>
    <x v="2"/>
  </r>
  <r>
    <x v="0"/>
  </r>
  <r>
    <x v="2"/>
  </r>
  <r>
    <x v="2"/>
  </r>
  <r>
    <x v="2"/>
  </r>
  <r>
    <x v="2"/>
  </r>
  <r>
    <x v="2"/>
  </r>
  <r>
    <x v="0"/>
  </r>
  <r>
    <x v="0"/>
  </r>
  <r>
    <x v="0"/>
  </r>
  <r>
    <x v="0"/>
  </r>
  <r>
    <x v="2"/>
  </r>
  <r>
    <x v="3"/>
  </r>
  <r>
    <x v="0"/>
  </r>
  <r>
    <x v="1"/>
  </r>
  <r>
    <x v="3"/>
  </r>
  <r>
    <x v="2"/>
  </r>
  <r>
    <x v="2"/>
  </r>
  <r>
    <x v="2"/>
  </r>
  <r>
    <x v="2"/>
  </r>
  <r>
    <x v="2"/>
  </r>
  <r>
    <x v="2"/>
  </r>
  <r>
    <x v="2"/>
  </r>
  <r>
    <x v="2"/>
  </r>
  <r>
    <x v="2"/>
  </r>
  <r>
    <x v="2"/>
  </r>
  <r>
    <x v="2"/>
  </r>
  <r>
    <x v="2"/>
  </r>
  <r>
    <x v="0"/>
  </r>
  <r>
    <x v="2"/>
  </r>
  <r>
    <x v="2"/>
  </r>
  <r>
    <x v="2"/>
  </r>
  <r>
    <x v="2"/>
  </r>
  <r>
    <x v="2"/>
  </r>
  <r>
    <x v="2"/>
  </r>
  <r>
    <x v="2"/>
  </r>
  <r>
    <x v="2"/>
  </r>
  <r>
    <x v="3"/>
  </r>
  <r>
    <x v="2"/>
  </r>
  <r>
    <x v="1"/>
  </r>
  <r>
    <x v="2"/>
  </r>
  <r>
    <x v="1"/>
  </r>
  <r>
    <x v="0"/>
  </r>
  <r>
    <x v="2"/>
  </r>
  <r>
    <x v="2"/>
  </r>
  <r>
    <x v="2"/>
  </r>
  <r>
    <x v="2"/>
  </r>
  <r>
    <x v="1"/>
  </r>
  <r>
    <x v="0"/>
  </r>
  <r>
    <x v="1"/>
  </r>
  <r>
    <x v="2"/>
  </r>
  <r>
    <x v="2"/>
  </r>
  <r>
    <x v="2"/>
  </r>
  <r>
    <x v="2"/>
  </r>
  <r>
    <x v="1"/>
  </r>
  <r>
    <x v="2"/>
  </r>
  <r>
    <x v="0"/>
  </r>
  <r>
    <x v="0"/>
  </r>
  <r>
    <x v="2"/>
  </r>
  <r>
    <x v="2"/>
  </r>
  <r>
    <x v="2"/>
  </r>
  <r>
    <x v="2"/>
  </r>
  <r>
    <x v="1"/>
  </r>
  <r>
    <x v="2"/>
  </r>
  <r>
    <x v="2"/>
  </r>
  <r>
    <x v="3"/>
  </r>
  <r>
    <x v="0"/>
  </r>
  <r>
    <x v="0"/>
  </r>
  <r>
    <x v="2"/>
  </r>
  <r>
    <x v="2"/>
  </r>
  <r>
    <x v="2"/>
  </r>
  <r>
    <x v="2"/>
  </r>
  <r>
    <x v="2"/>
  </r>
  <r>
    <x v="1"/>
  </r>
  <r>
    <x v="2"/>
  </r>
  <r>
    <x v="2"/>
  </r>
  <r>
    <x v="2"/>
  </r>
  <r>
    <x v="1"/>
  </r>
  <r>
    <x v="2"/>
  </r>
  <r>
    <x v="2"/>
  </r>
  <r>
    <x v="2"/>
  </r>
  <r>
    <x v="2"/>
  </r>
  <r>
    <x v="0"/>
  </r>
  <r>
    <x v="2"/>
  </r>
  <r>
    <x v="2"/>
  </r>
  <r>
    <x v="2"/>
  </r>
  <r>
    <x v="1"/>
  </r>
  <r>
    <x v="2"/>
  </r>
  <r>
    <x v="2"/>
  </r>
  <r>
    <x v="2"/>
  </r>
  <r>
    <x v="1"/>
  </r>
  <r>
    <x v="2"/>
  </r>
  <r>
    <x v="1"/>
  </r>
  <r>
    <x v="2"/>
  </r>
  <r>
    <x v="2"/>
  </r>
  <r>
    <x v="2"/>
  </r>
  <r>
    <x v="2"/>
  </r>
  <r>
    <x v="2"/>
  </r>
  <r>
    <x v="2"/>
  </r>
  <r>
    <x v="2"/>
  </r>
  <r>
    <x v="2"/>
  </r>
  <r>
    <x v="0"/>
  </r>
  <r>
    <x v="1"/>
  </r>
  <r>
    <x v="2"/>
  </r>
  <r>
    <x v="1"/>
  </r>
  <r>
    <x v="2"/>
  </r>
  <r>
    <x v="2"/>
  </r>
  <r>
    <x v="0"/>
  </r>
  <r>
    <x v="2"/>
  </r>
  <r>
    <x v="3"/>
  </r>
  <r>
    <x v="1"/>
  </r>
  <r>
    <x v="2"/>
  </r>
  <r>
    <x v="1"/>
  </r>
  <r>
    <x v="1"/>
  </r>
  <r>
    <x v="0"/>
  </r>
  <r>
    <x v="2"/>
  </r>
  <r>
    <x v="2"/>
  </r>
  <r>
    <x v="0"/>
  </r>
  <r>
    <x v="2"/>
  </r>
  <r>
    <x v="1"/>
  </r>
</pivotCacheRecords>
</file>

<file path=xl/pivotCache/pivotCacheRecords3.xml><?xml version="1.0" encoding="utf-8"?>
<pivotCacheRecords xmlns="http://schemas.openxmlformats.org/spreadsheetml/2006/main" xmlns:r="http://schemas.openxmlformats.org/officeDocument/2006/relationships" count="400">
  <r>
    <n v="1"/>
    <n v="48"/>
    <x v="0"/>
    <x v="0"/>
    <n v="81.3"/>
    <x v="0"/>
    <x v="0"/>
    <s v="Yes"/>
    <x v="0"/>
    <n v="8"/>
    <n v="0"/>
    <s v="No Effect"/>
    <s v="Steady"/>
    <x v="0"/>
    <s v="Unlikely"/>
    <x v="0"/>
  </r>
  <r>
    <n v="2"/>
    <n v="42"/>
    <x v="1"/>
    <x v="0"/>
    <n v="66.900000000000006"/>
    <x v="1"/>
    <x v="1"/>
    <s v="Yes"/>
    <x v="0"/>
    <n v="23"/>
    <n v="1"/>
    <s v="Better"/>
    <s v="Steady"/>
    <x v="1"/>
    <s v="Unlikely"/>
    <x v="1"/>
  </r>
  <r>
    <n v="3"/>
    <n v="50"/>
    <x v="0"/>
    <x v="0"/>
    <n v="79.3"/>
    <x v="2"/>
    <x v="0"/>
    <s v="No"/>
    <x v="1"/>
    <n v="5"/>
    <n v="2"/>
    <s v="Worse"/>
    <s v="Steady"/>
    <x v="1"/>
    <s v="Likely"/>
    <x v="1"/>
  </r>
  <r>
    <n v="4"/>
    <n v="45"/>
    <x v="2"/>
    <x v="1"/>
    <n v="51.5"/>
    <x v="2"/>
    <x v="2"/>
    <s v="Yes"/>
    <x v="0"/>
    <n v="15"/>
    <n v="0"/>
    <s v="Better"/>
    <s v="Same"/>
    <x v="1"/>
    <s v="Unlikely"/>
    <x v="2"/>
  </r>
  <r>
    <n v="5"/>
    <n v="40"/>
    <x v="3"/>
    <x v="0"/>
    <n v="54.5"/>
    <x v="1"/>
    <x v="2"/>
    <s v="No"/>
    <x v="0"/>
    <n v="9"/>
    <n v="0"/>
    <s v="No Effect"/>
    <s v="Same"/>
    <x v="1"/>
    <s v="V Unlikely"/>
    <x v="0"/>
  </r>
  <r>
    <n v="6"/>
    <n v="40"/>
    <x v="4"/>
    <x v="0"/>
    <n v="59.5"/>
    <x v="2"/>
    <x v="3"/>
    <s v="Yes"/>
    <x v="2"/>
    <n v="1"/>
    <n v="0"/>
    <s v="Better"/>
    <s v="Same"/>
    <x v="1"/>
    <s v="Unlikely"/>
    <x v="0"/>
  </r>
  <r>
    <n v="7"/>
    <n v="40"/>
    <x v="5"/>
    <x v="1"/>
    <n v="71.3"/>
    <x v="2"/>
    <x v="2"/>
    <s v="Yes"/>
    <x v="1"/>
    <n v="12"/>
    <n v="1"/>
    <s v="No Effect"/>
    <s v="Steady"/>
    <x v="0"/>
    <s v="V Likely"/>
    <x v="0"/>
  </r>
  <r>
    <n v="8"/>
    <n v="32"/>
    <x v="6"/>
    <x v="0"/>
    <n v="61.900000000000006"/>
    <x v="2"/>
    <x v="3"/>
    <s v="Yes"/>
    <x v="2"/>
    <n v="8"/>
    <n v="0"/>
    <s v="Worse"/>
    <s v="Steady"/>
    <x v="0"/>
    <s v="Likely"/>
    <x v="3"/>
  </r>
  <r>
    <n v="9"/>
    <n v="50"/>
    <x v="7"/>
    <x v="1"/>
    <n v="116.10000000000001"/>
    <x v="2"/>
    <x v="4"/>
    <s v="Yes"/>
    <x v="0"/>
    <n v="10"/>
    <n v="4"/>
    <s v="Better"/>
    <s v="Steady"/>
    <x v="1"/>
    <s v="Likely"/>
    <x v="2"/>
  </r>
  <r>
    <n v="10"/>
    <n v="89"/>
    <x v="2"/>
    <x v="1"/>
    <n v="55.5"/>
    <x v="1"/>
    <x v="2"/>
    <s v="No"/>
    <x v="2"/>
    <n v="15"/>
    <n v="0"/>
    <s v="No Effect"/>
    <s v="Steady"/>
    <x v="2"/>
    <s v="V Unlikely"/>
    <x v="1"/>
  </r>
  <r>
    <n v="11"/>
    <n v="40"/>
    <x v="8"/>
    <x v="1"/>
    <n v="49.5"/>
    <x v="2"/>
    <x v="2"/>
    <s v="No"/>
    <x v="0"/>
    <n v="7"/>
    <n v="0"/>
    <s v="No Effect"/>
    <s v="Same"/>
    <x v="1"/>
    <s v="Unlikely"/>
    <x v="1"/>
  </r>
  <r>
    <n v="12"/>
    <n v="48"/>
    <x v="9"/>
    <x v="1"/>
    <n v="126.10000000000001"/>
    <x v="2"/>
    <x v="4"/>
    <s v="No"/>
    <x v="0"/>
    <n v="22"/>
    <n v="4"/>
    <s v="Better"/>
    <s v="Steady"/>
    <x v="1"/>
    <s v="V Unlikely"/>
    <x v="2"/>
  </r>
  <r>
    <n v="13"/>
    <n v="40"/>
    <x v="10"/>
    <x v="0"/>
    <n v="52.7"/>
    <x v="1"/>
    <x v="3"/>
    <s v="Yes"/>
    <x v="2"/>
    <n v="3"/>
    <n v="1"/>
    <s v="Worse"/>
    <s v="Same"/>
    <x v="0"/>
    <s v="Unlikely"/>
    <x v="3"/>
  </r>
  <r>
    <n v="14"/>
    <n v="45"/>
    <x v="11"/>
    <x v="2"/>
    <n v="41.7"/>
    <x v="1"/>
    <x v="2"/>
    <s v="Yes"/>
    <x v="2"/>
    <n v="1"/>
    <n v="0"/>
    <s v="Better"/>
    <s v="Same"/>
    <x v="3"/>
    <s v="Unlikely"/>
    <x v="3"/>
  </r>
  <r>
    <n v="15"/>
    <n v="40"/>
    <x v="6"/>
    <x v="0"/>
    <n v="54.099999999999994"/>
    <x v="1"/>
    <x v="3"/>
    <s v="No"/>
    <x v="1"/>
    <n v="4"/>
    <n v="0"/>
    <s v="Worse"/>
    <s v="Same"/>
    <x v="3"/>
    <s v="Unlikely"/>
    <x v="2"/>
  </r>
  <r>
    <n v="16"/>
    <n v="38"/>
    <x v="0"/>
    <x v="2"/>
    <n v="42.3"/>
    <x v="2"/>
    <x v="2"/>
    <s v="Yes"/>
    <x v="1"/>
    <n v="8"/>
    <n v="1"/>
    <s v="No Effect"/>
    <s v="Same"/>
    <x v="1"/>
    <s v="Likely"/>
    <x v="0"/>
  </r>
  <r>
    <n v="17"/>
    <n v="40"/>
    <x v="12"/>
    <x v="0"/>
    <n v="84.3"/>
    <x v="2"/>
    <x v="3"/>
    <s v="Yes"/>
    <x v="1"/>
    <n v="22"/>
    <n v="2"/>
    <s v="Worse"/>
    <s v="Steady"/>
    <x v="1"/>
    <s v="Unlikely"/>
    <x v="0"/>
  </r>
  <r>
    <n v="18"/>
    <n v="40"/>
    <x v="4"/>
    <x v="2"/>
    <n v="51.3"/>
    <x v="2"/>
    <x v="3"/>
    <s v="Uncertain"/>
    <x v="0"/>
    <n v="3"/>
    <n v="0"/>
    <s v="No Effect"/>
    <s v="Same"/>
    <x v="3"/>
    <s v="Likely"/>
    <x v="2"/>
  </r>
  <r>
    <n v="19"/>
    <n v="40"/>
    <x v="13"/>
    <x v="0"/>
    <n v="108.10000000000001"/>
    <x v="0"/>
    <x v="4"/>
    <s v="Yes"/>
    <x v="2"/>
    <n v="1"/>
    <n v="1"/>
    <s v="No Effect"/>
    <s v="Steady"/>
    <x v="0"/>
    <s v="Likely"/>
    <x v="2"/>
  </r>
  <r>
    <n v="20"/>
    <n v="40"/>
    <x v="14"/>
    <x v="1"/>
    <n v="169.89999999999998"/>
    <x v="0"/>
    <x v="3"/>
    <s v="No"/>
    <x v="1"/>
    <n v="13"/>
    <n v="0"/>
    <s v="No Effect"/>
    <s v="Same"/>
    <x v="0"/>
    <s v="V Likely"/>
    <x v="2"/>
  </r>
  <r>
    <n v="21"/>
    <n v="40"/>
    <x v="15"/>
    <x v="0"/>
    <n v="118.9"/>
    <x v="0"/>
    <x v="3"/>
    <s v="Yes"/>
    <x v="0"/>
    <n v="4"/>
    <n v="0"/>
    <s v="Better"/>
    <s v="Rapid"/>
    <x v="1"/>
    <s v="Likely"/>
    <x v="1"/>
  </r>
  <r>
    <n v="22"/>
    <n v="40"/>
    <x v="16"/>
    <x v="1"/>
    <n v="73.900000000000006"/>
    <x v="2"/>
    <x v="3"/>
    <s v="Yes"/>
    <x v="0"/>
    <n v="6"/>
    <n v="0"/>
    <s v="No Effect"/>
    <s v="Same"/>
    <x v="1"/>
    <s v="Likely"/>
    <x v="2"/>
  </r>
  <r>
    <n v="23"/>
    <n v="45"/>
    <x v="6"/>
    <x v="1"/>
    <n v="91.3"/>
    <x v="2"/>
    <x v="3"/>
    <s v="Yes"/>
    <x v="1"/>
    <n v="4"/>
    <n v="1"/>
    <s v="Better"/>
    <s v="Steady"/>
    <x v="1"/>
    <s v="Likely"/>
    <x v="0"/>
  </r>
  <r>
    <n v="24"/>
    <n v="32"/>
    <x v="17"/>
    <x v="1"/>
    <n v="79.3"/>
    <x v="3"/>
    <x v="2"/>
    <s v="Uncertain"/>
    <x v="2"/>
    <n v="5"/>
    <n v="1"/>
    <s v="Worse"/>
    <s v="Steady"/>
    <x v="3"/>
    <s v="Unlikely"/>
    <x v="3"/>
  </r>
  <r>
    <n v="25"/>
    <n v="62"/>
    <x v="10"/>
    <x v="1"/>
    <n v="101.7"/>
    <x v="2"/>
    <x v="4"/>
    <s v="No"/>
    <x v="2"/>
    <n v="4"/>
    <n v="3"/>
    <s v="No Effect"/>
    <s v="Rapid"/>
    <x v="0"/>
    <s v="V Likely"/>
    <x v="0"/>
  </r>
  <r>
    <n v="26"/>
    <n v="40"/>
    <x v="5"/>
    <x v="0"/>
    <n v="78.3"/>
    <x v="3"/>
    <x v="3"/>
    <s v="Yes"/>
    <x v="2"/>
    <n v="5"/>
    <n v="0"/>
    <s v="Worse"/>
    <s v="Same"/>
    <x v="2"/>
    <s v="V Unlikely"/>
    <x v="4"/>
  </r>
  <r>
    <n v="27"/>
    <n v="40"/>
    <x v="11"/>
    <x v="1"/>
    <n v="83.100000000000009"/>
    <x v="0"/>
    <x v="4"/>
    <s v="Yes"/>
    <x v="0"/>
    <n v="1"/>
    <n v="0"/>
    <s v="Better"/>
    <s v="Same"/>
    <x v="1"/>
    <s v="Unlikely"/>
    <x v="4"/>
  </r>
  <r>
    <n v="28"/>
    <n v="40"/>
    <x v="14"/>
    <x v="0"/>
    <n v="99.100000000000009"/>
    <x v="2"/>
    <x v="3"/>
    <s v="Yes"/>
    <x v="0"/>
    <n v="4"/>
    <n v="1"/>
    <s v="No Effect"/>
    <s v="Steady"/>
    <x v="1"/>
    <s v="Unlikely"/>
    <x v="1"/>
  </r>
  <r>
    <n v="29"/>
    <n v="40"/>
    <x v="4"/>
    <x v="1"/>
    <n v="63.7"/>
    <x v="2"/>
    <x v="3"/>
    <s v="Yes"/>
    <x v="1"/>
    <n v="2"/>
    <n v="0"/>
    <s v="Better"/>
    <s v="Steady"/>
    <x v="0"/>
    <s v="Likely"/>
    <x v="2"/>
  </r>
  <r>
    <n v="30"/>
    <n v="40"/>
    <x v="5"/>
    <x v="1"/>
    <n v="58.900000000000006"/>
    <x v="2"/>
    <x v="2"/>
    <s v="Yes"/>
    <x v="0"/>
    <n v="4"/>
    <n v="4"/>
    <s v="No Effect"/>
    <s v="Steady"/>
    <x v="1"/>
    <s v="Unlikely"/>
    <x v="0"/>
  </r>
  <r>
    <n v="31"/>
    <n v="40"/>
    <x v="4"/>
    <x v="0"/>
    <n v="41.9"/>
    <x v="2"/>
    <x v="2"/>
    <s v="Yes"/>
    <x v="1"/>
    <n v="2"/>
    <n v="0"/>
    <s v="No Effect"/>
    <s v="Same"/>
    <x v="0"/>
    <s v="Likely"/>
    <x v="2"/>
  </r>
  <r>
    <n v="32"/>
    <n v="50"/>
    <x v="18"/>
    <x v="1"/>
    <n v="119.9"/>
    <x v="2"/>
    <x v="2"/>
    <s v="No"/>
    <x v="0"/>
    <n v="4"/>
    <n v="0"/>
    <s v="Better"/>
    <s v="Steady"/>
    <x v="1"/>
    <s v="Unlikely"/>
    <x v="1"/>
  </r>
  <r>
    <n v="33"/>
    <n v="46"/>
    <x v="14"/>
    <x v="0"/>
    <n v="63.7"/>
    <x v="2"/>
    <x v="3"/>
    <s v="Yes"/>
    <x v="1"/>
    <n v="4"/>
    <n v="0"/>
    <s v="No Effect"/>
    <s v="Same"/>
    <x v="0"/>
    <s v="V Likely"/>
    <x v="2"/>
  </r>
  <r>
    <n v="34"/>
    <n v="72"/>
    <x v="19"/>
    <x v="1"/>
    <n v="132.1"/>
    <x v="0"/>
    <x v="2"/>
    <s v="Yes"/>
    <x v="0"/>
    <n v="5"/>
    <n v="0"/>
    <s v="Better"/>
    <s v="Same"/>
    <x v="0"/>
    <s v="V Unlikely"/>
    <x v="1"/>
  </r>
  <r>
    <n v="35"/>
    <n v="40"/>
    <x v="4"/>
    <x v="0"/>
    <n v="49.7"/>
    <x v="3"/>
    <x v="1"/>
    <s v="No"/>
    <x v="0"/>
    <n v="3"/>
    <n v="2"/>
    <s v="No Effect"/>
    <s v="Rapid"/>
    <x v="1"/>
    <s v="Unlikely"/>
    <x v="0"/>
  </r>
  <r>
    <n v="36"/>
    <n v="40"/>
    <x v="5"/>
    <x v="0"/>
    <n v="52.7"/>
    <x v="2"/>
    <x v="3"/>
    <s v="No"/>
    <x v="2"/>
    <n v="4"/>
    <n v="0"/>
    <s v="No Effect"/>
    <s v="Same"/>
    <x v="1"/>
    <s v="V Unlikely"/>
    <x v="0"/>
  </r>
  <r>
    <n v="37"/>
    <n v="30"/>
    <x v="4"/>
    <x v="1"/>
    <n v="51.7"/>
    <x v="2"/>
    <x v="3"/>
    <s v="Yes"/>
    <x v="0"/>
    <n v="2"/>
    <n v="0"/>
    <s v="No Effect"/>
    <s v="Same"/>
    <x v="3"/>
    <s v="V Unlikely"/>
    <x v="2"/>
  </r>
  <r>
    <n v="38"/>
    <n v="50"/>
    <x v="20"/>
    <x v="1"/>
    <n v="105.3"/>
    <x v="2"/>
    <x v="2"/>
    <s v="Yes"/>
    <x v="1"/>
    <n v="5"/>
    <n v="0"/>
    <s v="Better"/>
    <s v="Rapid"/>
    <x v="1"/>
    <s v="Unlikely"/>
    <x v="2"/>
  </r>
  <r>
    <n v="39"/>
    <n v="40"/>
    <x v="11"/>
    <x v="1"/>
    <n v="62.7"/>
    <x v="2"/>
    <x v="3"/>
    <s v="Yes"/>
    <x v="0"/>
    <n v="1"/>
    <n v="0"/>
    <s v="Better"/>
    <s v="Steady"/>
    <x v="0"/>
    <s v="Likely"/>
    <x v="2"/>
  </r>
  <r>
    <n v="40"/>
    <n v="35"/>
    <x v="18"/>
    <x v="2"/>
    <n v="39.099999999999994"/>
    <x v="1"/>
    <x v="3"/>
    <s v="Uncertain"/>
    <x v="0"/>
    <n v="25"/>
    <n v="0"/>
    <s v="No Effect"/>
    <s v="Same"/>
    <x v="2"/>
    <s v="V Unlikely"/>
    <x v="1"/>
  </r>
  <r>
    <n v="41"/>
    <n v="40"/>
    <x v="20"/>
    <x v="1"/>
    <n v="101.3"/>
    <x v="2"/>
    <x v="3"/>
    <s v="Yes"/>
    <x v="1"/>
    <n v="10"/>
    <n v="3"/>
    <s v="Better"/>
    <s v="Steady"/>
    <x v="1"/>
    <s v="Likely"/>
    <x v="0"/>
  </r>
  <r>
    <n v="42"/>
    <n v="48"/>
    <x v="21"/>
    <x v="1"/>
    <n v="127.10000000000001"/>
    <x v="2"/>
    <x v="2"/>
    <s v="Yes"/>
    <x v="2"/>
    <n v="18"/>
    <n v="2"/>
    <s v="Better"/>
    <s v="Steady"/>
    <x v="0"/>
    <s v="Unlikely"/>
    <x v="1"/>
  </r>
  <r>
    <n v="43"/>
    <n v="40"/>
    <x v="6"/>
    <x v="0"/>
    <n v="58.3"/>
    <x v="2"/>
    <x v="2"/>
    <s v="Yes"/>
    <x v="2"/>
    <n v="8"/>
    <n v="1"/>
    <s v="No Effect"/>
    <s v="Steady"/>
    <x v="1"/>
    <s v="V Unlikely"/>
    <x v="0"/>
  </r>
  <r>
    <n v="44"/>
    <n v="40"/>
    <x v="12"/>
    <x v="1"/>
    <n v="118.7"/>
    <x v="2"/>
    <x v="4"/>
    <s v="Yes"/>
    <x v="2"/>
    <n v="20"/>
    <n v="4"/>
    <s v="Worse"/>
    <s v="Steady"/>
    <x v="1"/>
    <s v="V Unlikely"/>
    <x v="1"/>
  </r>
  <r>
    <n v="45"/>
    <n v="55"/>
    <x v="15"/>
    <x v="1"/>
    <n v="65.900000000000006"/>
    <x v="2"/>
    <x v="3"/>
    <s v="Yes"/>
    <x v="2"/>
    <n v="5"/>
    <n v="1"/>
    <s v="Better"/>
    <s v="Rapid"/>
    <x v="3"/>
    <s v="Unlikely"/>
    <x v="2"/>
  </r>
  <r>
    <n v="46"/>
    <n v="40"/>
    <x v="13"/>
    <x v="0"/>
    <n v="57.3"/>
    <x v="2"/>
    <x v="0"/>
    <s v="Yes"/>
    <x v="0"/>
    <n v="1"/>
    <n v="5"/>
    <s v="Worse"/>
    <s v="Steady"/>
    <x v="1"/>
    <s v="Unlikely"/>
    <x v="0"/>
  </r>
  <r>
    <n v="47"/>
    <n v="40"/>
    <x v="22"/>
    <x v="0"/>
    <n v="50.7"/>
    <x v="1"/>
    <x v="1"/>
    <s v="Yes"/>
    <x v="0"/>
    <n v="6"/>
    <n v="0"/>
    <s v="Better"/>
    <s v="Same"/>
    <x v="0"/>
    <s v="V Likely"/>
    <x v="0"/>
  </r>
  <r>
    <n v="48"/>
    <n v="48"/>
    <x v="22"/>
    <x v="0"/>
    <n v="54.900000000000006"/>
    <x v="2"/>
    <x v="2"/>
    <s v="No"/>
    <x v="0"/>
    <n v="4"/>
    <n v="1"/>
    <s v="No Effect"/>
    <s v="Steady"/>
    <x v="1"/>
    <s v="Unlikely"/>
    <x v="2"/>
  </r>
  <r>
    <n v="49"/>
    <n v="40"/>
    <x v="22"/>
    <x v="0"/>
    <n v="62.099999999999994"/>
    <x v="2"/>
    <x v="3"/>
    <s v="No"/>
    <x v="1"/>
    <n v="3"/>
    <n v="1"/>
    <s v="No Effect"/>
    <s v="Steady"/>
    <x v="1"/>
    <s v="Unlikely"/>
    <x v="4"/>
  </r>
  <r>
    <n v="50"/>
    <n v="40"/>
    <x v="8"/>
    <x v="1"/>
    <n v="96.7"/>
    <x v="2"/>
    <x v="3"/>
    <s v="No"/>
    <x v="2"/>
    <n v="6"/>
    <n v="0"/>
    <s v="No Effect"/>
    <s v="Steady"/>
    <x v="1"/>
    <s v="Not Sure"/>
    <x v="0"/>
  </r>
  <r>
    <n v="51"/>
    <n v="40"/>
    <x v="22"/>
    <x v="1"/>
    <n v="80.5"/>
    <x v="2"/>
    <x v="3"/>
    <s v="No"/>
    <x v="2"/>
    <n v="5"/>
    <n v="0"/>
    <s v="No Effect"/>
    <s v="Same"/>
    <x v="1"/>
    <s v="Not Sure"/>
    <x v="2"/>
  </r>
  <r>
    <n v="52"/>
    <n v="40"/>
    <x v="0"/>
    <x v="1"/>
    <n v="83.3"/>
    <x v="2"/>
    <x v="2"/>
    <s v="Yes"/>
    <x v="0"/>
    <n v="8"/>
    <n v="2"/>
    <s v="No Effect"/>
    <s v="Steady"/>
    <x v="1"/>
    <s v="Not Sure"/>
    <x v="0"/>
  </r>
  <r>
    <n v="53"/>
    <n v="40"/>
    <x v="20"/>
    <x v="1"/>
    <n v="54.5"/>
    <x v="2"/>
    <x v="3"/>
    <s v="Yes"/>
    <x v="1"/>
    <n v="10"/>
    <n v="0"/>
    <s v="No Effect"/>
    <s v="Same"/>
    <x v="1"/>
    <s v="Not Sure"/>
    <x v="0"/>
  </r>
  <r>
    <n v="54"/>
    <n v="35"/>
    <x v="8"/>
    <x v="2"/>
    <n v="98.3"/>
    <x v="2"/>
    <x v="3"/>
    <s v="Yes"/>
    <x v="0"/>
    <n v="4"/>
    <n v="0"/>
    <s v="No Effect"/>
    <s v="Same"/>
    <x v="0"/>
    <s v="Likely"/>
    <x v="2"/>
  </r>
  <r>
    <n v="55"/>
    <n v="40"/>
    <x v="22"/>
    <x v="0"/>
    <n v="93.100000000000009"/>
    <x v="2"/>
    <x v="4"/>
    <s v="No"/>
    <x v="0"/>
    <n v="3"/>
    <n v="1"/>
    <s v="No Effect"/>
    <s v="Same"/>
    <x v="1"/>
    <s v="Likely"/>
    <x v="1"/>
  </r>
  <r>
    <n v="56"/>
    <n v="40"/>
    <x v="17"/>
    <x v="2"/>
    <n v="127.9"/>
    <x v="3"/>
    <x v="3"/>
    <s v="Uncertain"/>
    <x v="2"/>
    <n v="9"/>
    <n v="1"/>
    <s v="No Effect"/>
    <s v="Same"/>
    <x v="1"/>
    <s v="Not Sure"/>
    <x v="1"/>
  </r>
  <r>
    <n v="57"/>
    <n v="50"/>
    <x v="5"/>
    <x v="1"/>
    <n v="56.3"/>
    <x v="2"/>
    <x v="3"/>
    <s v="No"/>
    <x v="0"/>
    <n v="15"/>
    <n v="1"/>
    <s v="No Effect"/>
    <s v="Rapid"/>
    <x v="0"/>
    <s v="V Likely"/>
    <x v="2"/>
  </r>
  <r>
    <n v="58"/>
    <n v="59"/>
    <x v="15"/>
    <x v="1"/>
    <n v="97.9"/>
    <x v="2"/>
    <x v="2"/>
    <s v="No"/>
    <x v="1"/>
    <n v="4"/>
    <n v="0"/>
    <s v="No Effect"/>
    <s v="Same"/>
    <x v="1"/>
    <s v="Likely"/>
    <x v="4"/>
  </r>
  <r>
    <n v="59"/>
    <n v="40"/>
    <x v="5"/>
    <x v="1"/>
    <n v="174.7"/>
    <x v="0"/>
    <x v="3"/>
    <s v="Yes"/>
    <x v="2"/>
    <n v="15"/>
    <n v="0"/>
    <s v="Better"/>
    <s v="Same"/>
    <x v="3"/>
    <s v="Unlikely"/>
    <x v="3"/>
  </r>
  <r>
    <n v="60"/>
    <n v="45"/>
    <x v="17"/>
    <x v="0"/>
    <n v="69.099999999999994"/>
    <x v="1"/>
    <x v="2"/>
    <s v="Yes"/>
    <x v="1"/>
    <n v="10"/>
    <n v="1"/>
    <s v="Worse"/>
    <s v="Steady"/>
    <x v="1"/>
    <s v="Not Sure"/>
    <x v="0"/>
  </r>
  <r>
    <n v="61"/>
    <n v="45"/>
    <x v="7"/>
    <x v="1"/>
    <n v="147.69999999999999"/>
    <x v="0"/>
    <x v="3"/>
    <s v="No"/>
    <x v="0"/>
    <n v="11"/>
    <n v="2"/>
    <s v="Better"/>
    <s v="Rapid"/>
    <x v="1"/>
    <s v="Likely"/>
    <x v="0"/>
  </r>
  <r>
    <n v="62"/>
    <n v="43"/>
    <x v="23"/>
    <x v="0"/>
    <n v="75.900000000000006"/>
    <x v="0"/>
    <x v="4"/>
    <s v="Yes"/>
    <x v="0"/>
    <n v="21"/>
    <n v="1"/>
    <s v="No Effect"/>
    <s v="Steady"/>
    <x v="0"/>
    <s v="V Likely"/>
    <x v="0"/>
  </r>
  <r>
    <n v="63"/>
    <n v="55"/>
    <x v="21"/>
    <x v="0"/>
    <n v="142.1"/>
    <x v="2"/>
    <x v="2"/>
    <s v="Yes"/>
    <x v="0"/>
    <n v="19"/>
    <n v="2"/>
    <s v="No Effect"/>
    <s v="Steady"/>
    <x v="1"/>
    <s v="Likely"/>
    <x v="0"/>
  </r>
  <r>
    <n v="64"/>
    <n v="46"/>
    <x v="10"/>
    <x v="0"/>
    <n v="88.9"/>
    <x v="2"/>
    <x v="3"/>
    <s v="Yes"/>
    <x v="2"/>
    <n v="4"/>
    <n v="0"/>
    <s v="Worse"/>
    <s v="Same"/>
    <x v="1"/>
    <s v="V Unlikely"/>
    <x v="0"/>
  </r>
  <r>
    <n v="65"/>
    <n v="40"/>
    <x v="24"/>
    <x v="0"/>
    <n v="59.900000000000006"/>
    <x v="2"/>
    <x v="3"/>
    <s v="Yes"/>
    <x v="1"/>
    <n v="20"/>
    <n v="1"/>
    <s v="Better"/>
    <s v="Same"/>
    <x v="1"/>
    <s v="Unlikely"/>
    <x v="0"/>
  </r>
  <r>
    <n v="66"/>
    <n v="30"/>
    <x v="12"/>
    <x v="0"/>
    <n v="46.099999999999994"/>
    <x v="3"/>
    <x v="3"/>
    <s v="Yes"/>
    <x v="0"/>
    <n v="15"/>
    <n v="0"/>
    <s v="Better"/>
    <s v="Same"/>
    <x v="0"/>
    <s v="Likely"/>
    <x v="2"/>
  </r>
  <r>
    <n v="67"/>
    <n v="40"/>
    <x v="24"/>
    <x v="1"/>
    <n v="100.3"/>
    <x v="1"/>
    <x v="3"/>
    <s v="Yes"/>
    <x v="2"/>
    <n v="20"/>
    <n v="0"/>
    <s v="Better"/>
    <s v="Same"/>
    <x v="1"/>
    <s v="Unlikely"/>
    <x v="2"/>
  </r>
  <r>
    <n v="68"/>
    <n v="40"/>
    <x v="21"/>
    <x v="0"/>
    <n v="58.099999999999994"/>
    <x v="2"/>
    <x v="3"/>
    <s v="Yes"/>
    <x v="0"/>
    <n v="19"/>
    <n v="1"/>
    <s v="No Effect"/>
    <s v="Same"/>
    <x v="0"/>
    <s v="Likely"/>
    <x v="0"/>
  </r>
  <r>
    <n v="69"/>
    <n v="36"/>
    <x v="14"/>
    <x v="0"/>
    <n v="72.900000000000006"/>
    <x v="2"/>
    <x v="3"/>
    <s v="Yes"/>
    <x v="1"/>
    <n v="12"/>
    <n v="0"/>
    <s v="Worse"/>
    <s v="Steady"/>
    <x v="1"/>
    <s v="Unlikely"/>
    <x v="1"/>
  </r>
  <r>
    <n v="70"/>
    <n v="50"/>
    <x v="15"/>
    <x v="1"/>
    <n v="97.100000000000009"/>
    <x v="0"/>
    <x v="4"/>
    <s v="Uncertain"/>
    <x v="2"/>
    <n v="3"/>
    <n v="0"/>
    <s v="No Effect"/>
    <s v="Same"/>
    <x v="1"/>
    <s v="Unlikely"/>
    <x v="0"/>
  </r>
  <r>
    <n v="71"/>
    <n v="48"/>
    <x v="0"/>
    <x v="1"/>
    <n v="60.900000000000006"/>
    <x v="2"/>
    <x v="3"/>
    <s v="Yes"/>
    <x v="1"/>
    <n v="8"/>
    <n v="2"/>
    <s v="No Effect"/>
    <s v="Steady"/>
    <x v="1"/>
    <s v="Unlikely"/>
    <x v="2"/>
  </r>
  <r>
    <n v="72"/>
    <n v="50"/>
    <x v="11"/>
    <x v="1"/>
    <n v="75.5"/>
    <x v="2"/>
    <x v="1"/>
    <s v="No"/>
    <x v="2"/>
    <n v="1"/>
    <n v="0"/>
    <s v="No Effect"/>
    <s v="Same"/>
    <x v="2"/>
    <s v="Likely"/>
    <x v="3"/>
  </r>
  <r>
    <n v="73"/>
    <n v="42"/>
    <x v="8"/>
    <x v="1"/>
    <n v="48.7"/>
    <x v="1"/>
    <x v="4"/>
    <s v="No"/>
    <x v="0"/>
    <n v="7"/>
    <n v="0"/>
    <s v="Better"/>
    <s v="Same"/>
    <x v="3"/>
    <s v="Unlikely"/>
    <x v="3"/>
  </r>
  <r>
    <n v="74"/>
    <n v="40"/>
    <x v="25"/>
    <x v="0"/>
    <n v="47.9"/>
    <x v="2"/>
    <x v="2"/>
    <s v="Yes"/>
    <x v="1"/>
    <n v="20"/>
    <n v="0"/>
    <s v="No Effect"/>
    <s v="Steady"/>
    <x v="1"/>
    <s v="Likely"/>
    <x v="2"/>
  </r>
  <r>
    <n v="75"/>
    <n v="45"/>
    <x v="5"/>
    <x v="0"/>
    <n v="54.3"/>
    <x v="2"/>
    <x v="2"/>
    <s v="Yes"/>
    <x v="1"/>
    <n v="14"/>
    <n v="0"/>
    <s v="No Effect"/>
    <s v="Same"/>
    <x v="0"/>
    <s v="Unlikely"/>
    <x v="2"/>
  </r>
  <r>
    <n v="76"/>
    <n v="32"/>
    <x v="14"/>
    <x v="1"/>
    <n v="77.099999999999994"/>
    <x v="0"/>
    <x v="0"/>
    <s v="Uncertain"/>
    <x v="2"/>
    <n v="10"/>
    <n v="0"/>
    <s v="No Effect"/>
    <s v="Same"/>
    <x v="3"/>
    <s v="Unlikely"/>
    <x v="1"/>
  </r>
  <r>
    <n v="77"/>
    <n v="40"/>
    <x v="8"/>
    <x v="1"/>
    <n v="64.7"/>
    <x v="2"/>
    <x v="2"/>
    <s v="Yes"/>
    <x v="2"/>
    <n v="6"/>
    <n v="3"/>
    <s v="Better"/>
    <s v="Rapid"/>
    <x v="1"/>
    <s v="Likely"/>
    <x v="0"/>
  </r>
  <r>
    <n v="78"/>
    <n v="40"/>
    <x v="11"/>
    <x v="1"/>
    <n v="58.7"/>
    <x v="1"/>
    <x v="4"/>
    <s v="Yes"/>
    <x v="2"/>
    <n v="1"/>
    <n v="3"/>
    <s v="Better"/>
    <s v="Steady"/>
    <x v="1"/>
    <s v="Likely"/>
    <x v="0"/>
  </r>
  <r>
    <n v="79"/>
    <n v="36"/>
    <x v="26"/>
    <x v="0"/>
    <n v="64.900000000000006"/>
    <x v="3"/>
    <x v="3"/>
    <s v="Uncertain"/>
    <x v="2"/>
    <n v="10"/>
    <n v="1"/>
    <s v="Better"/>
    <s v="Same"/>
    <x v="3"/>
    <s v="V Unlikely"/>
    <x v="4"/>
  </r>
  <r>
    <n v="80"/>
    <n v="40"/>
    <x v="27"/>
    <x v="1"/>
    <n v="72.3"/>
    <x v="1"/>
    <x v="4"/>
    <s v="No"/>
    <x v="2"/>
    <n v="7"/>
    <n v="0"/>
    <s v="Better"/>
    <s v="Same"/>
    <x v="1"/>
    <s v="Likely"/>
    <x v="3"/>
  </r>
  <r>
    <n v="81"/>
    <n v="50"/>
    <x v="10"/>
    <x v="0"/>
    <n v="57.3"/>
    <x v="2"/>
    <x v="2"/>
    <s v="Yes"/>
    <x v="2"/>
    <n v="2"/>
    <n v="0"/>
    <s v="Better"/>
    <s v="Same"/>
    <x v="1"/>
    <s v="Unlikely"/>
    <x v="1"/>
  </r>
  <r>
    <n v="82"/>
    <n v="60"/>
    <x v="22"/>
    <x v="1"/>
    <n v="39.299999999999997"/>
    <x v="2"/>
    <x v="2"/>
    <s v="No"/>
    <x v="0"/>
    <n v="5"/>
    <n v="1"/>
    <s v="No Effect"/>
    <s v="Steady"/>
    <x v="3"/>
    <s v="Unlikely"/>
    <x v="0"/>
  </r>
  <r>
    <n v="83"/>
    <n v="40"/>
    <x v="27"/>
    <x v="0"/>
    <n v="52.099999999999994"/>
    <x v="2"/>
    <x v="2"/>
    <s v="Yes"/>
    <x v="0"/>
    <n v="10"/>
    <n v="0"/>
    <s v="No Effect"/>
    <s v="Same"/>
    <x v="1"/>
    <s v="Unlikely"/>
    <x v="2"/>
  </r>
  <r>
    <n v="84"/>
    <n v="43"/>
    <x v="20"/>
    <x v="0"/>
    <n v="50.5"/>
    <x v="2"/>
    <x v="3"/>
    <s v="Yes"/>
    <x v="0"/>
    <n v="9"/>
    <n v="1"/>
    <s v="Worse"/>
    <s v="Steady"/>
    <x v="1"/>
    <s v="Unlikely"/>
    <x v="1"/>
  </r>
  <r>
    <n v="85"/>
    <n v="35"/>
    <x v="28"/>
    <x v="0"/>
    <n v="70.3"/>
    <x v="2"/>
    <x v="1"/>
    <s v="Yes"/>
    <x v="2"/>
    <n v="25"/>
    <n v="1"/>
    <s v="No Effect"/>
    <s v="Steady"/>
    <x v="0"/>
    <s v="V Likely"/>
    <x v="2"/>
  </r>
  <r>
    <n v="86"/>
    <n v="41"/>
    <x v="15"/>
    <x v="1"/>
    <n v="66.5"/>
    <x v="2"/>
    <x v="4"/>
    <s v="No"/>
    <x v="2"/>
    <n v="5"/>
    <n v="2"/>
    <s v="No Effect"/>
    <s v="Steady"/>
    <x v="1"/>
    <s v="Likely"/>
    <x v="0"/>
  </r>
  <r>
    <n v="87"/>
    <n v="50"/>
    <x v="6"/>
    <x v="1"/>
    <n v="56.5"/>
    <x v="2"/>
    <x v="3"/>
    <s v="No"/>
    <x v="0"/>
    <n v="6"/>
    <n v="0"/>
    <s v="Better"/>
    <s v="Same"/>
    <x v="1"/>
    <s v="V Unlikely"/>
    <x v="1"/>
  </r>
  <r>
    <n v="88"/>
    <n v="44"/>
    <x v="13"/>
    <x v="1"/>
    <n v="91.3"/>
    <x v="2"/>
    <x v="2"/>
    <s v="No"/>
    <x v="2"/>
    <n v="1"/>
    <n v="0"/>
    <s v="No Effect"/>
    <s v="Same"/>
    <x v="1"/>
    <s v="V Unlikely"/>
    <x v="1"/>
  </r>
  <r>
    <n v="89"/>
    <n v="40"/>
    <x v="1"/>
    <x v="0"/>
    <n v="134.69999999999999"/>
    <x v="2"/>
    <x v="0"/>
    <s v="No"/>
    <x v="0"/>
    <n v="20"/>
    <n v="0"/>
    <s v="Worse"/>
    <s v="Same"/>
    <x v="1"/>
    <s v="Unlikely"/>
    <x v="4"/>
  </r>
  <r>
    <n v="90"/>
    <n v="40"/>
    <x v="25"/>
    <x v="0"/>
    <n v="70.099999999999994"/>
    <x v="2"/>
    <x v="3"/>
    <s v="Yes"/>
    <x v="1"/>
    <n v="20"/>
    <n v="0"/>
    <s v="No Effect"/>
    <s v="Same"/>
    <x v="1"/>
    <s v="Unlikely"/>
    <x v="1"/>
  </r>
  <r>
    <n v="91"/>
    <n v="35"/>
    <x v="3"/>
    <x v="1"/>
    <n v="122.3"/>
    <x v="2"/>
    <x v="3"/>
    <s v="No"/>
    <x v="1"/>
    <n v="17"/>
    <n v="0"/>
    <s v="No Effect"/>
    <s v="Same"/>
    <x v="2"/>
    <s v="V Unlikely"/>
    <x v="2"/>
  </r>
  <r>
    <n v="92"/>
    <n v="31"/>
    <x v="11"/>
    <x v="1"/>
    <n v="62.900000000000006"/>
    <x v="2"/>
    <x v="1"/>
    <s v="Yes"/>
    <x v="1"/>
    <n v="1"/>
    <n v="1"/>
    <s v="Better"/>
    <s v="Same"/>
    <x v="0"/>
    <s v="V Likely"/>
    <x v="2"/>
  </r>
  <r>
    <n v="93"/>
    <n v="40"/>
    <x v="3"/>
    <x v="0"/>
    <n v="68.3"/>
    <x v="2"/>
    <x v="2"/>
    <s v="Yes"/>
    <x v="0"/>
    <n v="14"/>
    <n v="3"/>
    <s v="Worse"/>
    <s v="Steady"/>
    <x v="1"/>
    <s v="Unlikely"/>
    <x v="2"/>
  </r>
  <r>
    <n v="94"/>
    <n v="37"/>
    <x v="26"/>
    <x v="0"/>
    <n v="49.9"/>
    <x v="3"/>
    <x v="2"/>
    <s v="No"/>
    <x v="0"/>
    <n v="15"/>
    <n v="0"/>
    <s v="Worse"/>
    <s v="Same"/>
    <x v="3"/>
    <s v="V Unlikely"/>
    <x v="3"/>
  </r>
  <r>
    <n v="95"/>
    <n v="60"/>
    <x v="17"/>
    <x v="0"/>
    <n v="75.7"/>
    <x v="3"/>
    <x v="2"/>
    <s v="Yes"/>
    <x v="1"/>
    <n v="11"/>
    <n v="1"/>
    <s v="Worse"/>
    <s v="Same"/>
    <x v="3"/>
    <s v="V Unlikely"/>
    <x v="4"/>
  </r>
  <r>
    <n v="96"/>
    <n v="40"/>
    <x v="2"/>
    <x v="1"/>
    <n v="63.7"/>
    <x v="2"/>
    <x v="2"/>
    <s v="Yes"/>
    <x v="0"/>
    <n v="16"/>
    <n v="1"/>
    <s v="Better"/>
    <s v="Steady"/>
    <x v="1"/>
    <s v="V Unlikely"/>
    <x v="1"/>
  </r>
  <r>
    <n v="97"/>
    <n v="40"/>
    <x v="13"/>
    <x v="1"/>
    <n v="95.100000000000009"/>
    <x v="0"/>
    <x v="2"/>
    <s v="No"/>
    <x v="1"/>
    <n v="1"/>
    <n v="0"/>
    <s v="No Effect"/>
    <s v="Steady"/>
    <x v="3"/>
    <s v="Likely"/>
    <x v="4"/>
  </r>
  <r>
    <n v="98"/>
    <n v="40"/>
    <x v="26"/>
    <x v="0"/>
    <n v="58.7"/>
    <x v="2"/>
    <x v="1"/>
    <s v="No"/>
    <x v="2"/>
    <n v="15"/>
    <n v="0"/>
    <s v="No Effect"/>
    <s v="Steady"/>
    <x v="1"/>
    <s v="Unlikely"/>
    <x v="2"/>
  </r>
  <r>
    <n v="99"/>
    <n v="65"/>
    <x v="4"/>
    <x v="1"/>
    <n v="93.3"/>
    <x v="2"/>
    <x v="2"/>
    <s v="No"/>
    <x v="2"/>
    <n v="1"/>
    <n v="0"/>
    <s v="Better"/>
    <s v="Steady"/>
    <x v="1"/>
    <s v="Likely"/>
    <x v="0"/>
  </r>
  <r>
    <n v="100"/>
    <n v="40"/>
    <x v="12"/>
    <x v="0"/>
    <n v="52.099999999999994"/>
    <x v="2"/>
    <x v="3"/>
    <s v="Yes"/>
    <x v="1"/>
    <n v="20"/>
    <n v="0"/>
    <s v="Worse"/>
    <s v="Steady"/>
    <x v="1"/>
    <s v="Unlikely"/>
    <x v="1"/>
  </r>
  <r>
    <n v="101"/>
    <n v="40"/>
    <x v="29"/>
    <x v="2"/>
    <n v="122.3"/>
    <x v="2"/>
    <x v="4"/>
    <s v="Yes"/>
    <x v="2"/>
    <n v="26"/>
    <n v="2"/>
    <s v="Better"/>
    <s v="Steady"/>
    <x v="0"/>
    <s v="Likely"/>
    <x v="0"/>
  </r>
  <r>
    <n v="102"/>
    <n v="40"/>
    <x v="6"/>
    <x v="0"/>
    <n v="64.099999999999994"/>
    <x v="2"/>
    <x v="0"/>
    <s v="No"/>
    <x v="1"/>
    <n v="4"/>
    <n v="0"/>
    <s v="No Effect"/>
    <s v="Steady"/>
    <x v="1"/>
    <s v="Unlikely"/>
    <x v="0"/>
  </r>
  <r>
    <n v="103"/>
    <n v="40"/>
    <x v="3"/>
    <x v="1"/>
    <n v="103.7"/>
    <x v="2"/>
    <x v="4"/>
    <s v="No"/>
    <x v="0"/>
    <n v="18"/>
    <n v="1"/>
    <s v="Better"/>
    <s v="Steady"/>
    <x v="1"/>
    <s v="V Unlikely"/>
    <x v="2"/>
  </r>
  <r>
    <n v="104"/>
    <n v="55"/>
    <x v="12"/>
    <x v="1"/>
    <n v="107.5"/>
    <x v="2"/>
    <x v="4"/>
    <s v="No"/>
    <x v="0"/>
    <n v="22"/>
    <n v="0"/>
    <s v="Worse"/>
    <s v="Steady"/>
    <x v="1"/>
    <s v="Likely"/>
    <x v="0"/>
  </r>
  <r>
    <n v="105"/>
    <n v="50"/>
    <x v="27"/>
    <x v="1"/>
    <n v="119.7"/>
    <x v="2"/>
    <x v="3"/>
    <s v="Yes"/>
    <x v="2"/>
    <n v="12"/>
    <n v="2"/>
    <s v="No Effect"/>
    <s v="Steady"/>
    <x v="1"/>
    <s v="Unlikely"/>
    <x v="0"/>
  </r>
  <r>
    <n v="106"/>
    <n v="70"/>
    <x v="24"/>
    <x v="1"/>
    <n v="182.1"/>
    <x v="2"/>
    <x v="3"/>
    <s v="Yes"/>
    <x v="2"/>
    <n v="24"/>
    <n v="0"/>
    <s v="No Effect"/>
    <s v="Rapid"/>
    <x v="1"/>
    <s v="Likely"/>
    <x v="2"/>
  </r>
  <r>
    <n v="107"/>
    <n v="60"/>
    <x v="7"/>
    <x v="1"/>
    <n v="129.29999999999998"/>
    <x v="0"/>
    <x v="3"/>
    <s v="Yes"/>
    <x v="1"/>
    <n v="11"/>
    <n v="0"/>
    <s v="No Effect"/>
    <s v="Same"/>
    <x v="0"/>
    <s v="V Likely"/>
    <x v="2"/>
  </r>
  <r>
    <n v="108"/>
    <n v="40"/>
    <x v="20"/>
    <x v="0"/>
    <n v="51.099999999999994"/>
    <x v="2"/>
    <x v="2"/>
    <s v="Yes"/>
    <x v="0"/>
    <n v="10"/>
    <n v="3"/>
    <s v="No Effect"/>
    <s v="Rapid"/>
    <x v="1"/>
    <s v="Not Sure"/>
    <x v="1"/>
  </r>
  <r>
    <n v="109"/>
    <n v="43"/>
    <x v="0"/>
    <x v="1"/>
    <n v="103.9"/>
    <x v="0"/>
    <x v="3"/>
    <s v="No"/>
    <x v="0"/>
    <n v="7"/>
    <n v="1"/>
    <s v="Better"/>
    <s v="Steady"/>
    <x v="0"/>
    <s v="V Likely"/>
    <x v="2"/>
  </r>
  <r>
    <n v="110"/>
    <n v="52"/>
    <x v="0"/>
    <x v="1"/>
    <n v="103.3"/>
    <x v="2"/>
    <x v="3"/>
    <s v="Yes"/>
    <x v="0"/>
    <n v="8"/>
    <n v="2"/>
    <s v="Better"/>
    <s v="Steady"/>
    <x v="1"/>
    <s v="Likely"/>
    <x v="0"/>
  </r>
  <r>
    <n v="111"/>
    <n v="40"/>
    <x v="4"/>
    <x v="0"/>
    <n v="87.9"/>
    <x v="0"/>
    <x v="3"/>
    <s v="Yes"/>
    <x v="2"/>
    <n v="2"/>
    <n v="4"/>
    <s v="No Effect"/>
    <s v="Rapid"/>
    <x v="1"/>
    <s v="Unlikely"/>
    <x v="2"/>
  </r>
  <r>
    <n v="112"/>
    <n v="46"/>
    <x v="22"/>
    <x v="1"/>
    <n v="63.7"/>
    <x v="2"/>
    <x v="3"/>
    <s v="No"/>
    <x v="2"/>
    <n v="5"/>
    <n v="0"/>
    <s v="Better"/>
    <s v="Steady"/>
    <x v="1"/>
    <s v="Unlikely"/>
    <x v="0"/>
  </r>
  <r>
    <n v="113"/>
    <n v="50"/>
    <x v="30"/>
    <x v="1"/>
    <n v="112.9"/>
    <x v="0"/>
    <x v="2"/>
    <s v="No"/>
    <x v="2"/>
    <n v="22"/>
    <n v="4"/>
    <s v="No Effect"/>
    <s v="Steady"/>
    <x v="1"/>
    <s v="Likely"/>
    <x v="0"/>
  </r>
  <r>
    <n v="114"/>
    <n v="76"/>
    <x v="2"/>
    <x v="1"/>
    <n v="96.9"/>
    <x v="0"/>
    <x v="3"/>
    <s v="No"/>
    <x v="2"/>
    <n v="14"/>
    <n v="4"/>
    <s v="No Effect"/>
    <s v="Rapid"/>
    <x v="0"/>
    <s v="Not Sure"/>
    <x v="0"/>
  </r>
  <r>
    <n v="115"/>
    <n v="38"/>
    <x v="13"/>
    <x v="1"/>
    <n v="48.5"/>
    <x v="2"/>
    <x v="3"/>
    <s v="Yes"/>
    <x v="1"/>
    <n v="1"/>
    <n v="1"/>
    <s v="No Effect"/>
    <s v="Rapid"/>
    <x v="0"/>
    <s v="Unlikely"/>
    <x v="1"/>
  </r>
  <r>
    <n v="116"/>
    <n v="42"/>
    <x v="17"/>
    <x v="0"/>
    <n v="50.7"/>
    <x v="3"/>
    <x v="3"/>
    <s v="Yes"/>
    <x v="2"/>
    <n v="9"/>
    <n v="0"/>
    <s v="No Effect"/>
    <s v="Same"/>
    <x v="1"/>
    <s v="V Unlikely"/>
    <x v="0"/>
  </r>
  <r>
    <n v="117"/>
    <n v="40"/>
    <x v="27"/>
    <x v="1"/>
    <n v="84.9"/>
    <x v="2"/>
    <x v="3"/>
    <s v="Yes"/>
    <x v="0"/>
    <n v="10"/>
    <n v="4"/>
    <s v="Better"/>
    <s v="Steady"/>
    <x v="3"/>
    <s v="Unlikely"/>
    <x v="1"/>
  </r>
  <r>
    <n v="118"/>
    <n v="40"/>
    <x v="14"/>
    <x v="0"/>
    <n v="61.099999999999994"/>
    <x v="2"/>
    <x v="3"/>
    <s v="Yes"/>
    <x v="0"/>
    <n v="10"/>
    <n v="0"/>
    <s v="Worse"/>
    <s v="Steady"/>
    <x v="0"/>
    <s v="Unlikely"/>
    <x v="0"/>
  </r>
  <r>
    <n v="119"/>
    <n v="40"/>
    <x v="6"/>
    <x v="1"/>
    <n v="62.099999999999994"/>
    <x v="2"/>
    <x v="2"/>
    <s v="Yes"/>
    <x v="0"/>
    <n v="5"/>
    <n v="2"/>
    <s v="Better"/>
    <s v="Rapid"/>
    <x v="1"/>
    <s v="Unlikely"/>
    <x v="1"/>
  </r>
  <r>
    <n v="120"/>
    <n v="40"/>
    <x v="31"/>
    <x v="0"/>
    <n v="68.900000000000006"/>
    <x v="2"/>
    <x v="3"/>
    <s v="No"/>
    <x v="0"/>
    <n v="30"/>
    <n v="3"/>
    <s v="No Effect"/>
    <s v="Steady"/>
    <x v="0"/>
    <s v="V Likely"/>
    <x v="2"/>
  </r>
  <r>
    <n v="121"/>
    <n v="54"/>
    <x v="10"/>
    <x v="1"/>
    <n v="50.900000000000006"/>
    <x v="2"/>
    <x v="4"/>
    <s v="No"/>
    <x v="0"/>
    <n v="3"/>
    <n v="0"/>
    <s v="Better"/>
    <s v="Same"/>
    <x v="3"/>
    <s v="Likely"/>
    <x v="2"/>
  </r>
  <r>
    <n v="122"/>
    <n v="60"/>
    <x v="16"/>
    <x v="1"/>
    <n v="79.5"/>
    <x v="2"/>
    <x v="3"/>
    <s v="No"/>
    <x v="2"/>
    <n v="5"/>
    <n v="3"/>
    <s v="Better"/>
    <s v="Steady"/>
    <x v="1"/>
    <s v="Likely"/>
    <x v="0"/>
  </r>
  <r>
    <n v="123"/>
    <n v="50"/>
    <x v="10"/>
    <x v="1"/>
    <n v="75.900000000000006"/>
    <x v="2"/>
    <x v="3"/>
    <s v="Yes"/>
    <x v="0"/>
    <n v="4"/>
    <n v="2"/>
    <s v="No Effect"/>
    <s v="Steady"/>
    <x v="1"/>
    <s v="Likely"/>
    <x v="2"/>
  </r>
  <r>
    <n v="124"/>
    <n v="40"/>
    <x v="8"/>
    <x v="1"/>
    <n v="69.099999999999994"/>
    <x v="2"/>
    <x v="3"/>
    <s v="Uncertain"/>
    <x v="2"/>
    <n v="8"/>
    <n v="0"/>
    <s v="No Effect"/>
    <s v="Same"/>
    <x v="1"/>
    <s v="V Unlikely"/>
    <x v="1"/>
  </r>
  <r>
    <n v="125"/>
    <n v="40"/>
    <x v="17"/>
    <x v="1"/>
    <n v="79.900000000000006"/>
    <x v="2"/>
    <x v="3"/>
    <s v="Yes"/>
    <x v="1"/>
    <n v="10"/>
    <n v="3"/>
    <s v="Better"/>
    <s v="Steady"/>
    <x v="1"/>
    <s v="Unlikely"/>
    <x v="1"/>
  </r>
  <r>
    <n v="126"/>
    <n v="45"/>
    <x v="12"/>
    <x v="0"/>
    <n v="101.7"/>
    <x v="0"/>
    <x v="4"/>
    <s v="No"/>
    <x v="2"/>
    <n v="20"/>
    <n v="0"/>
    <s v="Worse"/>
    <s v="Same"/>
    <x v="0"/>
    <s v="Unlikely"/>
    <x v="2"/>
  </r>
  <r>
    <n v="127"/>
    <n v="41"/>
    <x v="19"/>
    <x v="0"/>
    <n v="72.7"/>
    <x v="3"/>
    <x v="2"/>
    <s v="Yes"/>
    <x v="1"/>
    <n v="15"/>
    <n v="0"/>
    <s v="No Effect"/>
    <s v="Lost"/>
    <x v="3"/>
    <s v="V Unlikely"/>
    <x v="0"/>
  </r>
  <r>
    <n v="128"/>
    <n v="67"/>
    <x v="32"/>
    <x v="1"/>
    <n v="80.5"/>
    <x v="2"/>
    <x v="4"/>
    <s v="Yes"/>
    <x v="2"/>
    <n v="23"/>
    <n v="0"/>
    <s v="Better"/>
    <s v="Same"/>
    <x v="2"/>
    <s v="V Unlikely"/>
    <x v="2"/>
  </r>
  <r>
    <n v="129"/>
    <n v="44"/>
    <x v="12"/>
    <x v="1"/>
    <n v="88.9"/>
    <x v="2"/>
    <x v="1"/>
    <s v="Yes"/>
    <x v="2"/>
    <n v="22"/>
    <n v="2"/>
    <s v="Worse"/>
    <s v="Steady"/>
    <x v="3"/>
    <s v="Likely"/>
    <x v="1"/>
  </r>
  <r>
    <n v="130"/>
    <n v="37"/>
    <x v="22"/>
    <x v="0"/>
    <n v="46.5"/>
    <x v="2"/>
    <x v="3"/>
    <s v="Yes"/>
    <x v="2"/>
    <n v="5"/>
    <n v="0"/>
    <s v="No Effect"/>
    <s v="Steady"/>
    <x v="1"/>
    <s v="Unlikely"/>
    <x v="3"/>
  </r>
  <r>
    <n v="131"/>
    <n v="40"/>
    <x v="5"/>
    <x v="0"/>
    <n v="42.9"/>
    <x v="2"/>
    <x v="2"/>
    <s v="Yes"/>
    <x v="2"/>
    <n v="15"/>
    <n v="0"/>
    <s v="No Effect"/>
    <s v="Same"/>
    <x v="1"/>
    <s v="Likely"/>
    <x v="1"/>
  </r>
  <r>
    <n v="132"/>
    <n v="42"/>
    <x v="15"/>
    <x v="0"/>
    <n v="64.099999999999994"/>
    <x v="2"/>
    <x v="1"/>
    <s v="No"/>
    <x v="2"/>
    <n v="4"/>
    <n v="0"/>
    <s v="No Effect"/>
    <s v="Same"/>
    <x v="1"/>
    <s v="Unlikely"/>
    <x v="2"/>
  </r>
  <r>
    <n v="133"/>
    <n v="48"/>
    <x v="20"/>
    <x v="1"/>
    <n v="72.099999999999994"/>
    <x v="2"/>
    <x v="2"/>
    <s v="No"/>
    <x v="2"/>
    <n v="9"/>
    <n v="1"/>
    <s v="Better"/>
    <s v="Same"/>
    <x v="1"/>
    <s v="Unlikely"/>
    <x v="1"/>
  </r>
  <r>
    <n v="134"/>
    <n v="40"/>
    <x v="31"/>
    <x v="0"/>
    <n v="58.7"/>
    <x v="2"/>
    <x v="2"/>
    <s v="Uncertain"/>
    <x v="2"/>
    <n v="25"/>
    <n v="0"/>
    <s v="No Effect"/>
    <s v="Same"/>
    <x v="1"/>
    <s v="Unlikely"/>
    <x v="0"/>
  </r>
  <r>
    <n v="135"/>
    <n v="38"/>
    <x v="7"/>
    <x v="1"/>
    <n v="64.099999999999994"/>
    <x v="2"/>
    <x v="1"/>
    <s v="Yes"/>
    <x v="2"/>
    <n v="11"/>
    <n v="2"/>
    <s v="No Effect"/>
    <s v="Rapid"/>
    <x v="1"/>
    <s v="Likely"/>
    <x v="0"/>
  </r>
  <r>
    <n v="136"/>
    <n v="40"/>
    <x v="5"/>
    <x v="1"/>
    <n v="72.900000000000006"/>
    <x v="2"/>
    <x v="1"/>
    <s v="Yes"/>
    <x v="0"/>
    <n v="13"/>
    <n v="1"/>
    <s v="Better"/>
    <s v="Steady"/>
    <x v="0"/>
    <s v="Likely"/>
    <x v="1"/>
  </r>
  <r>
    <n v="137"/>
    <n v="40"/>
    <x v="8"/>
    <x v="0"/>
    <n v="58.099999999999994"/>
    <x v="2"/>
    <x v="3"/>
    <s v="Yes"/>
    <x v="2"/>
    <n v="5"/>
    <n v="3"/>
    <s v="No Effect"/>
    <s v="Rapid"/>
    <x v="1"/>
    <s v="V Unlikely"/>
    <x v="1"/>
  </r>
  <r>
    <n v="138"/>
    <n v="52"/>
    <x v="8"/>
    <x v="1"/>
    <n v="109.3"/>
    <x v="0"/>
    <x v="3"/>
    <s v="Yes"/>
    <x v="1"/>
    <n v="4"/>
    <n v="3"/>
    <s v="Better"/>
    <s v="Same"/>
    <x v="1"/>
    <s v="Unlikely"/>
    <x v="0"/>
  </r>
  <r>
    <n v="139"/>
    <n v="40"/>
    <x v="6"/>
    <x v="1"/>
    <n v="86.7"/>
    <x v="1"/>
    <x v="3"/>
    <s v="No"/>
    <x v="2"/>
    <n v="7"/>
    <n v="0"/>
    <s v="No Effect"/>
    <s v="Same"/>
    <x v="2"/>
    <s v="V Unlikely"/>
    <x v="1"/>
  </r>
  <r>
    <n v="140"/>
    <n v="60"/>
    <x v="14"/>
    <x v="2"/>
    <n v="134.29999999999998"/>
    <x v="2"/>
    <x v="3"/>
    <s v="No"/>
    <x v="2"/>
    <n v="15"/>
    <n v="2"/>
    <s v="Better"/>
    <s v="Same"/>
    <x v="1"/>
    <s v="Unlikely"/>
    <x v="0"/>
  </r>
  <r>
    <n v="141"/>
    <n v="45"/>
    <x v="9"/>
    <x v="0"/>
    <n v="85.3"/>
    <x v="2"/>
    <x v="4"/>
    <s v="No"/>
    <x v="0"/>
    <n v="20"/>
    <n v="0"/>
    <s v="Worse"/>
    <s v="Same"/>
    <x v="1"/>
    <s v="Unlikely"/>
    <x v="0"/>
  </r>
  <r>
    <n v="142"/>
    <n v="52"/>
    <x v="19"/>
    <x v="1"/>
    <n v="109.3"/>
    <x v="2"/>
    <x v="3"/>
    <s v="No"/>
    <x v="0"/>
    <n v="22"/>
    <n v="0"/>
    <s v="No Effect"/>
    <s v="Steady"/>
    <x v="1"/>
    <s v="Not Sure"/>
    <x v="0"/>
  </r>
  <r>
    <n v="143"/>
    <n v="40"/>
    <x v="1"/>
    <x v="1"/>
    <n v="94.9"/>
    <x v="1"/>
    <x v="3"/>
    <s v="Uncertain"/>
    <x v="2"/>
    <n v="25"/>
    <n v="2"/>
    <s v="Better"/>
    <s v="Same"/>
    <x v="1"/>
    <s v="Unlikely"/>
    <x v="1"/>
  </r>
  <r>
    <n v="144"/>
    <n v="50"/>
    <x v="22"/>
    <x v="1"/>
    <n v="48.099999999999994"/>
    <x v="2"/>
    <x v="3"/>
    <s v="No"/>
    <x v="0"/>
    <n v="5"/>
    <n v="0"/>
    <s v="Better"/>
    <s v="Steady"/>
    <x v="1"/>
    <s v="Unlikely"/>
    <x v="2"/>
  </r>
  <r>
    <n v="145"/>
    <n v="40"/>
    <x v="22"/>
    <x v="1"/>
    <n v="89.7"/>
    <x v="2"/>
    <x v="2"/>
    <s v="Yes"/>
    <x v="0"/>
    <n v="5"/>
    <n v="0"/>
    <s v="No Effect"/>
    <s v="Same"/>
    <x v="0"/>
    <s v="V Unlikely"/>
    <x v="2"/>
  </r>
  <r>
    <n v="146"/>
    <n v="60"/>
    <x v="16"/>
    <x v="2"/>
    <n v="115.9"/>
    <x v="2"/>
    <x v="3"/>
    <s v="Yes"/>
    <x v="2"/>
    <n v="5"/>
    <n v="1"/>
    <s v="Better"/>
    <s v="Steady"/>
    <x v="1"/>
    <s v="Likely"/>
    <x v="0"/>
  </r>
  <r>
    <n v="147"/>
    <n v="60"/>
    <x v="27"/>
    <x v="1"/>
    <n v="108.3"/>
    <x v="2"/>
    <x v="3"/>
    <s v="No"/>
    <x v="0"/>
    <n v="9"/>
    <n v="0"/>
    <s v="Worse"/>
    <s v="Steady"/>
    <x v="0"/>
    <s v="Likely"/>
    <x v="0"/>
  </r>
  <r>
    <n v="148"/>
    <n v="50"/>
    <x v="3"/>
    <x v="0"/>
    <n v="68.099999999999994"/>
    <x v="1"/>
    <x v="2"/>
    <s v="Yes"/>
    <x v="0"/>
    <n v="17"/>
    <n v="0"/>
    <s v="Worse"/>
    <s v="Rapid"/>
    <x v="0"/>
    <s v="V Likely"/>
    <x v="0"/>
  </r>
  <r>
    <n v="149"/>
    <n v="50"/>
    <x v="2"/>
    <x v="1"/>
    <n v="98.9"/>
    <x v="2"/>
    <x v="4"/>
    <s v="Yes"/>
    <x v="0"/>
    <n v="15"/>
    <n v="2"/>
    <s v="No Effect"/>
    <s v="Steady"/>
    <x v="1"/>
    <s v="V Unlikely"/>
    <x v="0"/>
  </r>
  <r>
    <n v="150"/>
    <n v="55"/>
    <x v="33"/>
    <x v="1"/>
    <n v="121.5"/>
    <x v="2"/>
    <x v="3"/>
    <s v="No"/>
    <x v="0"/>
    <n v="19"/>
    <n v="4"/>
    <s v="Better"/>
    <s v="Rapid"/>
    <x v="1"/>
    <s v="Unlikely"/>
    <x v="2"/>
  </r>
  <r>
    <n v="151"/>
    <n v="49"/>
    <x v="34"/>
    <x v="1"/>
    <n v="78.5"/>
    <x v="2"/>
    <x v="3"/>
    <s v="Yes"/>
    <x v="0"/>
    <n v="28"/>
    <n v="0"/>
    <s v="No Effect"/>
    <s v="Same"/>
    <x v="0"/>
    <s v="Likely"/>
    <x v="2"/>
  </r>
  <r>
    <n v="152"/>
    <n v="32"/>
    <x v="31"/>
    <x v="1"/>
    <n v="66.099999999999994"/>
    <x v="2"/>
    <x v="3"/>
    <s v="No"/>
    <x v="2"/>
    <n v="35"/>
    <n v="0"/>
    <s v="Better"/>
    <s v="Same"/>
    <x v="1"/>
    <s v="Likely"/>
    <x v="0"/>
  </r>
  <r>
    <n v="153"/>
    <n v="40"/>
    <x v="9"/>
    <x v="1"/>
    <n v="71.5"/>
    <x v="2"/>
    <x v="2"/>
    <s v="No"/>
    <x v="0"/>
    <n v="32"/>
    <n v="0"/>
    <s v="No Effect"/>
    <s v="Same"/>
    <x v="1"/>
    <s v="Unlikely"/>
    <x v="1"/>
  </r>
  <r>
    <n v="154"/>
    <n v="40"/>
    <x v="25"/>
    <x v="1"/>
    <n v="80.3"/>
    <x v="3"/>
    <x v="2"/>
    <s v="No"/>
    <x v="0"/>
    <n v="21"/>
    <n v="0"/>
    <s v="No Effect"/>
    <s v="Same"/>
    <x v="1"/>
    <s v="Unlikely"/>
    <x v="0"/>
  </r>
  <r>
    <n v="155"/>
    <n v="40"/>
    <x v="22"/>
    <x v="0"/>
    <n v="45.9"/>
    <x v="3"/>
    <x v="3"/>
    <s v="No"/>
    <x v="1"/>
    <n v="5"/>
    <n v="0"/>
    <s v="No Effect"/>
    <s v="Same"/>
    <x v="1"/>
    <s v="Unlikely"/>
    <x v="0"/>
  </r>
  <r>
    <n v="156"/>
    <n v="40"/>
    <x v="35"/>
    <x v="0"/>
    <n v="59.7"/>
    <x v="2"/>
    <x v="2"/>
    <s v="No"/>
    <x v="0"/>
    <n v="20"/>
    <n v="2"/>
    <s v="No Effect"/>
    <s v="Steady"/>
    <x v="1"/>
    <s v="Unlikely"/>
    <x v="0"/>
  </r>
  <r>
    <n v="157"/>
    <n v="40"/>
    <x v="8"/>
    <x v="1"/>
    <n v="110.10000000000001"/>
    <x v="2"/>
    <x v="3"/>
    <s v="Yes"/>
    <x v="2"/>
    <n v="5"/>
    <n v="1"/>
    <s v="Better"/>
    <s v="Same"/>
    <x v="1"/>
    <s v="Likely"/>
    <x v="2"/>
  </r>
  <r>
    <n v="158"/>
    <n v="32"/>
    <x v="15"/>
    <x v="0"/>
    <n v="56.5"/>
    <x v="2"/>
    <x v="3"/>
    <s v="Yes"/>
    <x v="1"/>
    <n v="4"/>
    <n v="1"/>
    <s v="No Effect"/>
    <s v="Steady"/>
    <x v="1"/>
    <s v="Not Sure"/>
    <x v="0"/>
  </r>
  <r>
    <n v="159"/>
    <n v="40"/>
    <x v="19"/>
    <x v="0"/>
    <n v="94.5"/>
    <x v="1"/>
    <x v="0"/>
    <s v="Yes"/>
    <x v="0"/>
    <n v="22"/>
    <n v="0"/>
    <s v="Worse"/>
    <s v="Same"/>
    <x v="1"/>
    <s v="V Unlikely"/>
    <x v="4"/>
  </r>
  <r>
    <n v="160"/>
    <n v="60"/>
    <x v="8"/>
    <x v="1"/>
    <n v="114.10000000000001"/>
    <x v="2"/>
    <x v="2"/>
    <s v="Yes"/>
    <x v="0"/>
    <n v="7"/>
    <n v="5"/>
    <s v="No Effect"/>
    <s v="Steady"/>
    <x v="0"/>
    <s v="Likely"/>
    <x v="1"/>
  </r>
  <r>
    <n v="161"/>
    <n v="40"/>
    <x v="3"/>
    <x v="1"/>
    <n v="96.7"/>
    <x v="0"/>
    <x v="4"/>
    <s v="Yes"/>
    <x v="1"/>
    <n v="17"/>
    <n v="4"/>
    <s v="Worse"/>
    <s v="Steady"/>
    <x v="1"/>
    <s v="Unlikely"/>
    <x v="2"/>
  </r>
  <r>
    <n v="162"/>
    <n v="55"/>
    <x v="0"/>
    <x v="1"/>
    <n v="83.5"/>
    <x v="0"/>
    <x v="3"/>
    <s v="Yes"/>
    <x v="0"/>
    <n v="8"/>
    <n v="1"/>
    <s v="No Effect"/>
    <s v="Steady"/>
    <x v="1"/>
    <s v="Likely"/>
    <x v="0"/>
  </r>
  <r>
    <n v="163"/>
    <n v="60"/>
    <x v="7"/>
    <x v="1"/>
    <n v="81.099999999999994"/>
    <x v="2"/>
    <x v="3"/>
    <s v="Yes"/>
    <x v="2"/>
    <n v="11"/>
    <n v="2"/>
    <s v="Worse"/>
    <s v="Steady"/>
    <x v="0"/>
    <s v="Likely"/>
    <x v="1"/>
  </r>
  <r>
    <n v="164"/>
    <n v="60"/>
    <x v="26"/>
    <x v="0"/>
    <n v="72.099999999999994"/>
    <x v="2"/>
    <x v="3"/>
    <s v="Yes"/>
    <x v="0"/>
    <n v="16"/>
    <n v="3"/>
    <s v="No Effect"/>
    <s v="Steady"/>
    <x v="1"/>
    <s v="Unlikely"/>
    <x v="4"/>
  </r>
  <r>
    <n v="165"/>
    <n v="42"/>
    <x v="22"/>
    <x v="1"/>
    <n v="51.5"/>
    <x v="1"/>
    <x v="3"/>
    <s v="Uncertain"/>
    <x v="2"/>
    <n v="2"/>
    <n v="0"/>
    <s v="Better"/>
    <s v="Same"/>
    <x v="1"/>
    <s v="Unlikely"/>
    <x v="1"/>
  </r>
  <r>
    <n v="166"/>
    <n v="40"/>
    <x v="15"/>
    <x v="1"/>
    <n v="70.900000000000006"/>
    <x v="2"/>
    <x v="1"/>
    <s v="Yes"/>
    <x v="2"/>
    <n v="2"/>
    <n v="0"/>
    <s v="No Effect"/>
    <s v="Same"/>
    <x v="1"/>
    <s v="Not Sure"/>
    <x v="2"/>
  </r>
  <r>
    <n v="167"/>
    <n v="40"/>
    <x v="7"/>
    <x v="0"/>
    <n v="45.099999999999994"/>
    <x v="2"/>
    <x v="3"/>
    <s v="Yes"/>
    <x v="0"/>
    <n v="12"/>
    <n v="0"/>
    <s v="Better"/>
    <s v="Steady"/>
    <x v="1"/>
    <s v="Unlikely"/>
    <x v="1"/>
  </r>
  <r>
    <n v="168"/>
    <n v="40"/>
    <x v="8"/>
    <x v="0"/>
    <n v="96.100000000000009"/>
    <x v="2"/>
    <x v="2"/>
    <s v="Yes"/>
    <x v="0"/>
    <n v="8"/>
    <n v="0"/>
    <s v="No Effect"/>
    <s v="Same"/>
    <x v="0"/>
    <s v="Unlikely"/>
    <x v="0"/>
  </r>
  <r>
    <n v="169"/>
    <n v="40"/>
    <x v="35"/>
    <x v="0"/>
    <n v="42.5"/>
    <x v="1"/>
    <x v="3"/>
    <s v="Yes"/>
    <x v="0"/>
    <n v="30"/>
    <n v="1"/>
    <s v="No Effect"/>
    <s v="Same"/>
    <x v="0"/>
    <s v="Unlikely"/>
    <x v="2"/>
  </r>
  <r>
    <n v="170"/>
    <n v="50"/>
    <x v="19"/>
    <x v="1"/>
    <n v="137.29999999999998"/>
    <x v="2"/>
    <x v="3"/>
    <s v="Yes"/>
    <x v="1"/>
    <n v="20"/>
    <n v="3"/>
    <s v="No Effect"/>
    <s v="Steady"/>
    <x v="1"/>
    <s v="Likely"/>
    <x v="2"/>
  </r>
  <r>
    <n v="171"/>
    <n v="70"/>
    <x v="5"/>
    <x v="1"/>
    <n v="103.3"/>
    <x v="0"/>
    <x v="3"/>
    <s v="Yes"/>
    <x v="1"/>
    <n v="15"/>
    <n v="0"/>
    <s v="No Effect"/>
    <s v="Rapid"/>
    <x v="0"/>
    <s v="V Likely"/>
    <x v="0"/>
  </r>
  <r>
    <n v="172"/>
    <n v="40"/>
    <x v="27"/>
    <x v="1"/>
    <n v="72.5"/>
    <x v="0"/>
    <x v="3"/>
    <s v="Yes"/>
    <x v="2"/>
    <n v="11"/>
    <n v="2"/>
    <s v="Better"/>
    <s v="Rapid"/>
    <x v="1"/>
    <s v="Unlikely"/>
    <x v="2"/>
  </r>
  <r>
    <n v="173"/>
    <n v="40"/>
    <x v="21"/>
    <x v="0"/>
    <n v="56.099999999999994"/>
    <x v="2"/>
    <x v="2"/>
    <s v="No"/>
    <x v="0"/>
    <n v="18"/>
    <n v="1"/>
    <s v="No Effect"/>
    <s v="Same"/>
    <x v="0"/>
    <s v="Unlikely"/>
    <x v="0"/>
  </r>
  <r>
    <n v="174"/>
    <n v="55"/>
    <x v="8"/>
    <x v="0"/>
    <n v="64.7"/>
    <x v="2"/>
    <x v="3"/>
    <s v="Yes"/>
    <x v="2"/>
    <n v="6"/>
    <n v="1"/>
    <s v="No Effect"/>
    <s v="Lost"/>
    <x v="1"/>
    <s v="V Unlikely"/>
    <x v="0"/>
  </r>
  <r>
    <n v="175"/>
    <n v="40"/>
    <x v="16"/>
    <x v="0"/>
    <n v="53.3"/>
    <x v="1"/>
    <x v="2"/>
    <s v="Yes"/>
    <x v="1"/>
    <n v="5"/>
    <n v="2"/>
    <s v="Better"/>
    <s v="Steady"/>
    <x v="1"/>
    <s v="Likely"/>
    <x v="1"/>
  </r>
  <r>
    <n v="176"/>
    <n v="89"/>
    <x v="3"/>
    <x v="1"/>
    <n v="95.3"/>
    <x v="2"/>
    <x v="4"/>
    <s v="No"/>
    <x v="2"/>
    <n v="19"/>
    <n v="0"/>
    <s v="No Effect"/>
    <s v="Same"/>
    <x v="0"/>
    <s v="V Unlikely"/>
    <x v="2"/>
  </r>
  <r>
    <n v="177"/>
    <n v="50"/>
    <x v="14"/>
    <x v="1"/>
    <n v="137.29999999999998"/>
    <x v="2"/>
    <x v="3"/>
    <s v="No"/>
    <x v="0"/>
    <n v="12"/>
    <n v="2"/>
    <s v="Better"/>
    <s v="Steady"/>
    <x v="0"/>
    <s v="Likely"/>
    <x v="0"/>
  </r>
  <r>
    <n v="178"/>
    <n v="72"/>
    <x v="2"/>
    <x v="1"/>
    <n v="51.3"/>
    <x v="1"/>
    <x v="3"/>
    <s v="No"/>
    <x v="0"/>
    <n v="14"/>
    <n v="0"/>
    <s v="Worse"/>
    <s v="Steady"/>
    <x v="1"/>
    <s v="Unlikely"/>
    <x v="0"/>
  </r>
  <r>
    <n v="179"/>
    <n v="40"/>
    <x v="22"/>
    <x v="1"/>
    <n v="87.5"/>
    <x v="2"/>
    <x v="2"/>
    <s v="Yes"/>
    <x v="0"/>
    <n v="3"/>
    <n v="3"/>
    <s v="Better"/>
    <s v="Steady"/>
    <x v="1"/>
    <s v="Unlikely"/>
    <x v="0"/>
  </r>
  <r>
    <n v="180"/>
    <n v="65"/>
    <x v="9"/>
    <x v="1"/>
    <n v="81.5"/>
    <x v="2"/>
    <x v="1"/>
    <s v="Yes"/>
    <x v="1"/>
    <n v="21"/>
    <n v="0"/>
    <s v="Better"/>
    <s v="Same"/>
    <x v="1"/>
    <s v="Likely"/>
    <x v="1"/>
  </r>
  <r>
    <n v="181"/>
    <n v="75"/>
    <x v="35"/>
    <x v="1"/>
    <n v="126.3"/>
    <x v="1"/>
    <x v="4"/>
    <s v="No"/>
    <x v="0"/>
    <n v="28"/>
    <n v="2"/>
    <s v="Better"/>
    <s v="Same"/>
    <x v="0"/>
    <s v="Likely"/>
    <x v="2"/>
  </r>
  <r>
    <n v="182"/>
    <n v="68"/>
    <x v="36"/>
    <x v="1"/>
    <n v="71.5"/>
    <x v="2"/>
    <x v="2"/>
    <s v="No"/>
    <x v="2"/>
    <n v="30"/>
    <n v="4"/>
    <s v="Better"/>
    <s v="Rapid"/>
    <x v="1"/>
    <s v="Unlikely"/>
    <x v="0"/>
  </r>
  <r>
    <n v="183"/>
    <n v="40"/>
    <x v="15"/>
    <x v="0"/>
    <n v="47.5"/>
    <x v="1"/>
    <x v="2"/>
    <s v="Yes"/>
    <x v="1"/>
    <n v="5"/>
    <n v="0"/>
    <s v="No Effect"/>
    <s v="Same"/>
    <x v="3"/>
    <s v="Unlikely"/>
    <x v="3"/>
  </r>
  <r>
    <n v="184"/>
    <n v="40"/>
    <x v="26"/>
    <x v="0"/>
    <n v="45.5"/>
    <x v="2"/>
    <x v="4"/>
    <s v="Yes"/>
    <x v="0"/>
    <n v="16"/>
    <n v="1"/>
    <s v="Better"/>
    <s v="Steady"/>
    <x v="0"/>
    <s v="Unlikely"/>
    <x v="2"/>
  </r>
  <r>
    <n v="185"/>
    <n v="38"/>
    <x v="2"/>
    <x v="1"/>
    <n v="64.900000000000006"/>
    <x v="2"/>
    <x v="4"/>
    <s v="Yes"/>
    <x v="0"/>
    <n v="12"/>
    <n v="0"/>
    <s v="No Effect"/>
    <s v="Same"/>
    <x v="1"/>
    <s v="Unlikely"/>
    <x v="2"/>
  </r>
  <r>
    <n v="186"/>
    <n v="48"/>
    <x v="20"/>
    <x v="1"/>
    <n v="42.7"/>
    <x v="2"/>
    <x v="1"/>
    <s v="Yes"/>
    <x v="1"/>
    <n v="10"/>
    <n v="1"/>
    <s v="No Effect"/>
    <s v="Same"/>
    <x v="1"/>
    <s v="Unlikely"/>
    <x v="1"/>
  </r>
  <r>
    <n v="187"/>
    <n v="50"/>
    <x v="0"/>
    <x v="1"/>
    <n v="64.3"/>
    <x v="2"/>
    <x v="3"/>
    <s v="Yes"/>
    <x v="0"/>
    <n v="7"/>
    <n v="0"/>
    <s v="Better"/>
    <s v="Same"/>
    <x v="1"/>
    <s v="Likely"/>
    <x v="1"/>
  </r>
  <r>
    <n v="188"/>
    <n v="45"/>
    <x v="14"/>
    <x v="1"/>
    <n v="80.099999999999994"/>
    <x v="1"/>
    <x v="4"/>
    <s v="No"/>
    <x v="0"/>
    <n v="12"/>
    <n v="2"/>
    <s v="Better"/>
    <s v="Same"/>
    <x v="1"/>
    <s v="V Unlikely"/>
    <x v="1"/>
  </r>
  <r>
    <n v="189"/>
    <n v="35"/>
    <x v="7"/>
    <x v="0"/>
    <n v="49.3"/>
    <x v="1"/>
    <x v="3"/>
    <s v="Yes"/>
    <x v="0"/>
    <n v="12"/>
    <n v="1"/>
    <s v="No Effect"/>
    <s v="Steady"/>
    <x v="0"/>
    <s v="Unlikely"/>
    <x v="1"/>
  </r>
  <r>
    <n v="190"/>
    <n v="35"/>
    <x v="27"/>
    <x v="0"/>
    <n v="74.5"/>
    <x v="2"/>
    <x v="2"/>
    <s v="Yes"/>
    <x v="0"/>
    <n v="10"/>
    <n v="0"/>
    <s v="No Effect"/>
    <s v="Same"/>
    <x v="1"/>
    <s v="Unlikely"/>
    <x v="0"/>
  </r>
  <r>
    <n v="191"/>
    <n v="60"/>
    <x v="19"/>
    <x v="0"/>
    <n v="49.7"/>
    <x v="3"/>
    <x v="3"/>
    <s v="No"/>
    <x v="0"/>
    <n v="21"/>
    <n v="0"/>
    <s v="Better"/>
    <s v="Same"/>
    <x v="1"/>
    <s v="V Unlikely"/>
    <x v="0"/>
  </r>
  <r>
    <n v="192"/>
    <n v="40"/>
    <x v="7"/>
    <x v="0"/>
    <n v="73.3"/>
    <x v="0"/>
    <x v="4"/>
    <s v="Yes"/>
    <x v="2"/>
    <n v="12"/>
    <n v="4"/>
    <s v="Worse"/>
    <s v="Steady"/>
    <x v="0"/>
    <s v="V Likely"/>
    <x v="2"/>
  </r>
  <r>
    <n v="193"/>
    <n v="45"/>
    <x v="2"/>
    <x v="1"/>
    <n v="110.3"/>
    <x v="0"/>
    <x v="3"/>
    <s v="Yes"/>
    <x v="1"/>
    <n v="14"/>
    <n v="4"/>
    <s v="Better"/>
    <s v="Rapid"/>
    <x v="0"/>
    <s v="V Likely"/>
    <x v="2"/>
  </r>
  <r>
    <n v="194"/>
    <n v="35"/>
    <x v="2"/>
    <x v="0"/>
    <n v="94.100000000000009"/>
    <x v="0"/>
    <x v="0"/>
    <s v="Uncertain"/>
    <x v="2"/>
    <n v="15"/>
    <n v="0"/>
    <s v="No Effect"/>
    <s v="Same"/>
    <x v="0"/>
    <s v="V Likely"/>
    <x v="2"/>
  </r>
  <r>
    <n v="195"/>
    <n v="60"/>
    <x v="7"/>
    <x v="1"/>
    <n v="77.7"/>
    <x v="0"/>
    <x v="2"/>
    <s v="No"/>
    <x v="0"/>
    <n v="11"/>
    <n v="1"/>
    <s v="Better"/>
    <s v="Same"/>
    <x v="1"/>
    <s v="V Unlikely"/>
    <x v="1"/>
  </r>
  <r>
    <n v="196"/>
    <n v="45"/>
    <x v="15"/>
    <x v="1"/>
    <n v="70.5"/>
    <x v="2"/>
    <x v="2"/>
    <s v="Yes"/>
    <x v="0"/>
    <n v="4"/>
    <n v="0"/>
    <s v="Better"/>
    <s v="Same"/>
    <x v="1"/>
    <s v="V Unlikely"/>
    <x v="0"/>
  </r>
  <r>
    <n v="197"/>
    <n v="40"/>
    <x v="7"/>
    <x v="1"/>
    <n v="72.3"/>
    <x v="2"/>
    <x v="3"/>
    <s v="No"/>
    <x v="0"/>
    <n v="11"/>
    <n v="0"/>
    <s v="No Effect"/>
    <s v="Same"/>
    <x v="3"/>
    <s v="Unlikely"/>
    <x v="1"/>
  </r>
  <r>
    <n v="198"/>
    <n v="40"/>
    <x v="6"/>
    <x v="1"/>
    <n v="101.10000000000001"/>
    <x v="2"/>
    <x v="3"/>
    <s v="No"/>
    <x v="2"/>
    <n v="8"/>
    <n v="0"/>
    <s v="Better"/>
    <s v="Rapid"/>
    <x v="0"/>
    <s v="Unlikely"/>
    <x v="2"/>
  </r>
  <r>
    <n v="199"/>
    <n v="45"/>
    <x v="13"/>
    <x v="0"/>
    <n v="59.5"/>
    <x v="2"/>
    <x v="2"/>
    <s v="Yes"/>
    <x v="2"/>
    <n v="1"/>
    <n v="0"/>
    <s v="No Effect"/>
    <s v="Same"/>
    <x v="0"/>
    <s v="V Likely"/>
    <x v="0"/>
  </r>
  <r>
    <n v="200"/>
    <n v="60"/>
    <x v="11"/>
    <x v="1"/>
    <n v="70.7"/>
    <x v="2"/>
    <x v="4"/>
    <s v="Yes"/>
    <x v="0"/>
    <n v="1"/>
    <n v="0"/>
    <s v="Better"/>
    <s v="Rapid"/>
    <x v="1"/>
    <s v="V Unlikely"/>
    <x v="0"/>
  </r>
  <r>
    <n v="201"/>
    <n v="45"/>
    <x v="30"/>
    <x v="1"/>
    <n v="56.7"/>
    <x v="2"/>
    <x v="3"/>
    <s v="Yes"/>
    <x v="1"/>
    <n v="22"/>
    <n v="0"/>
    <s v="No Effect"/>
    <s v="Same"/>
    <x v="0"/>
    <s v="V Likely"/>
    <x v="1"/>
  </r>
  <r>
    <n v="202"/>
    <n v="40"/>
    <x v="26"/>
    <x v="1"/>
    <n v="44.9"/>
    <x v="2"/>
    <x v="2"/>
    <s v="No"/>
    <x v="2"/>
    <n v="17"/>
    <n v="0"/>
    <s v="Better"/>
    <s v="Same"/>
    <x v="1"/>
    <s v="Likely"/>
    <x v="2"/>
  </r>
  <r>
    <n v="203"/>
    <n v="40"/>
    <x v="16"/>
    <x v="2"/>
    <n v="65.5"/>
    <x v="2"/>
    <x v="3"/>
    <s v="No"/>
    <x v="0"/>
    <n v="5"/>
    <n v="0"/>
    <s v="No Effect"/>
    <s v="Same"/>
    <x v="1"/>
    <s v="Unlikely"/>
    <x v="3"/>
  </r>
  <r>
    <n v="204"/>
    <n v="56"/>
    <x v="6"/>
    <x v="2"/>
    <n v="57.3"/>
    <x v="1"/>
    <x v="4"/>
    <s v="Yes"/>
    <x v="0"/>
    <n v="7"/>
    <n v="0"/>
    <s v="No Effect"/>
    <s v="Steady"/>
    <x v="1"/>
    <s v="Unlikely"/>
    <x v="0"/>
  </r>
  <r>
    <n v="205"/>
    <n v="55"/>
    <x v="4"/>
    <x v="0"/>
    <n v="40.9"/>
    <x v="3"/>
    <x v="3"/>
    <s v="Yes"/>
    <x v="2"/>
    <n v="2"/>
    <n v="0"/>
    <s v="No Effect"/>
    <s v="Same"/>
    <x v="1"/>
    <s v="Likely"/>
    <x v="0"/>
  </r>
  <r>
    <n v="206"/>
    <n v="40"/>
    <x v="1"/>
    <x v="0"/>
    <n v="46.099999999999994"/>
    <x v="2"/>
    <x v="2"/>
    <s v="Yes"/>
    <x v="1"/>
    <n v="20"/>
    <n v="0"/>
    <s v="No Effect"/>
    <s v="Same"/>
    <x v="0"/>
    <s v="V Unlikely"/>
    <x v="1"/>
  </r>
  <r>
    <n v="207"/>
    <n v="40"/>
    <x v="17"/>
    <x v="0"/>
    <n v="144.29999999999998"/>
    <x v="0"/>
    <x v="4"/>
    <s v="Yes"/>
    <x v="0"/>
    <n v="10"/>
    <n v="0"/>
    <s v="No Effect"/>
    <s v="Rapid"/>
    <x v="0"/>
    <s v="V Likely"/>
    <x v="0"/>
  </r>
  <r>
    <n v="208"/>
    <n v="50"/>
    <x v="2"/>
    <x v="0"/>
    <n v="69.099999999999994"/>
    <x v="2"/>
    <x v="3"/>
    <s v="Yes"/>
    <x v="2"/>
    <n v="16"/>
    <n v="0"/>
    <s v="No Effect"/>
    <s v="Steady"/>
    <x v="0"/>
    <s v="Unlikely"/>
    <x v="1"/>
  </r>
  <r>
    <n v="209"/>
    <n v="57"/>
    <x v="4"/>
    <x v="1"/>
    <n v="60.900000000000006"/>
    <x v="2"/>
    <x v="3"/>
    <s v="Yes"/>
    <x v="1"/>
    <n v="2"/>
    <n v="1"/>
    <s v="Better"/>
    <s v="Steady"/>
    <x v="1"/>
    <s v="Unlikely"/>
    <x v="0"/>
  </r>
  <r>
    <n v="210"/>
    <n v="47"/>
    <x v="26"/>
    <x v="1"/>
    <n v="91.9"/>
    <x v="0"/>
    <x v="1"/>
    <s v="No"/>
    <x v="0"/>
    <n v="17"/>
    <n v="0"/>
    <s v="Better"/>
    <s v="Same"/>
    <x v="1"/>
    <s v="V Unlikely"/>
    <x v="0"/>
  </r>
  <r>
    <n v="211"/>
    <n v="60"/>
    <x v="10"/>
    <x v="1"/>
    <n v="77.3"/>
    <x v="1"/>
    <x v="3"/>
    <s v="Yes"/>
    <x v="1"/>
    <n v="3"/>
    <n v="5"/>
    <s v="Better"/>
    <s v="Rapid"/>
    <x v="1"/>
    <s v="V Unlikely"/>
    <x v="1"/>
  </r>
  <r>
    <n v="212"/>
    <n v="40"/>
    <x v="33"/>
    <x v="1"/>
    <n v="57.3"/>
    <x v="2"/>
    <x v="2"/>
    <s v="Yes"/>
    <x v="0"/>
    <n v="20"/>
    <n v="0"/>
    <s v="No Effect"/>
    <s v="Lost"/>
    <x v="2"/>
    <s v="V Unlikely"/>
    <x v="1"/>
  </r>
  <r>
    <n v="213"/>
    <n v="40"/>
    <x v="8"/>
    <x v="0"/>
    <n v="83.100000000000009"/>
    <x v="0"/>
    <x v="3"/>
    <s v="Yes"/>
    <x v="0"/>
    <n v="6"/>
    <n v="0"/>
    <s v="No Effect"/>
    <s v="Same"/>
    <x v="0"/>
    <s v="Likely"/>
    <x v="1"/>
  </r>
  <r>
    <n v="214"/>
    <n v="46"/>
    <x v="5"/>
    <x v="1"/>
    <n v="105.9"/>
    <x v="0"/>
    <x v="3"/>
    <s v="Yes"/>
    <x v="0"/>
    <n v="14"/>
    <n v="6"/>
    <s v="Better"/>
    <s v="Steady"/>
    <x v="0"/>
    <s v="Likely"/>
    <x v="0"/>
  </r>
  <r>
    <n v="215"/>
    <n v="40"/>
    <x v="14"/>
    <x v="0"/>
    <n v="74.900000000000006"/>
    <x v="2"/>
    <x v="0"/>
    <s v="Yes"/>
    <x v="0"/>
    <n v="14"/>
    <n v="1"/>
    <s v="Better"/>
    <s v="Steady"/>
    <x v="1"/>
    <s v="Likely"/>
    <x v="2"/>
  </r>
  <r>
    <n v="216"/>
    <n v="43"/>
    <x v="22"/>
    <x v="0"/>
    <n v="39.299999999999997"/>
    <x v="2"/>
    <x v="3"/>
    <s v="No"/>
    <x v="2"/>
    <n v="3"/>
    <n v="1"/>
    <s v="No Effect"/>
    <s v="Rapid"/>
    <x v="1"/>
    <s v="V Likely"/>
    <x v="1"/>
  </r>
  <r>
    <n v="217"/>
    <n v="45"/>
    <x v="6"/>
    <x v="0"/>
    <n v="68.7"/>
    <x v="2"/>
    <x v="3"/>
    <s v="Yes"/>
    <x v="1"/>
    <n v="8"/>
    <n v="0"/>
    <s v="Worse"/>
    <s v="Same"/>
    <x v="1"/>
    <s v="V Unlikely"/>
    <x v="3"/>
  </r>
  <r>
    <n v="218"/>
    <n v="45"/>
    <x v="4"/>
    <x v="0"/>
    <n v="54.3"/>
    <x v="2"/>
    <x v="3"/>
    <s v="No"/>
    <x v="0"/>
    <n v="2"/>
    <n v="0"/>
    <s v="No Effect"/>
    <s v="Rapid"/>
    <x v="0"/>
    <s v="V Likely"/>
    <x v="2"/>
  </r>
  <r>
    <n v="219"/>
    <n v="40"/>
    <x v="27"/>
    <x v="0"/>
    <n v="49.5"/>
    <x v="2"/>
    <x v="2"/>
    <s v="Yes"/>
    <x v="0"/>
    <n v="11"/>
    <n v="3"/>
    <s v="Worse"/>
    <s v="Steady"/>
    <x v="1"/>
    <s v="Likely"/>
    <x v="0"/>
  </r>
  <r>
    <n v="220"/>
    <n v="40"/>
    <x v="37"/>
    <x v="1"/>
    <n v="49.3"/>
    <x v="1"/>
    <x v="3"/>
    <s v="No"/>
    <x v="2"/>
    <n v="28"/>
    <n v="0"/>
    <s v="Better"/>
    <s v="Same"/>
    <x v="1"/>
    <s v="Likely"/>
    <x v="2"/>
  </r>
  <r>
    <n v="221"/>
    <n v="40"/>
    <x v="22"/>
    <x v="1"/>
    <n v="47.5"/>
    <x v="2"/>
    <x v="3"/>
    <s v="No"/>
    <x v="1"/>
    <n v="5"/>
    <n v="0"/>
    <s v="Better"/>
    <s v="Same"/>
    <x v="3"/>
    <s v="V Unlikely"/>
    <x v="1"/>
  </r>
  <r>
    <n v="222"/>
    <n v="65"/>
    <x v="17"/>
    <x v="0"/>
    <n v="70.5"/>
    <x v="2"/>
    <x v="3"/>
    <s v="No"/>
    <x v="0"/>
    <n v="11"/>
    <n v="0"/>
    <s v="No Effect"/>
    <s v="Steady"/>
    <x v="0"/>
    <s v="Likely"/>
    <x v="2"/>
  </r>
  <r>
    <n v="223"/>
    <n v="40"/>
    <x v="8"/>
    <x v="0"/>
    <n v="48.7"/>
    <x v="2"/>
    <x v="0"/>
    <s v="Yes"/>
    <x v="1"/>
    <n v="6"/>
    <n v="0"/>
    <s v="No Effect"/>
    <s v="Same"/>
    <x v="1"/>
    <s v="Likely"/>
    <x v="2"/>
  </r>
  <r>
    <n v="224"/>
    <n v="50"/>
    <x v="3"/>
    <x v="2"/>
    <n v="79.3"/>
    <x v="2"/>
    <x v="2"/>
    <s v="Yes"/>
    <x v="2"/>
    <n v="19"/>
    <n v="0"/>
    <s v="Better"/>
    <s v="Same"/>
    <x v="1"/>
    <s v="Unlikely"/>
    <x v="3"/>
  </r>
  <r>
    <n v="225"/>
    <n v="80"/>
    <x v="12"/>
    <x v="1"/>
    <n v="124.10000000000001"/>
    <x v="3"/>
    <x v="2"/>
    <s v="Yes"/>
    <x v="0"/>
    <n v="22"/>
    <n v="1"/>
    <s v="No Effect"/>
    <s v="Steady"/>
    <x v="3"/>
    <s v="V Unlikely"/>
    <x v="3"/>
  </r>
  <r>
    <n v="226"/>
    <n v="40"/>
    <x v="14"/>
    <x v="1"/>
    <n v="110.10000000000001"/>
    <x v="2"/>
    <x v="4"/>
    <s v="Yes"/>
    <x v="2"/>
    <n v="14"/>
    <n v="1"/>
    <s v="No Effect"/>
    <s v="Steady"/>
    <x v="1"/>
    <s v="Unlikely"/>
    <x v="1"/>
  </r>
  <r>
    <n v="227"/>
    <n v="45"/>
    <x v="16"/>
    <x v="0"/>
    <n v="75.900000000000006"/>
    <x v="2"/>
    <x v="3"/>
    <s v="No"/>
    <x v="2"/>
    <n v="7"/>
    <n v="0"/>
    <s v="Worse"/>
    <s v="Steady"/>
    <x v="1"/>
    <s v="Unlikely"/>
    <x v="4"/>
  </r>
  <r>
    <n v="228"/>
    <n v="60"/>
    <x v="14"/>
    <x v="1"/>
    <n v="51.099999999999994"/>
    <x v="2"/>
    <x v="2"/>
    <s v="Yes"/>
    <x v="2"/>
    <n v="12"/>
    <n v="0"/>
    <s v="No Effect"/>
    <s v="Same"/>
    <x v="0"/>
    <s v="V Likely"/>
    <x v="2"/>
  </r>
  <r>
    <n v="229"/>
    <n v="40"/>
    <x v="30"/>
    <x v="2"/>
    <n v="108.10000000000001"/>
    <x v="0"/>
    <x v="1"/>
    <s v="Yes"/>
    <x v="0"/>
    <n v="25"/>
    <n v="2"/>
    <s v="Better"/>
    <s v="Steady"/>
    <x v="1"/>
    <s v="Likely"/>
    <x v="2"/>
  </r>
  <r>
    <n v="230"/>
    <n v="72"/>
    <x v="22"/>
    <x v="1"/>
    <n v="54.900000000000006"/>
    <x v="2"/>
    <x v="2"/>
    <s v="Yes"/>
    <x v="0"/>
    <n v="5"/>
    <n v="0"/>
    <s v="No Effect"/>
    <s v="Steady"/>
    <x v="1"/>
    <s v="Unlikely"/>
    <x v="0"/>
  </r>
  <r>
    <n v="231"/>
    <n v="40"/>
    <x v="30"/>
    <x v="1"/>
    <n v="128.69999999999999"/>
    <x v="0"/>
    <x v="2"/>
    <s v="Yes"/>
    <x v="0"/>
    <n v="25"/>
    <n v="2"/>
    <s v="Worse"/>
    <s v="Rapid"/>
    <x v="1"/>
    <s v="Unlikely"/>
    <x v="4"/>
  </r>
  <r>
    <n v="232"/>
    <n v="45"/>
    <x v="0"/>
    <x v="1"/>
    <n v="73.7"/>
    <x v="2"/>
    <x v="4"/>
    <s v="No"/>
    <x v="0"/>
    <n v="9"/>
    <n v="1"/>
    <s v="No Effect"/>
    <s v="Same"/>
    <x v="0"/>
    <s v="Unlikely"/>
    <x v="0"/>
  </r>
  <r>
    <n v="233"/>
    <n v="40"/>
    <x v="20"/>
    <x v="1"/>
    <n v="69.099999999999994"/>
    <x v="2"/>
    <x v="2"/>
    <s v="Yes"/>
    <x v="2"/>
    <n v="10"/>
    <n v="0"/>
    <s v="No Effect"/>
    <s v="Rapid"/>
    <x v="1"/>
    <s v="Unlikely"/>
    <x v="0"/>
  </r>
  <r>
    <n v="234"/>
    <n v="45"/>
    <x v="2"/>
    <x v="1"/>
    <n v="61.5"/>
    <x v="2"/>
    <x v="2"/>
    <s v="No"/>
    <x v="2"/>
    <n v="12"/>
    <n v="0"/>
    <s v="No Effect"/>
    <s v="Same"/>
    <x v="1"/>
    <s v="Unlikely"/>
    <x v="0"/>
  </r>
  <r>
    <n v="235"/>
    <n v="50"/>
    <x v="38"/>
    <x v="0"/>
    <n v="69.7"/>
    <x v="2"/>
    <x v="2"/>
    <s v="Yes"/>
    <x v="1"/>
    <n v="18"/>
    <n v="3"/>
    <s v="Better"/>
    <s v="Same"/>
    <x v="1"/>
    <s v="V Unlikely"/>
    <x v="0"/>
  </r>
  <r>
    <n v="236"/>
    <n v="40"/>
    <x v="39"/>
    <x v="1"/>
    <n v="50.900000000000006"/>
    <x v="3"/>
    <x v="1"/>
    <s v="No"/>
    <x v="0"/>
    <n v="25"/>
    <n v="2"/>
    <s v="No Effect"/>
    <s v="Same"/>
    <x v="1"/>
    <s v="Not Sure"/>
    <x v="0"/>
  </r>
  <r>
    <n v="237"/>
    <n v="40"/>
    <x v="32"/>
    <x v="1"/>
    <n v="82.5"/>
    <x v="2"/>
    <x v="3"/>
    <s v="Yes"/>
    <x v="0"/>
    <n v="23"/>
    <n v="1"/>
    <s v="Better"/>
    <s v="Steady"/>
    <x v="1"/>
    <s v="Unlikely"/>
    <x v="1"/>
  </r>
  <r>
    <n v="238"/>
    <n v="40"/>
    <x v="24"/>
    <x v="1"/>
    <n v="119.5"/>
    <x v="0"/>
    <x v="1"/>
    <s v="No"/>
    <x v="2"/>
    <n v="27"/>
    <n v="3"/>
    <s v="Better"/>
    <s v="Lost"/>
    <x v="0"/>
    <s v="Likely"/>
    <x v="0"/>
  </r>
  <r>
    <n v="239"/>
    <n v="60"/>
    <x v="15"/>
    <x v="1"/>
    <n v="51.099999999999994"/>
    <x v="2"/>
    <x v="2"/>
    <s v="Yes"/>
    <x v="1"/>
    <n v="4"/>
    <n v="1"/>
    <s v="Better"/>
    <s v="Steady"/>
    <x v="1"/>
    <s v="Likely"/>
    <x v="1"/>
  </r>
  <r>
    <n v="240"/>
    <n v="40"/>
    <x v="3"/>
    <x v="0"/>
    <n v="100.10000000000001"/>
    <x v="1"/>
    <x v="2"/>
    <s v="Uncertain"/>
    <x v="2"/>
    <n v="20"/>
    <n v="0"/>
    <s v="Worse"/>
    <s v="Same"/>
    <x v="1"/>
    <s v="Unlikely"/>
    <x v="1"/>
  </r>
  <r>
    <n v="241"/>
    <n v="50"/>
    <x v="5"/>
    <x v="1"/>
    <n v="128.5"/>
    <x v="1"/>
    <x v="3"/>
    <s v="Yes"/>
    <x v="0"/>
    <n v="15"/>
    <n v="1"/>
    <s v="Better"/>
    <s v="Same"/>
    <x v="1"/>
    <s v="Unlikely"/>
    <x v="1"/>
  </r>
  <r>
    <n v="242"/>
    <n v="40"/>
    <x v="2"/>
    <x v="0"/>
    <n v="54.900000000000006"/>
    <x v="2"/>
    <x v="3"/>
    <s v="Yes"/>
    <x v="0"/>
    <n v="17"/>
    <n v="0"/>
    <s v="No Effect"/>
    <s v="Same"/>
    <x v="0"/>
    <s v="Likely"/>
    <x v="2"/>
  </r>
  <r>
    <n v="243"/>
    <n v="45"/>
    <x v="16"/>
    <x v="1"/>
    <n v="120.5"/>
    <x v="2"/>
    <x v="2"/>
    <s v="Yes"/>
    <x v="0"/>
    <n v="6"/>
    <n v="0"/>
    <s v="Better"/>
    <s v="Same"/>
    <x v="0"/>
    <s v="Likely"/>
    <x v="1"/>
  </r>
  <r>
    <n v="244"/>
    <n v="37"/>
    <x v="7"/>
    <x v="0"/>
    <n v="47.099999999999994"/>
    <x v="2"/>
    <x v="3"/>
    <s v="Yes"/>
    <x v="1"/>
    <n v="12"/>
    <n v="0"/>
    <s v="No Effect"/>
    <s v="Same"/>
    <x v="1"/>
    <s v="Likely"/>
    <x v="0"/>
  </r>
  <r>
    <n v="245"/>
    <n v="46"/>
    <x v="21"/>
    <x v="0"/>
    <n v="73.900000000000006"/>
    <x v="2"/>
    <x v="3"/>
    <s v="Yes"/>
    <x v="0"/>
    <n v="16"/>
    <n v="1"/>
    <s v="No Effect"/>
    <s v="Steady"/>
    <x v="1"/>
    <s v="Unlikely"/>
    <x v="0"/>
  </r>
  <r>
    <n v="246"/>
    <n v="40"/>
    <x v="5"/>
    <x v="1"/>
    <n v="70.900000000000006"/>
    <x v="2"/>
    <x v="3"/>
    <s v="No"/>
    <x v="0"/>
    <n v="14"/>
    <n v="1"/>
    <s v="No Effect"/>
    <s v="Steady"/>
    <x v="3"/>
    <s v="V Unlikely"/>
    <x v="1"/>
  </r>
  <r>
    <n v="247"/>
    <n v="40"/>
    <x v="2"/>
    <x v="0"/>
    <n v="66.5"/>
    <x v="2"/>
    <x v="3"/>
    <s v="Yes"/>
    <x v="2"/>
    <n v="15"/>
    <n v="0"/>
    <s v="No Effect"/>
    <s v="Same"/>
    <x v="1"/>
    <s v="Unlikely"/>
    <x v="1"/>
  </r>
  <r>
    <n v="248"/>
    <n v="48"/>
    <x v="23"/>
    <x v="1"/>
    <n v="134.69999999999999"/>
    <x v="2"/>
    <x v="3"/>
    <s v="Yes"/>
    <x v="0"/>
    <n v="28"/>
    <n v="3"/>
    <s v="No Effect"/>
    <s v="Steady"/>
    <x v="1"/>
    <s v="Unlikely"/>
    <x v="0"/>
  </r>
  <r>
    <n v="249"/>
    <n v="51"/>
    <x v="5"/>
    <x v="0"/>
    <n v="72.7"/>
    <x v="2"/>
    <x v="3"/>
    <s v="Yes"/>
    <x v="1"/>
    <n v="15"/>
    <n v="0"/>
    <s v="Worse"/>
    <s v="Same"/>
    <x v="1"/>
    <s v="V Unlikely"/>
    <x v="0"/>
  </r>
  <r>
    <n v="250"/>
    <n v="40"/>
    <x v="24"/>
    <x v="1"/>
    <n v="84.7"/>
    <x v="3"/>
    <x v="0"/>
    <s v="Yes"/>
    <x v="1"/>
    <n v="27"/>
    <n v="2"/>
    <s v="Better"/>
    <s v="Lost"/>
    <x v="3"/>
    <s v="Likely"/>
    <x v="3"/>
  </r>
  <r>
    <n v="251"/>
    <n v="40"/>
    <x v="2"/>
    <x v="0"/>
    <n v="52.900000000000006"/>
    <x v="2"/>
    <x v="3"/>
    <s v="Yes"/>
    <x v="0"/>
    <n v="15"/>
    <n v="0"/>
    <s v="No Effect"/>
    <s v="Steady"/>
    <x v="1"/>
    <s v="Unlikely"/>
    <x v="0"/>
  </r>
  <r>
    <n v="252"/>
    <n v="40"/>
    <x v="7"/>
    <x v="2"/>
    <n v="71.900000000000006"/>
    <x v="2"/>
    <x v="2"/>
    <s v="Uncertain"/>
    <x v="2"/>
    <n v="13"/>
    <n v="3"/>
    <s v="Better"/>
    <s v="Steady"/>
    <x v="1"/>
    <s v="Not Sure"/>
    <x v="1"/>
  </r>
  <r>
    <n v="253"/>
    <n v="29"/>
    <x v="40"/>
    <x v="0"/>
    <n v="52.3"/>
    <x v="2"/>
    <x v="3"/>
    <s v="Yes"/>
    <x v="1"/>
    <n v="27"/>
    <n v="3"/>
    <s v="Better"/>
    <s v="Steady"/>
    <x v="1"/>
    <s v="Likely"/>
    <x v="2"/>
  </r>
  <r>
    <n v="254"/>
    <n v="40"/>
    <x v="13"/>
    <x v="0"/>
    <n v="70.7"/>
    <x v="0"/>
    <x v="3"/>
    <s v="Yes"/>
    <x v="2"/>
    <n v="1"/>
    <n v="0"/>
    <s v="No Effect"/>
    <s v="Same"/>
    <x v="0"/>
    <s v="V Likely"/>
    <x v="0"/>
  </r>
  <r>
    <n v="255"/>
    <n v="40"/>
    <x v="13"/>
    <x v="1"/>
    <n v="60.3"/>
    <x v="1"/>
    <x v="4"/>
    <s v="No"/>
    <x v="0"/>
    <n v="1"/>
    <n v="1"/>
    <s v="Better"/>
    <s v="Rapid"/>
    <x v="1"/>
    <s v="Unlikely"/>
    <x v="0"/>
  </r>
  <r>
    <n v="256"/>
    <n v="40"/>
    <x v="38"/>
    <x v="1"/>
    <n v="61.3"/>
    <x v="2"/>
    <x v="3"/>
    <s v="Yes"/>
    <x v="0"/>
    <n v="20"/>
    <n v="1"/>
    <s v="Better"/>
    <s v="Steady"/>
    <x v="1"/>
    <s v="Unlikely"/>
    <x v="4"/>
  </r>
  <r>
    <n v="257"/>
    <n v="40"/>
    <x v="13"/>
    <x v="0"/>
    <n v="65.5"/>
    <x v="2"/>
    <x v="3"/>
    <s v="Yes"/>
    <x v="1"/>
    <n v="1"/>
    <n v="3"/>
    <s v="No Effect"/>
    <s v="Steady"/>
    <x v="0"/>
    <s v="Likely"/>
    <x v="0"/>
  </r>
  <r>
    <n v="258"/>
    <n v="55"/>
    <x v="6"/>
    <x v="1"/>
    <n v="101.10000000000001"/>
    <x v="2"/>
    <x v="2"/>
    <s v="No"/>
    <x v="2"/>
    <n v="9"/>
    <n v="4"/>
    <s v="No Effect"/>
    <s v="Same"/>
    <x v="1"/>
    <s v="Unlikely"/>
    <x v="0"/>
  </r>
  <r>
    <n v="259"/>
    <n v="32"/>
    <x v="7"/>
    <x v="0"/>
    <n v="60.3"/>
    <x v="1"/>
    <x v="3"/>
    <s v="Yes"/>
    <x v="1"/>
    <n v="12"/>
    <n v="1"/>
    <s v="No Effect"/>
    <s v="Steady"/>
    <x v="1"/>
    <s v="Likely"/>
    <x v="0"/>
  </r>
  <r>
    <n v="260"/>
    <n v="40"/>
    <x v="17"/>
    <x v="1"/>
    <n v="97.100000000000009"/>
    <x v="0"/>
    <x v="1"/>
    <s v="Yes"/>
    <x v="0"/>
    <n v="10"/>
    <n v="2"/>
    <s v="Better"/>
    <s v="Steady"/>
    <x v="0"/>
    <s v="Likely"/>
    <x v="1"/>
  </r>
  <r>
    <n v="261"/>
    <n v="60"/>
    <x v="17"/>
    <x v="1"/>
    <n v="121.9"/>
    <x v="0"/>
    <x v="0"/>
    <s v="No"/>
    <x v="0"/>
    <n v="10"/>
    <n v="0"/>
    <s v="No Effect"/>
    <s v="Same"/>
    <x v="1"/>
    <s v="Unlikely"/>
    <x v="2"/>
  </r>
  <r>
    <n v="262"/>
    <n v="36"/>
    <x v="38"/>
    <x v="0"/>
    <n v="74.900000000000006"/>
    <x v="2"/>
    <x v="3"/>
    <s v="Yes"/>
    <x v="1"/>
    <n v="20"/>
    <n v="4"/>
    <s v="Worse"/>
    <s v="Steady"/>
    <x v="1"/>
    <s v="Unlikely"/>
    <x v="1"/>
  </r>
  <r>
    <n v="263"/>
    <n v="50"/>
    <x v="38"/>
    <x v="1"/>
    <n v="73.7"/>
    <x v="2"/>
    <x v="2"/>
    <s v="No"/>
    <x v="2"/>
    <n v="20"/>
    <n v="2"/>
    <s v="Better"/>
    <s v="Steady"/>
    <x v="0"/>
    <s v="V Likely"/>
    <x v="0"/>
  </r>
  <r>
    <n v="264"/>
    <n v="40"/>
    <x v="0"/>
    <x v="0"/>
    <n v="56.7"/>
    <x v="1"/>
    <x v="3"/>
    <s v="Yes"/>
    <x v="0"/>
    <n v="10"/>
    <n v="1"/>
    <s v="No Effect"/>
    <s v="Steady"/>
    <x v="0"/>
    <s v="Likely"/>
    <x v="0"/>
  </r>
  <r>
    <n v="265"/>
    <n v="40"/>
    <x v="32"/>
    <x v="0"/>
    <n v="97.9"/>
    <x v="0"/>
    <x v="3"/>
    <s v="No"/>
    <x v="1"/>
    <n v="24"/>
    <n v="4"/>
    <s v="Better"/>
    <s v="Steady"/>
    <x v="1"/>
    <s v="Likely"/>
    <x v="2"/>
  </r>
  <r>
    <n v="266"/>
    <n v="40"/>
    <x v="7"/>
    <x v="0"/>
    <n v="79.099999999999994"/>
    <x v="0"/>
    <x v="2"/>
    <s v="Yes"/>
    <x v="1"/>
    <n v="6"/>
    <n v="4"/>
    <s v="No Effect"/>
    <s v="Steady"/>
    <x v="1"/>
    <s v="Likely"/>
    <x v="1"/>
  </r>
  <r>
    <n v="267"/>
    <n v="32"/>
    <x v="9"/>
    <x v="0"/>
    <n v="65.099999999999994"/>
    <x v="2"/>
    <x v="3"/>
    <s v="No"/>
    <x v="0"/>
    <n v="30"/>
    <n v="0"/>
    <s v="Better"/>
    <s v="Same"/>
    <x v="1"/>
    <s v="Unlikely"/>
    <x v="2"/>
  </r>
  <r>
    <n v="268"/>
    <n v="50"/>
    <x v="39"/>
    <x v="1"/>
    <n v="121.10000000000001"/>
    <x v="0"/>
    <x v="3"/>
    <s v="Yes"/>
    <x v="2"/>
    <n v="30"/>
    <n v="0"/>
    <s v="Better"/>
    <s v="Same"/>
    <x v="1"/>
    <s v="Unlikely"/>
    <x v="0"/>
  </r>
  <r>
    <n v="269"/>
    <n v="32"/>
    <x v="34"/>
    <x v="1"/>
    <n v="171.5"/>
    <x v="2"/>
    <x v="2"/>
    <s v="Yes"/>
    <x v="0"/>
    <n v="31"/>
    <n v="0"/>
    <s v="No Effect"/>
    <s v="Steady"/>
    <x v="0"/>
    <s v="Likely"/>
    <x v="0"/>
  </r>
  <r>
    <n v="270"/>
    <n v="54"/>
    <x v="21"/>
    <x v="1"/>
    <n v="57.7"/>
    <x v="2"/>
    <x v="1"/>
    <s v="Yes"/>
    <x v="2"/>
    <n v="17"/>
    <n v="2"/>
    <s v="Better"/>
    <s v="Steady"/>
    <x v="0"/>
    <s v="Unlikely"/>
    <x v="4"/>
  </r>
  <r>
    <n v="271"/>
    <n v="45"/>
    <x v="5"/>
    <x v="0"/>
    <n v="54.099999999999994"/>
    <x v="2"/>
    <x v="3"/>
    <s v="Yes"/>
    <x v="1"/>
    <n v="15"/>
    <n v="1"/>
    <s v="Better"/>
    <s v="Steady"/>
    <x v="3"/>
    <s v="V Likely"/>
    <x v="1"/>
  </r>
  <r>
    <n v="272"/>
    <n v="40"/>
    <x v="38"/>
    <x v="0"/>
    <n v="77.5"/>
    <x v="2"/>
    <x v="3"/>
    <s v="Uncertain"/>
    <x v="2"/>
    <n v="20"/>
    <n v="0"/>
    <s v="Better"/>
    <s v="Rapid"/>
    <x v="0"/>
    <s v="V Likely"/>
    <x v="0"/>
  </r>
  <r>
    <n v="273"/>
    <n v="50"/>
    <x v="39"/>
    <x v="1"/>
    <n v="104.3"/>
    <x v="2"/>
    <x v="3"/>
    <s v="Yes"/>
    <x v="0"/>
    <n v="28"/>
    <n v="2"/>
    <s v="No Effect"/>
    <s v="Steady"/>
    <x v="0"/>
    <s v="Unlikely"/>
    <x v="0"/>
  </r>
  <r>
    <n v="274"/>
    <n v="40"/>
    <x v="21"/>
    <x v="1"/>
    <n v="48.099999999999994"/>
    <x v="1"/>
    <x v="3"/>
    <s v="Yes"/>
    <x v="0"/>
    <n v="18"/>
    <n v="0"/>
    <s v="No Effect"/>
    <s v="Same"/>
    <x v="0"/>
    <s v="Unlikely"/>
    <x v="0"/>
  </r>
  <r>
    <n v="275"/>
    <n v="35"/>
    <x v="12"/>
    <x v="0"/>
    <n v="59.7"/>
    <x v="2"/>
    <x v="3"/>
    <s v="Yes"/>
    <x v="0"/>
    <n v="24"/>
    <n v="0"/>
    <s v="Worse"/>
    <s v="Lost"/>
    <x v="1"/>
    <s v="V Unlikely"/>
    <x v="1"/>
  </r>
  <r>
    <n v="276"/>
    <n v="40"/>
    <x v="3"/>
    <x v="1"/>
    <n v="59.5"/>
    <x v="2"/>
    <x v="3"/>
    <s v="Yes"/>
    <x v="1"/>
    <n v="18"/>
    <n v="0"/>
    <s v="No Effect"/>
    <s v="Same"/>
    <x v="1"/>
    <s v="Likely"/>
    <x v="0"/>
  </r>
  <r>
    <n v="277"/>
    <n v="40"/>
    <x v="34"/>
    <x v="0"/>
    <n v="55.099999999999994"/>
    <x v="2"/>
    <x v="2"/>
    <s v="Yes"/>
    <x v="2"/>
    <n v="25"/>
    <n v="2"/>
    <s v="No Effect"/>
    <s v="Same"/>
    <x v="1"/>
    <s v="V Unlikely"/>
    <x v="0"/>
  </r>
  <r>
    <n v="278"/>
    <n v="40"/>
    <x v="11"/>
    <x v="0"/>
    <n v="49.3"/>
    <x v="1"/>
    <x v="4"/>
    <s v="Yes"/>
    <x v="0"/>
    <n v="1"/>
    <n v="0"/>
    <s v="Better"/>
    <s v="Same"/>
    <x v="1"/>
    <s v="Not Sure"/>
    <x v="2"/>
  </r>
  <r>
    <n v="279"/>
    <n v="28"/>
    <x v="25"/>
    <x v="0"/>
    <n v="105.5"/>
    <x v="0"/>
    <x v="3"/>
    <s v="Yes"/>
    <x v="1"/>
    <n v="25"/>
    <n v="3"/>
    <s v="Worse"/>
    <s v="Steady"/>
    <x v="1"/>
    <s v="Unlikely"/>
    <x v="1"/>
  </r>
  <r>
    <n v="280"/>
    <n v="40"/>
    <x v="14"/>
    <x v="1"/>
    <n v="95.7"/>
    <x v="0"/>
    <x v="3"/>
    <s v="Yes"/>
    <x v="0"/>
    <n v="14"/>
    <n v="1"/>
    <s v="Better"/>
    <s v="Steady"/>
    <x v="1"/>
    <s v="Unlikely"/>
    <x v="1"/>
  </r>
  <r>
    <n v="281"/>
    <n v="40"/>
    <x v="2"/>
    <x v="1"/>
    <n v="91.9"/>
    <x v="2"/>
    <x v="3"/>
    <s v="No"/>
    <x v="2"/>
    <n v="16"/>
    <n v="1"/>
    <s v="Better"/>
    <s v="Steady"/>
    <x v="1"/>
    <s v="Likely"/>
    <x v="0"/>
  </r>
  <r>
    <n v="282"/>
    <n v="40"/>
    <x v="27"/>
    <x v="1"/>
    <n v="81.099999999999994"/>
    <x v="0"/>
    <x v="3"/>
    <s v="Yes"/>
    <x v="1"/>
    <n v="12"/>
    <n v="0"/>
    <s v="No Effect"/>
    <s v="Steady"/>
    <x v="1"/>
    <s v="Unlikely"/>
    <x v="2"/>
  </r>
  <r>
    <n v="283"/>
    <n v="40"/>
    <x v="29"/>
    <x v="0"/>
    <n v="54.900000000000006"/>
    <x v="2"/>
    <x v="3"/>
    <s v="Yes"/>
    <x v="1"/>
    <n v="22"/>
    <n v="1"/>
    <s v="No Effect"/>
    <s v="Same"/>
    <x v="0"/>
    <s v="Likely"/>
    <x v="0"/>
  </r>
  <r>
    <n v="284"/>
    <n v="40"/>
    <x v="1"/>
    <x v="1"/>
    <n v="79.5"/>
    <x v="2"/>
    <x v="0"/>
    <s v="Uncertain"/>
    <x v="2"/>
    <n v="23"/>
    <n v="3"/>
    <s v="Worse"/>
    <s v="Lost"/>
    <x v="0"/>
    <s v="V Unlikely"/>
    <x v="0"/>
  </r>
  <r>
    <n v="285"/>
    <n v="34"/>
    <x v="34"/>
    <x v="0"/>
    <n v="85.5"/>
    <x v="2"/>
    <x v="0"/>
    <s v="Yes"/>
    <x v="0"/>
    <n v="14"/>
    <n v="0"/>
    <s v="No Effect"/>
    <s v="Same"/>
    <x v="1"/>
    <s v="Unlikely"/>
    <x v="2"/>
  </r>
  <r>
    <n v="286"/>
    <n v="40"/>
    <x v="12"/>
    <x v="2"/>
    <n v="111.9"/>
    <x v="2"/>
    <x v="3"/>
    <s v="No"/>
    <x v="2"/>
    <n v="22"/>
    <n v="1"/>
    <s v="Worse"/>
    <s v="Rapid"/>
    <x v="0"/>
    <s v="Likely"/>
    <x v="1"/>
  </r>
  <r>
    <n v="287"/>
    <n v="50"/>
    <x v="18"/>
    <x v="1"/>
    <n v="152.69999999999999"/>
    <x v="2"/>
    <x v="3"/>
    <s v="Yes"/>
    <x v="0"/>
    <n v="25"/>
    <n v="0"/>
    <s v="Better"/>
    <s v="Same"/>
    <x v="1"/>
    <s v="Unlikely"/>
    <x v="3"/>
  </r>
  <r>
    <n v="288"/>
    <n v="60"/>
    <x v="24"/>
    <x v="0"/>
    <n v="86.100000000000009"/>
    <x v="0"/>
    <x v="4"/>
    <s v="Yes"/>
    <x v="0"/>
    <n v="26"/>
    <n v="0"/>
    <s v="No Effect"/>
    <s v="Same"/>
    <x v="0"/>
    <s v="Unlikely"/>
    <x v="2"/>
  </r>
  <r>
    <n v="289"/>
    <n v="52"/>
    <x v="7"/>
    <x v="1"/>
    <n v="97.5"/>
    <x v="0"/>
    <x v="3"/>
    <s v="Yes"/>
    <x v="2"/>
    <n v="13"/>
    <n v="1"/>
    <s v="Better"/>
    <s v="Same"/>
    <x v="1"/>
    <s v="Not Sure"/>
    <x v="0"/>
  </r>
  <r>
    <n v="290"/>
    <n v="40"/>
    <x v="6"/>
    <x v="0"/>
    <n v="81.3"/>
    <x v="0"/>
    <x v="2"/>
    <s v="No"/>
    <x v="0"/>
    <n v="9"/>
    <n v="0"/>
    <s v="Worse"/>
    <s v="Same"/>
    <x v="0"/>
    <s v="V Likely"/>
    <x v="0"/>
  </r>
  <r>
    <n v="291"/>
    <n v="45"/>
    <x v="28"/>
    <x v="1"/>
    <n v="202.5"/>
    <x v="0"/>
    <x v="3"/>
    <s v="No"/>
    <x v="1"/>
    <n v="35"/>
    <n v="0"/>
    <s v="No Effect"/>
    <s v="Same"/>
    <x v="0"/>
    <s v="Likely"/>
    <x v="2"/>
  </r>
  <r>
    <n v="292"/>
    <n v="40"/>
    <x v="32"/>
    <x v="0"/>
    <n v="86.100000000000009"/>
    <x v="2"/>
    <x v="3"/>
    <s v="No"/>
    <x v="0"/>
    <n v="25"/>
    <n v="1"/>
    <s v="No Effect"/>
    <s v="Same"/>
    <x v="1"/>
    <s v="Unlikely"/>
    <x v="2"/>
  </r>
  <r>
    <n v="293"/>
    <n v="38"/>
    <x v="21"/>
    <x v="0"/>
    <n v="51.900000000000006"/>
    <x v="3"/>
    <x v="3"/>
    <s v="Yes"/>
    <x v="1"/>
    <n v="5"/>
    <n v="0"/>
    <s v="No Effect"/>
    <s v="Same"/>
    <x v="3"/>
    <s v="V Unlikely"/>
    <x v="4"/>
  </r>
  <r>
    <n v="294"/>
    <n v="40"/>
    <x v="3"/>
    <x v="2"/>
    <n v="105.9"/>
    <x v="0"/>
    <x v="0"/>
    <s v="Yes"/>
    <x v="2"/>
    <n v="17"/>
    <n v="4"/>
    <s v="No Effect"/>
    <s v="Steady"/>
    <x v="1"/>
    <s v="Likely"/>
    <x v="0"/>
  </r>
  <r>
    <n v="295"/>
    <n v="50"/>
    <x v="22"/>
    <x v="1"/>
    <n v="63.7"/>
    <x v="1"/>
    <x v="3"/>
    <s v="Yes"/>
    <x v="1"/>
    <n v="3"/>
    <n v="2"/>
    <s v="Better"/>
    <s v="Rapid"/>
    <x v="1"/>
    <s v="V Unlikely"/>
    <x v="1"/>
  </r>
  <r>
    <n v="296"/>
    <n v="40"/>
    <x v="26"/>
    <x v="0"/>
    <n v="53.900000000000006"/>
    <x v="3"/>
    <x v="3"/>
    <s v="Yes"/>
    <x v="2"/>
    <n v="10"/>
    <n v="1"/>
    <s v="No Effect"/>
    <s v="Same"/>
    <x v="1"/>
    <s v="Unlikely"/>
    <x v="0"/>
  </r>
  <r>
    <n v="297"/>
    <n v="40"/>
    <x v="30"/>
    <x v="2"/>
    <n v="82.3"/>
    <x v="2"/>
    <x v="2"/>
    <s v="No"/>
    <x v="0"/>
    <n v="25"/>
    <n v="0"/>
    <s v="No Effect"/>
    <s v="Steady"/>
    <x v="1"/>
    <s v="Likely"/>
    <x v="1"/>
  </r>
  <r>
    <n v="298"/>
    <n v="60"/>
    <x v="7"/>
    <x v="1"/>
    <n v="74.5"/>
    <x v="2"/>
    <x v="3"/>
    <s v="No"/>
    <x v="2"/>
    <n v="14"/>
    <n v="0"/>
    <s v="No Effect"/>
    <s v="Same"/>
    <x v="1"/>
    <s v="Unlikely"/>
    <x v="4"/>
  </r>
  <r>
    <n v="299"/>
    <n v="40"/>
    <x v="39"/>
    <x v="0"/>
    <n v="47.099999999999994"/>
    <x v="2"/>
    <x v="3"/>
    <s v="Yes"/>
    <x v="0"/>
    <n v="23"/>
    <n v="0"/>
    <s v="No Effect"/>
    <s v="Same"/>
    <x v="1"/>
    <s v="Likely"/>
    <x v="0"/>
  </r>
  <r>
    <n v="300"/>
    <n v="40"/>
    <x v="24"/>
    <x v="1"/>
    <n v="68.7"/>
    <x v="2"/>
    <x v="3"/>
    <s v="Yes"/>
    <x v="1"/>
    <n v="26"/>
    <n v="0"/>
    <s v="Better"/>
    <s v="Steady"/>
    <x v="1"/>
    <s v="Likely"/>
    <x v="1"/>
  </r>
  <r>
    <n v="301"/>
    <n v="48"/>
    <x v="7"/>
    <x v="1"/>
    <n v="92.5"/>
    <x v="2"/>
    <x v="4"/>
    <s v="No"/>
    <x v="2"/>
    <n v="12"/>
    <n v="1"/>
    <s v="No Effect"/>
    <s v="Same"/>
    <x v="1"/>
    <s v="Likely"/>
    <x v="1"/>
  </r>
  <r>
    <n v="302"/>
    <n v="44"/>
    <x v="35"/>
    <x v="2"/>
    <n v="104.10000000000001"/>
    <x v="2"/>
    <x v="3"/>
    <s v="No"/>
    <x v="2"/>
    <n v="30"/>
    <n v="0"/>
    <s v="Better"/>
    <s v="Same"/>
    <x v="1"/>
    <s v="Unlikely"/>
    <x v="1"/>
  </r>
  <r>
    <n v="303"/>
    <n v="60"/>
    <x v="21"/>
    <x v="1"/>
    <n v="94.100000000000009"/>
    <x v="2"/>
    <x v="2"/>
    <s v="Yes"/>
    <x v="0"/>
    <n v="18"/>
    <n v="0"/>
    <s v="Worse"/>
    <s v="Steady"/>
    <x v="0"/>
    <s v="Unlikely"/>
    <x v="1"/>
  </r>
  <r>
    <n v="304"/>
    <n v="73"/>
    <x v="11"/>
    <x v="1"/>
    <n v="123.9"/>
    <x v="2"/>
    <x v="3"/>
    <s v="Yes"/>
    <x v="0"/>
    <n v="1"/>
    <n v="0"/>
    <s v="No Effect"/>
    <s v="Same"/>
    <x v="0"/>
    <s v="V Likely"/>
    <x v="2"/>
  </r>
  <r>
    <n v="305"/>
    <n v="48"/>
    <x v="17"/>
    <x v="0"/>
    <n v="70.099999999999994"/>
    <x v="2"/>
    <x v="3"/>
    <s v="No"/>
    <x v="0"/>
    <n v="11"/>
    <n v="0"/>
    <s v="No Effect"/>
    <s v="Same"/>
    <x v="1"/>
    <s v="Unlikely"/>
    <x v="1"/>
  </r>
  <r>
    <n v="306"/>
    <n v="40"/>
    <x v="18"/>
    <x v="1"/>
    <n v="83.7"/>
    <x v="2"/>
    <x v="3"/>
    <s v="No"/>
    <x v="0"/>
    <n v="22"/>
    <n v="0"/>
    <s v="No Effect"/>
    <s v="Steady"/>
    <x v="0"/>
    <s v="Unlikely"/>
    <x v="2"/>
  </r>
  <r>
    <n v="307"/>
    <n v="60"/>
    <x v="10"/>
    <x v="0"/>
    <n v="61.900000000000006"/>
    <x v="2"/>
    <x v="3"/>
    <s v="Yes"/>
    <x v="2"/>
    <n v="3"/>
    <n v="0"/>
    <s v="No Effect"/>
    <s v="Steady"/>
    <x v="0"/>
    <s v="V Likely"/>
    <x v="2"/>
  </r>
  <r>
    <n v="308"/>
    <n v="40"/>
    <x v="8"/>
    <x v="1"/>
    <n v="113.10000000000001"/>
    <x v="2"/>
    <x v="3"/>
    <s v="No"/>
    <x v="2"/>
    <n v="8"/>
    <n v="0"/>
    <s v="No Effect"/>
    <s v="Same"/>
    <x v="1"/>
    <s v="V Unlikely"/>
    <x v="3"/>
  </r>
  <r>
    <n v="309"/>
    <n v="60"/>
    <x v="5"/>
    <x v="1"/>
    <n v="92.5"/>
    <x v="0"/>
    <x v="3"/>
    <s v="Yes"/>
    <x v="0"/>
    <n v="15"/>
    <n v="0"/>
    <s v="No Effect"/>
    <s v="Same"/>
    <x v="1"/>
    <s v="Likely"/>
    <x v="0"/>
  </r>
  <r>
    <n v="310"/>
    <n v="42"/>
    <x v="34"/>
    <x v="0"/>
    <n v="53.5"/>
    <x v="2"/>
    <x v="3"/>
    <s v="Yes"/>
    <x v="1"/>
    <n v="30"/>
    <n v="0"/>
    <s v="Worse"/>
    <s v="Same"/>
    <x v="0"/>
    <s v="V Unlikely"/>
    <x v="0"/>
  </r>
  <r>
    <n v="311"/>
    <n v="32"/>
    <x v="4"/>
    <x v="0"/>
    <n v="48.099999999999994"/>
    <x v="2"/>
    <x v="4"/>
    <s v="Yes"/>
    <x v="0"/>
    <n v="2"/>
    <n v="1"/>
    <s v="No Effect"/>
    <s v="Same"/>
    <x v="1"/>
    <s v="Unlikely"/>
    <x v="2"/>
  </r>
  <r>
    <n v="312"/>
    <n v="40"/>
    <x v="7"/>
    <x v="0"/>
    <n v="64.099999999999994"/>
    <x v="2"/>
    <x v="4"/>
    <s v="Yes"/>
    <x v="2"/>
    <n v="12"/>
    <n v="1"/>
    <s v="Worse"/>
    <s v="Same"/>
    <x v="0"/>
    <s v="V Likely"/>
    <x v="2"/>
  </r>
  <r>
    <n v="313"/>
    <n v="75"/>
    <x v="10"/>
    <x v="1"/>
    <n v="45.099999999999994"/>
    <x v="2"/>
    <x v="4"/>
    <s v="Yes"/>
    <x v="0"/>
    <n v="1"/>
    <n v="0"/>
    <s v="No Effect"/>
    <s v="Steady"/>
    <x v="0"/>
    <s v="Unlikely"/>
    <x v="2"/>
  </r>
  <r>
    <n v="314"/>
    <n v="50"/>
    <x v="24"/>
    <x v="1"/>
    <n v="63.7"/>
    <x v="2"/>
    <x v="3"/>
    <s v="Yes"/>
    <x v="2"/>
    <n v="27"/>
    <n v="0"/>
    <s v="Better"/>
    <s v="Steady"/>
    <x v="0"/>
    <s v="V Likely"/>
    <x v="2"/>
  </r>
  <r>
    <n v="315"/>
    <n v="50"/>
    <x v="14"/>
    <x v="1"/>
    <n v="65.3"/>
    <x v="2"/>
    <x v="3"/>
    <s v="Yes"/>
    <x v="0"/>
    <n v="14"/>
    <n v="2"/>
    <s v="No Effect"/>
    <s v="Same"/>
    <x v="1"/>
    <s v="Unlikely"/>
    <x v="0"/>
  </r>
  <r>
    <n v="316"/>
    <n v="60"/>
    <x v="17"/>
    <x v="0"/>
    <n v="69.5"/>
    <x v="2"/>
    <x v="3"/>
    <s v="Yes"/>
    <x v="0"/>
    <n v="12"/>
    <n v="0"/>
    <s v="No Effect"/>
    <s v="Same"/>
    <x v="1"/>
    <s v="Unlikely"/>
    <x v="2"/>
  </r>
  <r>
    <n v="317"/>
    <n v="60"/>
    <x v="7"/>
    <x v="1"/>
    <n v="54.3"/>
    <x v="2"/>
    <x v="3"/>
    <s v="Yes"/>
    <x v="2"/>
    <n v="13"/>
    <n v="0"/>
    <s v="No Effect"/>
    <s v="Same"/>
    <x v="0"/>
    <s v="V Likely"/>
    <x v="2"/>
  </r>
  <r>
    <n v="318"/>
    <n v="40"/>
    <x v="2"/>
    <x v="0"/>
    <n v="95.5"/>
    <x v="3"/>
    <x v="2"/>
    <s v="Yes"/>
    <x v="2"/>
    <n v="17"/>
    <n v="0"/>
    <s v="Worse"/>
    <s v="Rapid"/>
    <x v="3"/>
    <s v="Unlikely"/>
    <x v="3"/>
  </r>
  <r>
    <n v="319"/>
    <n v="50"/>
    <x v="4"/>
    <x v="1"/>
    <n v="80.900000000000006"/>
    <x v="2"/>
    <x v="3"/>
    <s v="Yes"/>
    <x v="0"/>
    <n v="2"/>
    <n v="0"/>
    <s v="No Effect"/>
    <s v="Same"/>
    <x v="0"/>
    <s v="V Unlikely"/>
    <x v="0"/>
  </r>
  <r>
    <n v="320"/>
    <n v="80"/>
    <x v="8"/>
    <x v="1"/>
    <n v="51.7"/>
    <x v="1"/>
    <x v="1"/>
    <s v="Yes"/>
    <x v="2"/>
    <n v="8"/>
    <n v="0"/>
    <s v="No Effect"/>
    <s v="Steady"/>
    <x v="1"/>
    <s v="Unlikely"/>
    <x v="0"/>
  </r>
  <r>
    <n v="321"/>
    <n v="40"/>
    <x v="14"/>
    <x v="0"/>
    <n v="56.099999999999994"/>
    <x v="2"/>
    <x v="2"/>
    <s v="Yes"/>
    <x v="0"/>
    <n v="15"/>
    <n v="2"/>
    <s v="No Effect"/>
    <s v="Same"/>
    <x v="1"/>
    <s v="Unlikely"/>
    <x v="1"/>
  </r>
  <r>
    <n v="322"/>
    <n v="60"/>
    <x v="32"/>
    <x v="1"/>
    <n v="62.3"/>
    <x v="1"/>
    <x v="3"/>
    <s v="Yes"/>
    <x v="0"/>
    <n v="24"/>
    <n v="0"/>
    <s v="No Effect"/>
    <s v="Same"/>
    <x v="0"/>
    <s v="Unlikely"/>
    <x v="2"/>
  </r>
  <r>
    <n v="323"/>
    <n v="50"/>
    <x v="26"/>
    <x v="1"/>
    <n v="112.5"/>
    <x v="0"/>
    <x v="3"/>
    <s v="No"/>
    <x v="2"/>
    <n v="15"/>
    <n v="0"/>
    <s v="No Effect"/>
    <s v="Same"/>
    <x v="0"/>
    <s v="Unlikely"/>
    <x v="2"/>
  </r>
  <r>
    <n v="324"/>
    <n v="40"/>
    <x v="22"/>
    <x v="1"/>
    <n v="46.099999999999994"/>
    <x v="2"/>
    <x v="3"/>
    <s v="Yes"/>
    <x v="2"/>
    <n v="5"/>
    <n v="0"/>
    <s v="No Effect"/>
    <s v="Same"/>
    <x v="1"/>
    <s v="Unlikely"/>
    <x v="2"/>
  </r>
  <r>
    <n v="325"/>
    <n v="56"/>
    <x v="20"/>
    <x v="0"/>
    <n v="71.900000000000006"/>
    <x v="2"/>
    <x v="4"/>
    <s v="Yes"/>
    <x v="0"/>
    <n v="9"/>
    <n v="0"/>
    <s v="Better"/>
    <s v="Rapid"/>
    <x v="1"/>
    <s v="Not Sure"/>
    <x v="0"/>
  </r>
  <r>
    <n v="326"/>
    <n v="48"/>
    <x v="6"/>
    <x v="0"/>
    <n v="122.5"/>
    <x v="2"/>
    <x v="3"/>
    <s v="Yes"/>
    <x v="2"/>
    <n v="6"/>
    <n v="1"/>
    <s v="Worse"/>
    <s v="Same"/>
    <x v="1"/>
    <s v="Unlikely"/>
    <x v="1"/>
  </r>
  <r>
    <n v="327"/>
    <n v="40"/>
    <x v="31"/>
    <x v="0"/>
    <n v="63.7"/>
    <x v="2"/>
    <x v="3"/>
    <s v="Yes"/>
    <x v="2"/>
    <n v="25"/>
    <n v="1"/>
    <s v="No Effect"/>
    <s v="Same"/>
    <x v="1"/>
    <s v="Unlikely"/>
    <x v="4"/>
  </r>
  <r>
    <n v="328"/>
    <n v="40"/>
    <x v="27"/>
    <x v="0"/>
    <n v="40.299999999999997"/>
    <x v="1"/>
    <x v="2"/>
    <s v="No"/>
    <x v="0"/>
    <n v="10"/>
    <n v="0"/>
    <s v="No Effect"/>
    <s v="Same"/>
    <x v="3"/>
    <s v="Unlikely"/>
    <x v="1"/>
  </r>
  <r>
    <n v="329"/>
    <n v="35"/>
    <x v="14"/>
    <x v="1"/>
    <n v="115.5"/>
    <x v="0"/>
    <x v="3"/>
    <s v="Uncertain"/>
    <x v="2"/>
    <n v="14"/>
    <n v="0"/>
    <s v="Worse"/>
    <s v="Steady"/>
    <x v="0"/>
    <s v="Likely"/>
    <x v="1"/>
  </r>
  <r>
    <n v="330"/>
    <n v="44"/>
    <x v="8"/>
    <x v="0"/>
    <n v="48.7"/>
    <x v="1"/>
    <x v="1"/>
    <s v="Yes"/>
    <x v="0"/>
    <n v="6"/>
    <n v="0"/>
    <s v="No Effect"/>
    <s v="Steady"/>
    <x v="3"/>
    <s v="Likely"/>
    <x v="1"/>
  </r>
  <r>
    <n v="331"/>
    <n v="50"/>
    <x v="35"/>
    <x v="0"/>
    <n v="67.099999999999994"/>
    <x v="2"/>
    <x v="2"/>
    <s v="No"/>
    <x v="2"/>
    <n v="30"/>
    <n v="3"/>
    <s v="Worse"/>
    <s v="Same"/>
    <x v="1"/>
    <s v="V Unlikely"/>
    <x v="1"/>
  </r>
  <r>
    <n v="332"/>
    <n v="55"/>
    <x v="21"/>
    <x v="1"/>
    <n v="53.7"/>
    <x v="2"/>
    <x v="0"/>
    <s v="Yes"/>
    <x v="0"/>
    <n v="19"/>
    <n v="2"/>
    <s v="Better"/>
    <s v="Steady"/>
    <x v="1"/>
    <s v="Unlikely"/>
    <x v="0"/>
  </r>
  <r>
    <n v="333"/>
    <n v="56"/>
    <x v="21"/>
    <x v="1"/>
    <n v="48.5"/>
    <x v="2"/>
    <x v="3"/>
    <s v="Yes"/>
    <x v="0"/>
    <n v="18"/>
    <n v="0"/>
    <s v="No Effect"/>
    <s v="Steady"/>
    <x v="1"/>
    <s v="Likely"/>
    <x v="2"/>
  </r>
  <r>
    <n v="334"/>
    <n v="38"/>
    <x v="1"/>
    <x v="0"/>
    <n v="58.5"/>
    <x v="2"/>
    <x v="3"/>
    <s v="Yes"/>
    <x v="2"/>
    <n v="14"/>
    <n v="0"/>
    <s v="No Effect"/>
    <s v="Same"/>
    <x v="1"/>
    <s v="V Unlikely"/>
    <x v="0"/>
  </r>
  <r>
    <n v="335"/>
    <n v="56"/>
    <x v="21"/>
    <x v="1"/>
    <n v="74.7"/>
    <x v="1"/>
    <x v="2"/>
    <s v="Yes"/>
    <x v="0"/>
    <n v="18"/>
    <n v="0"/>
    <s v="No Effect"/>
    <s v="Steady"/>
    <x v="1"/>
    <s v="V Unlikely"/>
    <x v="1"/>
  </r>
  <r>
    <n v="336"/>
    <n v="50"/>
    <x v="25"/>
    <x v="1"/>
    <n v="62.5"/>
    <x v="2"/>
    <x v="4"/>
    <s v="Yes"/>
    <x v="2"/>
    <n v="24"/>
    <n v="0"/>
    <s v="No Effect"/>
    <s v="Lost"/>
    <x v="0"/>
    <s v="V Likely"/>
    <x v="2"/>
  </r>
  <r>
    <n v="337"/>
    <n v="50"/>
    <x v="28"/>
    <x v="1"/>
    <n v="100.9"/>
    <x v="0"/>
    <x v="2"/>
    <s v="No"/>
    <x v="0"/>
    <n v="25"/>
    <n v="2"/>
    <s v="No Effect"/>
    <s v="Steady"/>
    <x v="1"/>
    <s v="Likely"/>
    <x v="0"/>
  </r>
  <r>
    <n v="338"/>
    <n v="84"/>
    <x v="6"/>
    <x v="2"/>
    <n v="81.099999999999994"/>
    <x v="0"/>
    <x v="2"/>
    <s v="No"/>
    <x v="0"/>
    <n v="7"/>
    <n v="3"/>
    <s v="Better"/>
    <s v="Steady"/>
    <x v="1"/>
    <s v="Not Sure"/>
    <x v="0"/>
  </r>
  <r>
    <n v="339"/>
    <n v="40"/>
    <x v="20"/>
    <x v="0"/>
    <n v="51.5"/>
    <x v="2"/>
    <x v="1"/>
    <s v="No"/>
    <x v="0"/>
    <n v="9"/>
    <n v="0"/>
    <s v="Worse"/>
    <s v="Same"/>
    <x v="1"/>
    <s v="V Unlikely"/>
    <x v="3"/>
  </r>
  <r>
    <n v="340"/>
    <n v="40"/>
    <x v="10"/>
    <x v="1"/>
    <n v="62.7"/>
    <x v="2"/>
    <x v="2"/>
    <s v="No"/>
    <x v="2"/>
    <n v="4"/>
    <n v="3"/>
    <s v="Better"/>
    <s v="Steady"/>
    <x v="3"/>
    <s v="Unlikely"/>
    <x v="1"/>
  </r>
  <r>
    <n v="341"/>
    <n v="42"/>
    <x v="28"/>
    <x v="1"/>
    <n v="59.099999999999994"/>
    <x v="2"/>
    <x v="4"/>
    <s v="Yes"/>
    <x v="0"/>
    <n v="26"/>
    <n v="7"/>
    <s v="Better"/>
    <s v="Rapid"/>
    <x v="1"/>
    <s v="V Unlikely"/>
    <x v="1"/>
  </r>
  <r>
    <n v="342"/>
    <n v="50"/>
    <x v="17"/>
    <x v="1"/>
    <n v="43.9"/>
    <x v="2"/>
    <x v="1"/>
    <s v="No"/>
    <x v="2"/>
    <n v="11"/>
    <n v="5"/>
    <s v="No Effect"/>
    <s v="Steady"/>
    <x v="0"/>
    <s v="Likely"/>
    <x v="0"/>
  </r>
  <r>
    <n v="343"/>
    <n v="70"/>
    <x v="10"/>
    <x v="1"/>
    <n v="49.099999999999994"/>
    <x v="1"/>
    <x v="2"/>
    <s v="No"/>
    <x v="0"/>
    <n v="3"/>
    <n v="2"/>
    <s v="Better"/>
    <s v="Steady"/>
    <x v="0"/>
    <s v="Unlikely"/>
    <x v="0"/>
  </r>
  <r>
    <n v="344"/>
    <n v="40"/>
    <x v="21"/>
    <x v="1"/>
    <n v="50.3"/>
    <x v="2"/>
    <x v="3"/>
    <s v="Yes"/>
    <x v="0"/>
    <n v="17"/>
    <n v="7"/>
    <s v="Better"/>
    <s v="Same"/>
    <x v="1"/>
    <s v="V Unlikely"/>
    <x v="1"/>
  </r>
  <r>
    <n v="345"/>
    <n v="34"/>
    <x v="3"/>
    <x v="1"/>
    <n v="61.3"/>
    <x v="2"/>
    <x v="4"/>
    <s v="No"/>
    <x v="0"/>
    <n v="19"/>
    <n v="0"/>
    <s v="No Effect"/>
    <s v="Steady"/>
    <x v="3"/>
    <s v="Unlikely"/>
    <x v="2"/>
  </r>
  <r>
    <n v="346"/>
    <n v="63"/>
    <x v="11"/>
    <x v="1"/>
    <n v="53.900000000000006"/>
    <x v="3"/>
    <x v="2"/>
    <s v="Yes"/>
    <x v="2"/>
    <n v="1"/>
    <n v="1"/>
    <s v="Better"/>
    <s v="Steady"/>
    <x v="1"/>
    <s v="Likely"/>
    <x v="0"/>
  </r>
  <r>
    <n v="347"/>
    <n v="50"/>
    <x v="4"/>
    <x v="0"/>
    <n v="78.099999999999994"/>
    <x v="0"/>
    <x v="3"/>
    <s v="Yes"/>
    <x v="0"/>
    <n v="2"/>
    <n v="0"/>
    <s v="Worse"/>
    <s v="Steady"/>
    <x v="1"/>
    <s v="Unlikely"/>
    <x v="0"/>
  </r>
  <r>
    <n v="348"/>
    <n v="65"/>
    <x v="22"/>
    <x v="1"/>
    <n v="95.7"/>
    <x v="0"/>
    <x v="3"/>
    <s v="Yes"/>
    <x v="0"/>
    <n v="6"/>
    <n v="1"/>
    <s v="Better"/>
    <s v="Rapid"/>
    <x v="1"/>
    <s v="Unlikely"/>
    <x v="2"/>
  </r>
  <r>
    <n v="349"/>
    <n v="36"/>
    <x v="6"/>
    <x v="0"/>
    <n v="90.100000000000009"/>
    <x v="2"/>
    <x v="3"/>
    <s v="Yes"/>
    <x v="2"/>
    <n v="8"/>
    <n v="0"/>
    <s v="No Effect"/>
    <s v="Steady"/>
    <x v="1"/>
    <s v="Likely"/>
    <x v="2"/>
  </r>
  <r>
    <n v="350"/>
    <n v="48"/>
    <x v="11"/>
    <x v="0"/>
    <n v="49.3"/>
    <x v="2"/>
    <x v="4"/>
    <s v="Yes"/>
    <x v="0"/>
    <n v="1"/>
    <n v="0"/>
    <s v="Worse"/>
    <s v="Same"/>
    <x v="3"/>
    <s v="Unlikely"/>
    <x v="0"/>
  </r>
  <r>
    <n v="351"/>
    <n v="40"/>
    <x v="19"/>
    <x v="1"/>
    <n v="86.5"/>
    <x v="2"/>
    <x v="2"/>
    <s v="Yes"/>
    <x v="0"/>
    <n v="20"/>
    <n v="1"/>
    <s v="No Effect"/>
    <s v="Steady"/>
    <x v="1"/>
    <s v="Likely"/>
    <x v="0"/>
  </r>
  <r>
    <n v="352"/>
    <n v="40"/>
    <x v="3"/>
    <x v="2"/>
    <n v="66.5"/>
    <x v="2"/>
    <x v="3"/>
    <s v="Yes"/>
    <x v="0"/>
    <n v="19"/>
    <n v="0"/>
    <s v="Worse"/>
    <s v="Same"/>
    <x v="0"/>
    <s v="Unlikely"/>
    <x v="0"/>
  </r>
  <r>
    <n v="353"/>
    <n v="40"/>
    <x v="13"/>
    <x v="0"/>
    <n v="49.5"/>
    <x v="2"/>
    <x v="2"/>
    <s v="Yes"/>
    <x v="2"/>
    <n v="2"/>
    <n v="1"/>
    <s v="No Effect"/>
    <s v="Same"/>
    <x v="1"/>
    <s v="Not Sure"/>
    <x v="1"/>
  </r>
  <r>
    <n v="354"/>
    <n v="40"/>
    <x v="19"/>
    <x v="2"/>
    <n v="63.900000000000006"/>
    <x v="1"/>
    <x v="3"/>
    <s v="Yes"/>
    <x v="0"/>
    <n v="22"/>
    <n v="1"/>
    <s v="No Effect"/>
    <s v="Steady"/>
    <x v="1"/>
    <s v="Unlikely"/>
    <x v="0"/>
  </r>
  <r>
    <n v="355"/>
    <n v="65"/>
    <x v="2"/>
    <x v="1"/>
    <n v="81.5"/>
    <x v="2"/>
    <x v="2"/>
    <s v="Uncertain"/>
    <x v="0"/>
    <n v="16"/>
    <n v="1"/>
    <s v="No Effect"/>
    <s v="Steady"/>
    <x v="0"/>
    <s v="V Unlikely"/>
    <x v="2"/>
  </r>
  <r>
    <n v="356"/>
    <n v="40"/>
    <x v="20"/>
    <x v="1"/>
    <n v="57.3"/>
    <x v="2"/>
    <x v="2"/>
    <s v="Yes"/>
    <x v="0"/>
    <n v="10"/>
    <n v="0"/>
    <s v="No Effect"/>
    <s v="Same"/>
    <x v="1"/>
    <s v="Likely"/>
    <x v="2"/>
  </r>
  <r>
    <n v="357"/>
    <n v="40"/>
    <x v="2"/>
    <x v="0"/>
    <n v="42.3"/>
    <x v="2"/>
    <x v="4"/>
    <s v="Yes"/>
    <x v="0"/>
    <n v="15"/>
    <n v="0"/>
    <s v="No Effect"/>
    <s v="Lost"/>
    <x v="1"/>
    <s v="Unlikely"/>
    <x v="1"/>
  </r>
  <r>
    <n v="358"/>
    <n v="40"/>
    <x v="8"/>
    <x v="0"/>
    <n v="65.900000000000006"/>
    <x v="1"/>
    <x v="4"/>
    <s v="Yes"/>
    <x v="0"/>
    <n v="4"/>
    <n v="0"/>
    <s v="No Effect"/>
    <s v="Same"/>
    <x v="1"/>
    <s v="Unlikely"/>
    <x v="0"/>
  </r>
  <r>
    <n v="359"/>
    <n v="40"/>
    <x v="0"/>
    <x v="1"/>
    <n v="45.3"/>
    <x v="2"/>
    <x v="2"/>
    <s v="No"/>
    <x v="0"/>
    <n v="9"/>
    <n v="0"/>
    <s v="Better"/>
    <s v="Same"/>
    <x v="1"/>
    <s v="Unlikely"/>
    <x v="0"/>
  </r>
  <r>
    <n v="360"/>
    <n v="40"/>
    <x v="16"/>
    <x v="0"/>
    <n v="38.9"/>
    <x v="2"/>
    <x v="2"/>
    <s v="Yes"/>
    <x v="2"/>
    <n v="5"/>
    <n v="0"/>
    <s v="No Effect"/>
    <s v="Same"/>
    <x v="1"/>
    <s v="Unlikely"/>
    <x v="0"/>
  </r>
  <r>
    <n v="361"/>
    <n v="47"/>
    <x v="16"/>
    <x v="0"/>
    <n v="62.5"/>
    <x v="2"/>
    <x v="2"/>
    <s v="Yes"/>
    <x v="2"/>
    <n v="5"/>
    <n v="0"/>
    <s v="Better"/>
    <s v="Same"/>
    <x v="1"/>
    <s v="Unlikely"/>
    <x v="0"/>
  </r>
  <r>
    <n v="362"/>
    <n v="32"/>
    <x v="34"/>
    <x v="0"/>
    <n v="39.299999999999997"/>
    <x v="2"/>
    <x v="2"/>
    <s v="No"/>
    <x v="0"/>
    <n v="20"/>
    <n v="0"/>
    <s v="No Effect"/>
    <s v="Steady"/>
    <x v="1"/>
    <s v="Unlikely"/>
    <x v="1"/>
  </r>
  <r>
    <n v="363"/>
    <n v="80"/>
    <x v="8"/>
    <x v="1"/>
    <n v="115.5"/>
    <x v="0"/>
    <x v="3"/>
    <s v="Yes"/>
    <x v="2"/>
    <n v="7"/>
    <n v="2"/>
    <s v="No Effect"/>
    <s v="Steady"/>
    <x v="0"/>
    <s v="V Likely"/>
    <x v="2"/>
  </r>
  <r>
    <n v="364"/>
    <n v="50"/>
    <x v="3"/>
    <x v="1"/>
    <n v="63.7"/>
    <x v="2"/>
    <x v="3"/>
    <s v="No"/>
    <x v="0"/>
    <n v="20"/>
    <n v="0"/>
    <s v="No Effect"/>
    <s v="Same"/>
    <x v="1"/>
    <s v="Likely"/>
    <x v="2"/>
  </r>
  <r>
    <n v="365"/>
    <n v="37"/>
    <x v="15"/>
    <x v="0"/>
    <n v="76.5"/>
    <x v="2"/>
    <x v="3"/>
    <s v="Yes"/>
    <x v="0"/>
    <n v="5"/>
    <n v="0"/>
    <s v="Worse"/>
    <s v="Steady"/>
    <x v="0"/>
    <s v="Likely"/>
    <x v="0"/>
  </r>
  <r>
    <n v="366"/>
    <n v="40"/>
    <x v="37"/>
    <x v="0"/>
    <n v="49.7"/>
    <x v="2"/>
    <x v="3"/>
    <s v="Yes"/>
    <x v="2"/>
    <n v="29"/>
    <n v="0"/>
    <s v="No Effect"/>
    <s v="Same"/>
    <x v="1"/>
    <s v="Unlikely"/>
    <x v="4"/>
  </r>
  <r>
    <n v="367"/>
    <n v="40"/>
    <x v="10"/>
    <x v="0"/>
    <n v="54.5"/>
    <x v="1"/>
    <x v="2"/>
    <s v="Yes"/>
    <x v="0"/>
    <n v="3"/>
    <n v="1"/>
    <s v="No Effect"/>
    <s v="Steady"/>
    <x v="0"/>
    <s v="Unlikely"/>
    <x v="0"/>
  </r>
  <r>
    <n v="368"/>
    <n v="45"/>
    <x v="26"/>
    <x v="1"/>
    <n v="100.9"/>
    <x v="2"/>
    <x v="3"/>
    <s v="Uncertain"/>
    <x v="0"/>
    <n v="16"/>
    <n v="0"/>
    <s v="No Effect"/>
    <s v="Same"/>
    <x v="1"/>
    <s v="Unlikely"/>
    <x v="1"/>
  </r>
  <r>
    <n v="369"/>
    <n v="40"/>
    <x v="11"/>
    <x v="1"/>
    <n v="47.7"/>
    <x v="2"/>
    <x v="1"/>
    <s v="Yes"/>
    <x v="0"/>
    <n v="1"/>
    <n v="1"/>
    <s v="Better"/>
    <s v="Steady"/>
    <x v="1"/>
    <s v="Unlikely"/>
    <x v="0"/>
  </r>
  <r>
    <n v="370"/>
    <n v="40"/>
    <x v="20"/>
    <x v="1"/>
    <n v="91.3"/>
    <x v="2"/>
    <x v="4"/>
    <s v="Yes"/>
    <x v="2"/>
    <n v="10"/>
    <n v="4"/>
    <s v="Better"/>
    <s v="Steady"/>
    <x v="1"/>
    <s v="Not Sure"/>
    <x v="2"/>
  </r>
  <r>
    <n v="371"/>
    <n v="60"/>
    <x v="20"/>
    <x v="1"/>
    <n v="124.3"/>
    <x v="1"/>
    <x v="2"/>
    <s v="Uncertain"/>
    <x v="2"/>
    <n v="10"/>
    <n v="2"/>
    <s v="Better"/>
    <s v="Steady"/>
    <x v="1"/>
    <s v="Likely"/>
    <x v="4"/>
  </r>
  <r>
    <n v="372"/>
    <n v="50"/>
    <x v="20"/>
    <x v="1"/>
    <n v="175.29999999999998"/>
    <x v="2"/>
    <x v="4"/>
    <s v="Yes"/>
    <x v="2"/>
    <n v="10"/>
    <n v="0"/>
    <s v="Better"/>
    <s v="Steady"/>
    <x v="1"/>
    <s v="V Unlikely"/>
    <x v="1"/>
  </r>
  <r>
    <n v="373"/>
    <n v="30"/>
    <x v="23"/>
    <x v="0"/>
    <n v="70.099999999999994"/>
    <x v="1"/>
    <x v="0"/>
    <s v="No"/>
    <x v="2"/>
    <n v="25"/>
    <n v="0"/>
    <s v="No Effect"/>
    <s v="Same"/>
    <x v="1"/>
    <s v="Likely"/>
    <x v="2"/>
  </r>
  <r>
    <n v="374"/>
    <n v="40"/>
    <x v="6"/>
    <x v="1"/>
    <n v="99.7"/>
    <x v="2"/>
    <x v="0"/>
    <s v="Yes"/>
    <x v="0"/>
    <n v="9"/>
    <n v="2"/>
    <s v="Better"/>
    <s v="Steady"/>
    <x v="1"/>
    <s v="Likely"/>
    <x v="0"/>
  </r>
  <r>
    <n v="375"/>
    <n v="40"/>
    <x v="4"/>
    <x v="1"/>
    <n v="59.099999999999994"/>
    <x v="2"/>
    <x v="2"/>
    <s v="No"/>
    <x v="2"/>
    <n v="3"/>
    <n v="0"/>
    <s v="No Effect"/>
    <s v="Steady"/>
    <x v="0"/>
    <s v="V Unlikely"/>
    <x v="2"/>
  </r>
  <r>
    <n v="376"/>
    <n v="50"/>
    <x v="6"/>
    <x v="0"/>
    <n v="69.099999999999994"/>
    <x v="2"/>
    <x v="2"/>
    <s v="No"/>
    <x v="2"/>
    <n v="7"/>
    <n v="3"/>
    <s v="No Effect"/>
    <s v="Steady"/>
    <x v="0"/>
    <s v="Not Sure"/>
    <x v="2"/>
  </r>
  <r>
    <n v="377"/>
    <n v="40"/>
    <x v="36"/>
    <x v="1"/>
    <n v="90.100000000000009"/>
    <x v="2"/>
    <x v="2"/>
    <s v="Yes"/>
    <x v="0"/>
    <n v="35"/>
    <n v="0"/>
    <s v="No Effect"/>
    <s v="Steady"/>
    <x v="0"/>
    <s v="V Likely"/>
    <x v="2"/>
  </r>
  <r>
    <n v="378"/>
    <n v="40"/>
    <x v="27"/>
    <x v="2"/>
    <n v="48.7"/>
    <x v="2"/>
    <x v="2"/>
    <s v="No"/>
    <x v="2"/>
    <n v="10"/>
    <n v="0"/>
    <s v="No Effect"/>
    <s v="Steady"/>
    <x v="0"/>
    <s v="Unlikely"/>
    <x v="2"/>
  </r>
  <r>
    <n v="379"/>
    <n v="40"/>
    <x v="11"/>
    <x v="0"/>
    <n v="54.7"/>
    <x v="2"/>
    <x v="3"/>
    <s v="Uncertain"/>
    <x v="0"/>
    <n v="1"/>
    <n v="0"/>
    <s v="No Effect"/>
    <s v="Steady"/>
    <x v="1"/>
    <s v="V Unlikely"/>
    <x v="0"/>
  </r>
  <r>
    <n v="380"/>
    <n v="50"/>
    <x v="14"/>
    <x v="1"/>
    <n v="140.29999999999998"/>
    <x v="2"/>
    <x v="3"/>
    <s v="Yes"/>
    <x v="2"/>
    <n v="15"/>
    <n v="0"/>
    <s v="Better"/>
    <s v="Same"/>
    <x v="1"/>
    <s v="Unlikely"/>
    <x v="1"/>
  </r>
  <r>
    <n v="381"/>
    <n v="30"/>
    <x v="20"/>
    <x v="1"/>
    <n v="95.5"/>
    <x v="2"/>
    <x v="2"/>
    <s v="No"/>
    <x v="0"/>
    <n v="10"/>
    <n v="2"/>
    <s v="No Effect"/>
    <s v="Steady"/>
    <x v="1"/>
    <s v="Unlikely"/>
    <x v="0"/>
  </r>
  <r>
    <n v="382"/>
    <n v="32"/>
    <x v="20"/>
    <x v="0"/>
    <n v="80.7"/>
    <x v="0"/>
    <x v="2"/>
    <s v="Yes"/>
    <x v="0"/>
    <n v="9"/>
    <n v="0"/>
    <s v="Worse"/>
    <s v="Same"/>
    <x v="1"/>
    <s v="Unlikely"/>
    <x v="1"/>
  </r>
  <r>
    <n v="383"/>
    <n v="55"/>
    <x v="25"/>
    <x v="1"/>
    <n v="171.89999999999998"/>
    <x v="1"/>
    <x v="2"/>
    <s v="No"/>
    <x v="2"/>
    <n v="25"/>
    <n v="0"/>
    <s v="Better"/>
    <s v="Same"/>
    <x v="1"/>
    <s v="V Unlikely"/>
    <x v="2"/>
  </r>
  <r>
    <n v="384"/>
    <n v="40"/>
    <x v="0"/>
    <x v="0"/>
    <n v="85.3"/>
    <x v="2"/>
    <x v="2"/>
    <s v="Yes"/>
    <x v="0"/>
    <n v="7"/>
    <n v="1"/>
    <s v="No Effect"/>
    <s v="Steady"/>
    <x v="1"/>
    <s v="Unlikely"/>
    <x v="1"/>
  </r>
  <r>
    <n v="385"/>
    <n v="40"/>
    <x v="1"/>
    <x v="0"/>
    <n v="50.3"/>
    <x v="1"/>
    <x v="2"/>
    <s v="Yes"/>
    <x v="0"/>
    <n v="20"/>
    <n v="0"/>
    <s v="No Effect"/>
    <s v="Same"/>
    <x v="1"/>
    <s v="Unlikely"/>
    <x v="1"/>
  </r>
  <r>
    <n v="386"/>
    <n v="40"/>
    <x v="25"/>
    <x v="1"/>
    <n v="73.7"/>
    <x v="2"/>
    <x v="0"/>
    <s v="Uncertain"/>
    <x v="2"/>
    <n v="23"/>
    <n v="0"/>
    <s v="No Effect"/>
    <s v="Same"/>
    <x v="1"/>
    <s v="Likely"/>
    <x v="1"/>
  </r>
  <r>
    <n v="387"/>
    <n v="40"/>
    <x v="14"/>
    <x v="1"/>
    <n v="147.1"/>
    <x v="2"/>
    <x v="3"/>
    <s v="Yes"/>
    <x v="2"/>
    <n v="14"/>
    <n v="0"/>
    <s v="No Effect"/>
    <s v="Steady"/>
    <x v="0"/>
    <s v="Unlikely"/>
    <x v="2"/>
  </r>
  <r>
    <n v="388"/>
    <n v="40"/>
    <x v="31"/>
    <x v="0"/>
    <n v="82.7"/>
    <x v="0"/>
    <x v="2"/>
    <s v="Yes"/>
    <x v="0"/>
    <n v="20"/>
    <n v="0"/>
    <s v="No Effect"/>
    <s v="Same"/>
    <x v="1"/>
    <s v="Unlikely"/>
    <x v="2"/>
  </r>
  <r>
    <n v="389"/>
    <n v="40"/>
    <x v="41"/>
    <x v="1"/>
    <n v="71.900000000000006"/>
    <x v="2"/>
    <x v="3"/>
    <s v="Yes"/>
    <x v="2"/>
    <n v="23"/>
    <n v="1"/>
    <s v="No Effect"/>
    <s v="Rapid"/>
    <x v="1"/>
    <s v="Unlikely"/>
    <x v="2"/>
  </r>
  <r>
    <n v="390"/>
    <n v="40"/>
    <x v="11"/>
    <x v="1"/>
    <n v="84.9"/>
    <x v="3"/>
    <x v="3"/>
    <s v="Uncertain"/>
    <x v="0"/>
    <n v="1"/>
    <n v="1"/>
    <s v="Better"/>
    <s v="Rapid"/>
    <x v="1"/>
    <s v="Unlikely"/>
    <x v="0"/>
  </r>
  <r>
    <n v="391"/>
    <n v="50"/>
    <x v="10"/>
    <x v="1"/>
    <n v="39.700000000000003"/>
    <x v="1"/>
    <x v="2"/>
    <s v="Yes"/>
    <x v="0"/>
    <n v="3"/>
    <n v="3"/>
    <s v="Better"/>
    <s v="Steady"/>
    <x v="0"/>
    <s v="Unlikely"/>
    <x v="2"/>
  </r>
  <r>
    <n v="392"/>
    <n v="64"/>
    <x v="27"/>
    <x v="0"/>
    <n v="90.100000000000009"/>
    <x v="2"/>
    <x v="3"/>
    <s v="Yes"/>
    <x v="2"/>
    <n v="12"/>
    <n v="0"/>
    <s v="Worse"/>
    <s v="Same"/>
    <x v="1"/>
    <s v="Likely"/>
    <x v="1"/>
  </r>
  <r>
    <n v="393"/>
    <n v="49"/>
    <x v="17"/>
    <x v="0"/>
    <n v="67.3"/>
    <x v="1"/>
    <x v="4"/>
    <s v="No"/>
    <x v="2"/>
    <n v="7"/>
    <n v="1"/>
    <s v="Worse"/>
    <s v="Steady"/>
    <x v="1"/>
    <s v="V Unlikely"/>
    <x v="0"/>
  </r>
  <r>
    <n v="394"/>
    <n v="30"/>
    <x v="6"/>
    <x v="1"/>
    <n v="85.3"/>
    <x v="1"/>
    <x v="3"/>
    <s v="Yes"/>
    <x v="0"/>
    <n v="7"/>
    <n v="0"/>
    <s v="Better"/>
    <s v="Same"/>
    <x v="1"/>
    <s v="Likely"/>
    <x v="0"/>
  </r>
  <r>
    <n v="395"/>
    <n v="55"/>
    <x v="22"/>
    <x v="1"/>
    <n v="86.3"/>
    <x v="0"/>
    <x v="3"/>
    <s v="Yes"/>
    <x v="0"/>
    <n v="3"/>
    <n v="1"/>
    <s v="Better"/>
    <s v="Steady"/>
    <x v="0"/>
    <s v="Likely"/>
    <x v="1"/>
  </r>
  <r>
    <n v="396"/>
    <n v="50"/>
    <x v="21"/>
    <x v="1"/>
    <n v="69.099999999999994"/>
    <x v="2"/>
    <x v="4"/>
    <s v="Yes"/>
    <x v="0"/>
    <n v="18"/>
    <n v="2"/>
    <s v="No Effect"/>
    <s v="Steady"/>
    <x v="0"/>
    <s v="Unlikely"/>
    <x v="0"/>
  </r>
  <r>
    <n v="397"/>
    <n v="40"/>
    <x v="37"/>
    <x v="0"/>
    <n v="90.9"/>
    <x v="2"/>
    <x v="2"/>
    <s v="Yes"/>
    <x v="2"/>
    <n v="30"/>
    <n v="3"/>
    <s v="Better"/>
    <s v="Steady"/>
    <x v="1"/>
    <s v="Unlikely"/>
    <x v="2"/>
  </r>
  <r>
    <n v="398"/>
    <n v="40"/>
    <x v="20"/>
    <x v="1"/>
    <n v="104.10000000000001"/>
    <x v="0"/>
    <x v="3"/>
    <s v="Yes"/>
    <x v="0"/>
    <n v="10"/>
    <n v="0"/>
    <s v="Better"/>
    <s v="Steady"/>
    <x v="1"/>
    <s v="Likely"/>
    <x v="0"/>
  </r>
  <r>
    <n v="399"/>
    <n v="40"/>
    <x v="20"/>
    <x v="1"/>
    <n v="48.099999999999994"/>
    <x v="2"/>
    <x v="3"/>
    <s v="No"/>
    <x v="2"/>
    <n v="10"/>
    <n v="2"/>
    <s v="Better"/>
    <s v="Same"/>
    <x v="1"/>
    <s v="Unlikely"/>
    <x v="0"/>
  </r>
  <r>
    <n v="400"/>
    <n v="40"/>
    <x v="26"/>
    <x v="0"/>
    <n v="66.099999999999994"/>
    <x v="1"/>
    <x v="2"/>
    <s v="Yes"/>
    <x v="0"/>
    <n v="17"/>
    <n v="0"/>
    <s v="No Effect"/>
    <s v="Same"/>
    <x v="1"/>
    <s v="Unlikel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F7:G20" firstHeaderRow="1" firstDataRow="1" firstDataCol="1"/>
  <pivotFields count="1">
    <pivotField axis="axisRow" dataField="1" showAll="0">
      <items count="15">
        <item x="0"/>
        <item x="1"/>
        <item x="2"/>
        <item x="3"/>
        <item x="4"/>
        <item x="5"/>
        <item x="6"/>
        <item x="7"/>
        <item x="8"/>
        <item x="9"/>
        <item x="10"/>
        <item x="11"/>
        <item x="12"/>
        <item x="1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Count of AnnualSalary($000)"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Skill Preparedness">
  <location ref="E6:G11" firstHeaderRow="0" firstDataRow="1" firstDataCol="1"/>
  <pivotFields count="1">
    <pivotField axis="axisRow" dataField="1" showAll="0">
      <items count="5">
        <item x="1"/>
        <item x="2"/>
        <item x="0"/>
        <item x="3"/>
        <item t="default"/>
      </items>
    </pivotField>
  </pivotFields>
  <rowFields count="1">
    <field x="0"/>
  </rowFields>
  <rowItems count="5">
    <i>
      <x/>
    </i>
    <i>
      <x v="1"/>
    </i>
    <i>
      <x v="2"/>
    </i>
    <i>
      <x v="3"/>
    </i>
    <i t="grand">
      <x/>
    </i>
  </rowItems>
  <colFields count="1">
    <field x="-2"/>
  </colFields>
  <colItems count="2">
    <i>
      <x/>
    </i>
    <i i="1">
      <x v="1"/>
    </i>
  </colItems>
  <dataFields count="2">
    <dataField name="Frequency " fld="0" subtotal="count" baseField="0" baseItem="0"/>
    <dataField name="Percentage of total " fld="0" subtotal="count" showDataAs="percentOfTotal" baseField="0" baseItem="0" numFmtId="1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1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Gender">
  <location ref="B4:H9" firstHeaderRow="1" firstDataRow="2" firstDataCol="1"/>
  <pivotFields count="16">
    <pivotField showAll="0"/>
    <pivotField showAll="0"/>
    <pivotField showAll="0">
      <items count="12">
        <item x="0"/>
        <item x="1"/>
        <item x="2"/>
        <item x="3"/>
        <item x="4"/>
        <item x="5"/>
        <item x="6"/>
        <item x="7"/>
        <item x="8"/>
        <item x="9"/>
        <item x="10"/>
        <item t="default"/>
      </items>
    </pivotField>
    <pivotField axis="axisRow" showAll="0">
      <items count="4">
        <item x="0"/>
        <item x="1"/>
        <item x="2"/>
        <item t="default"/>
      </items>
    </pivotField>
    <pivotField showAll="0"/>
    <pivotField showAll="0"/>
    <pivotField showAll="0"/>
    <pivotField showAll="0"/>
    <pivotField showAll="0"/>
    <pivotField showAll="0"/>
    <pivotField numFmtId="1" showAll="0"/>
    <pivotField showAll="0"/>
    <pivotField showAll="0"/>
    <pivotField showAll="0"/>
    <pivotField showAll="0"/>
    <pivotField axis="axisCol" dataField="1" showAll="0">
      <items count="6">
        <item x="4"/>
        <item x="2"/>
        <item x="0"/>
        <item x="1"/>
        <item x="3"/>
        <item t="default"/>
      </items>
    </pivotField>
  </pivotFields>
  <rowFields count="1">
    <field x="3"/>
  </rowFields>
  <rowItems count="4">
    <i>
      <x/>
    </i>
    <i>
      <x v="1"/>
    </i>
    <i>
      <x v="2"/>
    </i>
    <i t="grand">
      <x/>
    </i>
  </rowItems>
  <colFields count="1">
    <field x="15"/>
  </colFields>
  <colItems count="6">
    <i>
      <x/>
    </i>
    <i>
      <x v="1"/>
    </i>
    <i>
      <x v="2"/>
    </i>
    <i>
      <x v="3"/>
    </i>
    <i>
      <x v="4"/>
    </i>
    <i t="grand">
      <x/>
    </i>
  </colItems>
  <dataFields count="1">
    <dataField name="Count of AIImpactExpectations" fld="15"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1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rowHeaderCaption="Gender ">
  <location ref="B14:H19" firstHeaderRow="1" firstDataRow="2" firstDataCol="1"/>
  <pivotFields count="16">
    <pivotField showAll="0"/>
    <pivotField showAll="0"/>
    <pivotField showAll="0">
      <items count="12">
        <item x="0"/>
        <item x="1"/>
        <item x="2"/>
        <item x="3"/>
        <item x="4"/>
        <item x="5"/>
        <item x="6"/>
        <item x="7"/>
        <item x="8"/>
        <item x="9"/>
        <item x="10"/>
        <item t="default"/>
      </items>
    </pivotField>
    <pivotField axis="axisRow" showAll="0">
      <items count="4">
        <item x="0"/>
        <item x="1"/>
        <item x="2"/>
        <item t="default"/>
      </items>
    </pivotField>
    <pivotField showAll="0"/>
    <pivotField showAll="0"/>
    <pivotField showAll="0"/>
    <pivotField showAll="0"/>
    <pivotField showAll="0"/>
    <pivotField showAll="0"/>
    <pivotField numFmtId="1" showAll="0"/>
    <pivotField showAll="0"/>
    <pivotField showAll="0"/>
    <pivotField showAll="0"/>
    <pivotField showAll="0"/>
    <pivotField axis="axisCol" dataField="1" showAll="0">
      <items count="6">
        <item x="4"/>
        <item x="2"/>
        <item x="0"/>
        <item x="1"/>
        <item x="3"/>
        <item t="default"/>
      </items>
    </pivotField>
  </pivotFields>
  <rowFields count="1">
    <field x="3"/>
  </rowFields>
  <rowItems count="4">
    <i>
      <x/>
    </i>
    <i>
      <x v="1"/>
    </i>
    <i>
      <x v="2"/>
    </i>
    <i t="grand">
      <x/>
    </i>
  </rowItems>
  <colFields count="1">
    <field x="15"/>
  </colFields>
  <colItems count="6">
    <i>
      <x/>
    </i>
    <i>
      <x v="1"/>
    </i>
    <i>
      <x v="2"/>
    </i>
    <i>
      <x v="3"/>
    </i>
    <i>
      <x v="4"/>
    </i>
    <i t="grand">
      <x/>
    </i>
  </colItems>
  <dataFields count="1">
    <dataField name="Count of AIImpactExpectations" fld="15" subtotal="count" showDataAs="percentOfRow" baseField="3" baseItem="0" numFmtId="10"/>
  </dataFields>
  <chartFormats count="1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7" format="0" series="1">
      <pivotArea type="data" outline="0" fieldPosition="0">
        <references count="2">
          <reference field="4294967294" count="1" selected="0">
            <x v="0"/>
          </reference>
          <reference field="15" count="1" selected="0">
            <x v="0"/>
          </reference>
        </references>
      </pivotArea>
    </chartFormat>
    <chartFormat chart="7" format="1" series="1">
      <pivotArea type="data" outline="0" fieldPosition="0">
        <references count="2">
          <reference field="4294967294" count="1" selected="0">
            <x v="0"/>
          </reference>
          <reference field="15" count="1" selected="0">
            <x v="1"/>
          </reference>
        </references>
      </pivotArea>
    </chartFormat>
    <chartFormat chart="7" format="2" series="1">
      <pivotArea type="data" outline="0" fieldPosition="0">
        <references count="2">
          <reference field="4294967294" count="1" selected="0">
            <x v="0"/>
          </reference>
          <reference field="15" count="1" selected="0">
            <x v="2"/>
          </reference>
        </references>
      </pivotArea>
    </chartFormat>
    <chartFormat chart="7" format="3" series="1">
      <pivotArea type="data" outline="0" fieldPosition="0">
        <references count="2">
          <reference field="4294967294" count="1" selected="0">
            <x v="0"/>
          </reference>
          <reference field="15" count="1" selected="0">
            <x v="3"/>
          </reference>
        </references>
      </pivotArea>
    </chartFormat>
    <chartFormat chart="7" format="4" series="1">
      <pivotArea type="data" outline="0" fieldPosition="0">
        <references count="2">
          <reference field="4294967294" count="1" selected="0">
            <x v="0"/>
          </reference>
          <reference field="15"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20"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Age Range">
  <location ref="B21:F32" firstHeaderRow="1" firstDataRow="2" firstDataCol="1"/>
  <pivotFields count="16">
    <pivotField showAll="0"/>
    <pivotField showAll="0"/>
    <pivotField axis="axisRow" showAll="0">
      <items count="12">
        <item x="0"/>
        <item x="1"/>
        <item x="2"/>
        <item x="3"/>
        <item x="4"/>
        <item x="5"/>
        <item x="6"/>
        <item x="7"/>
        <item x="8"/>
        <item x="9"/>
        <item x="10"/>
        <item t="default"/>
      </items>
    </pivotField>
    <pivotField showAll="0"/>
    <pivotField showAll="0"/>
    <pivotField showAll="0"/>
    <pivotField showAll="0"/>
    <pivotField showAll="0"/>
    <pivotField axis="axisCol" dataField="1" showAll="0">
      <items count="4">
        <item x="0"/>
        <item x="1"/>
        <item x="2"/>
        <item t="default"/>
      </items>
    </pivotField>
    <pivotField showAll="0"/>
    <pivotField numFmtId="1" showAll="0"/>
    <pivotField showAll="0"/>
    <pivotField showAll="0"/>
    <pivotField showAll="0"/>
    <pivotField showAll="0"/>
    <pivotField showAll="0"/>
  </pivotFields>
  <rowFields count="1">
    <field x="2"/>
  </rowFields>
  <rowItems count="10">
    <i>
      <x v="1"/>
    </i>
    <i>
      <x v="2"/>
    </i>
    <i>
      <x v="3"/>
    </i>
    <i>
      <x v="4"/>
    </i>
    <i>
      <x v="5"/>
    </i>
    <i>
      <x v="6"/>
    </i>
    <i>
      <x v="7"/>
    </i>
    <i>
      <x v="8"/>
    </i>
    <i>
      <x v="9"/>
    </i>
    <i t="grand">
      <x/>
    </i>
  </rowItems>
  <colFields count="1">
    <field x="8"/>
  </colFields>
  <colItems count="4">
    <i>
      <x/>
    </i>
    <i>
      <x v="1"/>
    </i>
    <i>
      <x v="2"/>
    </i>
    <i t="grand">
      <x/>
    </i>
  </colItems>
  <dataFields count="1">
    <dataField name="Count of JobDisplacementConcerns" fld="8" subtotal="count" showDataAs="percentOfRow" baseField="2" baseItem="1" numFmtId="10"/>
  </dataFields>
  <chartFormats count="6">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1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Age ranges ">
  <location ref="B7:F18" firstHeaderRow="1" firstDataRow="2" firstDataCol="1"/>
  <pivotFields count="16">
    <pivotField showAll="0"/>
    <pivotField showAll="0"/>
    <pivotField axis="axisRow" showAll="0">
      <items count="12">
        <item x="0"/>
        <item x="1"/>
        <item x="2"/>
        <item x="3"/>
        <item x="4"/>
        <item x="5"/>
        <item x="6"/>
        <item x="7"/>
        <item x="8"/>
        <item x="9"/>
        <item x="10"/>
        <item t="default"/>
      </items>
    </pivotField>
    <pivotField showAll="0"/>
    <pivotField showAll="0"/>
    <pivotField showAll="0"/>
    <pivotField showAll="0"/>
    <pivotField showAll="0"/>
    <pivotField axis="axisCol" dataField="1" showAll="0">
      <items count="4">
        <item x="0"/>
        <item x="1"/>
        <item x="2"/>
        <item t="default"/>
      </items>
    </pivotField>
    <pivotField showAll="0"/>
    <pivotField numFmtId="1" showAll="0"/>
    <pivotField showAll="0"/>
    <pivotField showAll="0"/>
    <pivotField showAll="0"/>
    <pivotField showAll="0"/>
    <pivotField showAll="0"/>
  </pivotFields>
  <rowFields count="1">
    <field x="2"/>
  </rowFields>
  <rowItems count="10">
    <i>
      <x v="1"/>
    </i>
    <i>
      <x v="2"/>
    </i>
    <i>
      <x v="3"/>
    </i>
    <i>
      <x v="4"/>
    </i>
    <i>
      <x v="5"/>
    </i>
    <i>
      <x v="6"/>
    </i>
    <i>
      <x v="7"/>
    </i>
    <i>
      <x v="8"/>
    </i>
    <i>
      <x v="9"/>
    </i>
    <i t="grand">
      <x/>
    </i>
  </rowItems>
  <colFields count="1">
    <field x="8"/>
  </colFields>
  <colItems count="4">
    <i>
      <x/>
    </i>
    <i>
      <x v="1"/>
    </i>
    <i>
      <x v="2"/>
    </i>
    <i t="grand">
      <x/>
    </i>
  </colItems>
  <dataFields count="1">
    <dataField name="Count of JobDisplacementConcerns" fld="8"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2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8" firstHeaderRow="1" firstDataRow="1" firstDataCol="1"/>
  <pivotFields count="16">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axis="axisRow" dataField="1" showAll="0">
      <items count="5">
        <item x="1"/>
        <item x="2"/>
        <item x="3"/>
        <item x="0"/>
        <item t="default"/>
      </items>
    </pivotField>
    <pivotField showAll="0"/>
    <pivotField showAll="0"/>
  </pivotFields>
  <rowFields count="1">
    <field x="13"/>
  </rowFields>
  <rowItems count="5">
    <i>
      <x/>
    </i>
    <i>
      <x v="1"/>
    </i>
    <i>
      <x v="2"/>
    </i>
    <i>
      <x v="3"/>
    </i>
    <i t="grand">
      <x/>
    </i>
  </rowItems>
  <colItems count="1">
    <i/>
  </colItems>
  <dataFields count="1">
    <dataField name="Count of InclusivityRating" fld="13"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7000000}" name="PivotTable2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9" firstHeaderRow="1" firstDataRow="1" firstDataCol="1"/>
  <pivotFields count="16">
    <pivotField showAll="0"/>
    <pivotField showAll="0"/>
    <pivotField showAll="0"/>
    <pivotField showAll="0"/>
    <pivotField showAll="0"/>
    <pivotField showAll="0"/>
    <pivotField axis="axisRow" dataField="1" showAll="0">
      <items count="6">
        <item x="2"/>
        <item x="4"/>
        <item x="0"/>
        <item x="3"/>
        <item x="1"/>
        <item t="default"/>
      </items>
    </pivotField>
    <pivotField showAll="0"/>
    <pivotField showAll="0"/>
    <pivotField showAll="0"/>
    <pivotField numFmtId="1"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InitiativeEffectiveness" fld="6"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8000000}" name="PivotTable2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3:C8" firstHeaderRow="1" firstDataRow="1" firstDataCol="1"/>
  <pivotFields count="16">
    <pivotField showAll="0"/>
    <pivotField showAll="0"/>
    <pivotField showAll="0"/>
    <pivotField showAll="0"/>
    <pivotField showAll="0"/>
    <pivotField axis="axisRow" dataField="1" showAll="0">
      <items count="5">
        <item x="1"/>
        <item x="2"/>
        <item x="0"/>
        <item x="3"/>
        <item t="default"/>
      </items>
    </pivotField>
    <pivotField showAll="0"/>
    <pivotField showAll="0"/>
    <pivotField showAll="0"/>
    <pivotField showAll="0"/>
    <pivotField numFmtId="1"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SkillPreparedness" fld="5" subtotal="count" baseField="0"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C82:G94" totalsRowShown="0" headerRowDxfId="9" headerRowBorderDxfId="8" tableBorderDxfId="7" totalsRowBorderDxfId="6">
  <tableColumns count="5">
    <tableColumn id="1" xr3:uid="{00000000-0010-0000-0000-000001000000}" name="Class Intervals" dataDxfId="5"/>
    <tableColumn id="2" xr3:uid="{00000000-0010-0000-0000-000002000000}" name="Frequency" dataDxfId="4"/>
    <tableColumn id="3" xr3:uid="{00000000-0010-0000-0000-000003000000}" name="% Frequency" dataDxfId="3">
      <calculatedColumnFormula>D83/$D$95</calculatedColumnFormula>
    </tableColumn>
    <tableColumn id="4" xr3:uid="{00000000-0010-0000-0000-000004000000}" name="Cumulative Frequency" dataDxfId="2">
      <calculatedColumnFormula>F82+D83</calculatedColumnFormula>
    </tableColumn>
    <tableColumn id="5" xr3:uid="{00000000-0010-0000-0000-000005000000}" name="% Cumulative Frequency" dataDxfId="1">
      <calculatedColumnFormula>G82+E83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C29:E34" totalsRowShown="0">
  <tableColumns count="3">
    <tableColumn id="1" xr3:uid="{00000000-0010-0000-0100-000001000000}" name="Sample Statistic" dataDxfId="0"/>
    <tableColumn id="2" xr3:uid="{00000000-0010-0000-0100-000002000000}" name="Data"/>
    <tableColumn id="3" xr3:uid="{00000000-0010-0000-0100-000003000000}" name="Differencefor box plot ">
      <calculatedColumnFormula>D30-D29</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workbookViewId="0">
      <selection activeCell="B14" sqref="B14"/>
    </sheetView>
  </sheetViews>
  <sheetFormatPr defaultRowHeight="14.5" x14ac:dyDescent="0.35"/>
  <cols>
    <col min="1" max="1" width="24.7265625" bestFit="1" customWidth="1"/>
    <col min="2" max="2" width="147.54296875" bestFit="1" customWidth="1"/>
  </cols>
  <sheetData>
    <row r="1" spans="1:2" x14ac:dyDescent="0.35">
      <c r="A1" s="91" t="s">
        <v>1</v>
      </c>
      <c r="B1" s="92" t="s">
        <v>2</v>
      </c>
    </row>
    <row r="2" spans="1:2" x14ac:dyDescent="0.35">
      <c r="A2" s="86" t="s">
        <v>108</v>
      </c>
      <c r="B2" s="87" t="s">
        <v>109</v>
      </c>
    </row>
    <row r="3" spans="1:2" x14ac:dyDescent="0.35">
      <c r="A3" s="86" t="s">
        <v>76</v>
      </c>
      <c r="B3" s="87" t="s">
        <v>81</v>
      </c>
    </row>
    <row r="4" spans="1:2" x14ac:dyDescent="0.35">
      <c r="A4" s="86" t="s">
        <v>0</v>
      </c>
      <c r="B4" s="87" t="s">
        <v>136</v>
      </c>
    </row>
    <row r="5" spans="1:2" x14ac:dyDescent="0.35">
      <c r="A5" s="86" t="s">
        <v>98</v>
      </c>
      <c r="B5" s="87" t="s">
        <v>96</v>
      </c>
    </row>
    <row r="6" spans="1:2" x14ac:dyDescent="0.35">
      <c r="A6" s="86" t="s">
        <v>99</v>
      </c>
      <c r="B6" s="87" t="s">
        <v>137</v>
      </c>
    </row>
    <row r="7" spans="1:2" ht="33" customHeight="1" x14ac:dyDescent="0.35">
      <c r="A7" s="88" t="s">
        <v>104</v>
      </c>
      <c r="B7" s="89" t="s">
        <v>105</v>
      </c>
    </row>
    <row r="8" spans="1:2" x14ac:dyDescent="0.35">
      <c r="A8" s="87" t="s">
        <v>117</v>
      </c>
      <c r="B8" s="88" t="s">
        <v>110</v>
      </c>
    </row>
    <row r="9" spans="1:2" x14ac:dyDescent="0.35">
      <c r="A9" s="88" t="s">
        <v>100</v>
      </c>
      <c r="B9" s="87" t="s">
        <v>111</v>
      </c>
    </row>
    <row r="10" spans="1:2" x14ac:dyDescent="0.35">
      <c r="A10" s="88" t="s">
        <v>101</v>
      </c>
      <c r="B10" s="87" t="s">
        <v>103</v>
      </c>
    </row>
    <row r="11" spans="1:2" x14ac:dyDescent="0.35">
      <c r="A11" s="88" t="s">
        <v>77</v>
      </c>
      <c r="B11" s="87" t="s">
        <v>82</v>
      </c>
    </row>
    <row r="12" spans="1:2" x14ac:dyDescent="0.35">
      <c r="A12" s="86" t="s">
        <v>79</v>
      </c>
      <c r="B12" s="87" t="s">
        <v>112</v>
      </c>
    </row>
    <row r="13" spans="1:2" x14ac:dyDescent="0.35">
      <c r="A13" s="86" t="s">
        <v>80</v>
      </c>
      <c r="B13" s="87" t="s">
        <v>113</v>
      </c>
    </row>
    <row r="14" spans="1:2" x14ac:dyDescent="0.35">
      <c r="A14" s="90" t="s">
        <v>102</v>
      </c>
      <c r="B14" s="87" t="s">
        <v>114</v>
      </c>
    </row>
    <row r="15" spans="1:2" x14ac:dyDescent="0.35">
      <c r="A15" s="86" t="s">
        <v>78</v>
      </c>
      <c r="B15" s="87" t="s">
        <v>115</v>
      </c>
    </row>
    <row r="16" spans="1:2" ht="29.25" customHeight="1" x14ac:dyDescent="0.35">
      <c r="A16" s="86" t="s">
        <v>107</v>
      </c>
      <c r="B16" s="89" t="s">
        <v>123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44"/>
  <sheetViews>
    <sheetView workbookViewId="0">
      <selection activeCell="E5" sqref="E5"/>
    </sheetView>
  </sheetViews>
  <sheetFormatPr defaultRowHeight="14.5" x14ac:dyDescent="0.35"/>
  <cols>
    <col min="2" max="2" width="19.7265625" bestFit="1" customWidth="1"/>
    <col min="3" max="3" width="11.81640625" bestFit="1" customWidth="1"/>
    <col min="4" max="4" width="1.90625" bestFit="1" customWidth="1"/>
    <col min="5" max="5" width="13.36328125" bestFit="1" customWidth="1"/>
    <col min="6" max="6" width="19.7265625" bestFit="1" customWidth="1"/>
    <col min="7" max="7" width="2.36328125" bestFit="1" customWidth="1"/>
    <col min="8" max="8" width="39.6328125" bestFit="1" customWidth="1"/>
    <col min="9" max="9" width="13.36328125" bestFit="1" customWidth="1"/>
    <col min="11" max="11" width="111.26953125" bestFit="1" customWidth="1"/>
  </cols>
  <sheetData>
    <row r="1" spans="2:10" x14ac:dyDescent="0.35">
      <c r="B1" s="178" t="s">
        <v>264</v>
      </c>
      <c r="C1" s="178"/>
    </row>
    <row r="2" spans="2:10" x14ac:dyDescent="0.35">
      <c r="B2" s="150" t="s">
        <v>116</v>
      </c>
      <c r="C2" s="150"/>
    </row>
    <row r="3" spans="2:10" x14ac:dyDescent="0.35">
      <c r="B3" s="142"/>
      <c r="C3" s="142"/>
    </row>
    <row r="4" spans="2:10" x14ac:dyDescent="0.35">
      <c r="B4" s="142" t="s">
        <v>148</v>
      </c>
      <c r="C4" s="142">
        <v>77.810499999999962</v>
      </c>
    </row>
    <row r="5" spans="2:10" x14ac:dyDescent="0.35">
      <c r="B5" s="142" t="s">
        <v>70</v>
      </c>
      <c r="C5" s="142">
        <v>1.4105731160291446</v>
      </c>
    </row>
    <row r="6" spans="2:10" x14ac:dyDescent="0.35">
      <c r="B6" s="142" t="s">
        <v>149</v>
      </c>
      <c r="C6" s="142">
        <v>71.099999999999994</v>
      </c>
    </row>
    <row r="7" spans="2:10" x14ac:dyDescent="0.35">
      <c r="B7" s="142" t="s">
        <v>150</v>
      </c>
      <c r="C7" s="142">
        <v>63.7</v>
      </c>
    </row>
    <row r="8" spans="2:10" x14ac:dyDescent="0.35">
      <c r="B8" s="142" t="s">
        <v>151</v>
      </c>
      <c r="C8" s="142">
        <v>28.211462320582893</v>
      </c>
    </row>
    <row r="9" spans="2:10" x14ac:dyDescent="0.35">
      <c r="B9" s="142" t="s">
        <v>152</v>
      </c>
      <c r="C9" s="142">
        <v>795.88660626566821</v>
      </c>
    </row>
    <row r="10" spans="2:10" x14ac:dyDescent="0.35">
      <c r="B10" s="142" t="s">
        <v>153</v>
      </c>
      <c r="C10" s="142">
        <v>1.7183291886243826</v>
      </c>
      <c r="J10" s="144"/>
    </row>
    <row r="11" spans="2:10" x14ac:dyDescent="0.35">
      <c r="B11" s="142" t="s">
        <v>154</v>
      </c>
      <c r="C11" s="142">
        <v>1.2132677477719753</v>
      </c>
    </row>
    <row r="12" spans="2:10" x14ac:dyDescent="0.35">
      <c r="B12" s="142" t="s">
        <v>155</v>
      </c>
      <c r="C12" s="142">
        <v>163.6</v>
      </c>
    </row>
    <row r="13" spans="2:10" x14ac:dyDescent="0.35">
      <c r="B13" s="142" t="s">
        <v>156</v>
      </c>
      <c r="C13" s="142">
        <v>38.9</v>
      </c>
    </row>
    <row r="14" spans="2:10" x14ac:dyDescent="0.35">
      <c r="B14" s="142" t="s">
        <v>157</v>
      </c>
      <c r="C14" s="142">
        <v>202.5</v>
      </c>
    </row>
    <row r="15" spans="2:10" x14ac:dyDescent="0.35">
      <c r="B15" s="142" t="s">
        <v>158</v>
      </c>
      <c r="C15" s="142">
        <v>31124.199999999983</v>
      </c>
    </row>
    <row r="16" spans="2:10" x14ac:dyDescent="0.35">
      <c r="B16" s="142" t="s">
        <v>159</v>
      </c>
      <c r="C16" s="142">
        <v>400</v>
      </c>
    </row>
    <row r="17" spans="2:5" ht="16.5" customHeight="1" x14ac:dyDescent="0.35"/>
    <row r="18" spans="2:5" ht="16.5" customHeight="1" x14ac:dyDescent="0.35"/>
    <row r="19" spans="2:5" ht="16.5" customHeight="1" x14ac:dyDescent="0.35"/>
    <row r="20" spans="2:5" ht="16.5" customHeight="1" x14ac:dyDescent="0.35"/>
    <row r="22" spans="2:5" ht="15" thickBot="1" x14ac:dyDescent="0.4">
      <c r="B22" s="19" t="s">
        <v>44</v>
      </c>
      <c r="C22" s="18"/>
      <c r="D22" s="18"/>
      <c r="E22" s="18"/>
    </row>
    <row r="23" spans="2:5" x14ac:dyDescent="0.35">
      <c r="B23" s="194" t="s">
        <v>45</v>
      </c>
      <c r="C23" s="195"/>
      <c r="D23" s="195"/>
      <c r="E23" s="196"/>
    </row>
    <row r="24" spans="2:5" x14ac:dyDescent="0.35">
      <c r="B24" s="197"/>
      <c r="C24" s="198"/>
      <c r="D24" s="198"/>
      <c r="E24" s="199"/>
    </row>
    <row r="25" spans="2:5" x14ac:dyDescent="0.35">
      <c r="B25" s="188" t="s">
        <v>46</v>
      </c>
      <c r="C25" s="189"/>
      <c r="D25" s="189"/>
      <c r="E25" s="190"/>
    </row>
    <row r="26" spans="2:5" x14ac:dyDescent="0.35">
      <c r="B26" s="59" t="s">
        <v>47</v>
      </c>
      <c r="C26" s="65" t="s">
        <v>48</v>
      </c>
      <c r="D26" s="12" t="s">
        <v>244</v>
      </c>
      <c r="E26" s="23">
        <v>75</v>
      </c>
    </row>
    <row r="27" spans="2:5" x14ac:dyDescent="0.35">
      <c r="B27" s="59" t="s">
        <v>49</v>
      </c>
      <c r="C27" s="65" t="s">
        <v>48</v>
      </c>
      <c r="D27" s="12" t="s">
        <v>245</v>
      </c>
      <c r="E27" s="12">
        <v>75</v>
      </c>
    </row>
    <row r="28" spans="2:5" x14ac:dyDescent="0.35">
      <c r="B28" s="66" t="s">
        <v>50</v>
      </c>
      <c r="C28" s="67"/>
      <c r="D28" s="67"/>
      <c r="E28" s="25" t="s">
        <v>246</v>
      </c>
    </row>
    <row r="29" spans="2:5" x14ac:dyDescent="0.35">
      <c r="B29" s="188" t="s">
        <v>51</v>
      </c>
      <c r="C29" s="189"/>
      <c r="D29" s="189"/>
      <c r="E29" s="190"/>
    </row>
    <row r="30" spans="2:5" x14ac:dyDescent="0.35">
      <c r="B30" s="26"/>
      <c r="C30" s="68"/>
      <c r="D30" s="69" t="s">
        <v>52</v>
      </c>
      <c r="E30" s="28">
        <v>0.05</v>
      </c>
    </row>
    <row r="31" spans="2:5" x14ac:dyDescent="0.35">
      <c r="B31" s="188" t="s">
        <v>53</v>
      </c>
      <c r="C31" s="189"/>
      <c r="D31" s="189"/>
      <c r="E31" s="190"/>
    </row>
    <row r="32" spans="2:5" x14ac:dyDescent="0.35">
      <c r="B32" s="200" t="s">
        <v>54</v>
      </c>
      <c r="C32" s="201"/>
      <c r="D32" s="201"/>
      <c r="E32" s="29">
        <v>399</v>
      </c>
    </row>
    <row r="33" spans="2:5" x14ac:dyDescent="0.35">
      <c r="B33" s="179" t="s">
        <v>139</v>
      </c>
      <c r="C33" s="180"/>
      <c r="D33" s="181"/>
      <c r="E33" s="74">
        <f>_xlfn.T.INV(1-E30,E32)</f>
        <v>1.6486815335554372</v>
      </c>
    </row>
    <row r="34" spans="2:5" x14ac:dyDescent="0.35">
      <c r="B34" s="188" t="s">
        <v>56</v>
      </c>
      <c r="C34" s="189"/>
      <c r="D34" s="189"/>
      <c r="E34" s="190"/>
    </row>
    <row r="35" spans="2:5" x14ac:dyDescent="0.35">
      <c r="B35" s="179" t="s">
        <v>57</v>
      </c>
      <c r="C35" s="180"/>
      <c r="D35" s="181"/>
      <c r="E35" s="31">
        <f>C8</f>
        <v>28.211462320582893</v>
      </c>
    </row>
    <row r="36" spans="2:5" x14ac:dyDescent="0.35">
      <c r="B36" s="179" t="s">
        <v>58</v>
      </c>
      <c r="C36" s="180"/>
      <c r="D36" s="181"/>
      <c r="E36" s="31">
        <f>C4</f>
        <v>77.810499999999962</v>
      </c>
    </row>
    <row r="37" spans="2:5" x14ac:dyDescent="0.35">
      <c r="B37" s="179" t="s">
        <v>59</v>
      </c>
      <c r="C37" s="180"/>
      <c r="D37" s="181"/>
      <c r="E37" s="31">
        <v>400</v>
      </c>
    </row>
    <row r="38" spans="2:5" x14ac:dyDescent="0.35">
      <c r="B38" s="185"/>
      <c r="C38" s="186"/>
      <c r="D38" s="186"/>
      <c r="E38" s="187"/>
    </row>
    <row r="39" spans="2:5" x14ac:dyDescent="0.35">
      <c r="B39" s="179" t="s">
        <v>60</v>
      </c>
      <c r="C39" s="180"/>
      <c r="D39" s="181"/>
      <c r="E39" s="75">
        <f>E35/SQRT(E37)</f>
        <v>1.4105731160291446</v>
      </c>
    </row>
    <row r="40" spans="2:5" x14ac:dyDescent="0.35">
      <c r="B40" s="182" t="s">
        <v>61</v>
      </c>
      <c r="C40" s="183"/>
      <c r="D40" s="184"/>
      <c r="E40" s="75">
        <f>(E36-E26)/E39</f>
        <v>1.9924525485865654</v>
      </c>
    </row>
    <row r="41" spans="2:5" x14ac:dyDescent="0.35">
      <c r="B41" s="179" t="s">
        <v>63</v>
      </c>
      <c r="C41" s="180"/>
      <c r="D41" s="181"/>
      <c r="E41" s="75">
        <f>_xlfn.T.DIST.RT(E40,E32)</f>
        <v>2.3501166153543477E-2</v>
      </c>
    </row>
    <row r="42" spans="2:5" x14ac:dyDescent="0.35">
      <c r="B42" s="185"/>
      <c r="C42" s="186"/>
      <c r="D42" s="186"/>
      <c r="E42" s="187"/>
    </row>
    <row r="43" spans="2:5" x14ac:dyDescent="0.35">
      <c r="B43" s="188" t="s">
        <v>64</v>
      </c>
      <c r="C43" s="189"/>
      <c r="D43" s="189"/>
      <c r="E43" s="190"/>
    </row>
    <row r="44" spans="2:5" ht="15" thickBot="1" x14ac:dyDescent="0.4">
      <c r="B44" s="191" t="str">
        <f>IF(E40&gt;E33,"Reject Null Hypothesis","FailtoRejectNullHypothesis")</f>
        <v>Reject Null Hypothesis</v>
      </c>
      <c r="C44" s="192"/>
      <c r="D44" s="192"/>
      <c r="E44" s="193"/>
    </row>
  </sheetData>
  <mergeCells count="19">
    <mergeCell ref="B43:E43"/>
    <mergeCell ref="B44:E44"/>
    <mergeCell ref="B33:D33"/>
    <mergeCell ref="B34:E34"/>
    <mergeCell ref="B35:D35"/>
    <mergeCell ref="B36:D36"/>
    <mergeCell ref="B37:D37"/>
    <mergeCell ref="B38:E38"/>
    <mergeCell ref="B1:C1"/>
    <mergeCell ref="B39:D39"/>
    <mergeCell ref="B40:D40"/>
    <mergeCell ref="B41:D41"/>
    <mergeCell ref="B42:E42"/>
    <mergeCell ref="B23:E23"/>
    <mergeCell ref="B24:E24"/>
    <mergeCell ref="B25:E25"/>
    <mergeCell ref="B29:E29"/>
    <mergeCell ref="B31:E31"/>
    <mergeCell ref="B32:D32"/>
  </mergeCells>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O32"/>
  <sheetViews>
    <sheetView workbookViewId="0">
      <selection activeCell="G15" sqref="G15"/>
    </sheetView>
  </sheetViews>
  <sheetFormatPr defaultRowHeight="14.5" x14ac:dyDescent="0.35"/>
  <cols>
    <col min="2" max="2" width="12.36328125" bestFit="1" customWidth="1"/>
    <col min="3" max="3" width="27.1796875" bestFit="1" customWidth="1"/>
    <col min="8" max="8" width="19.7265625" bestFit="1" customWidth="1"/>
    <col min="11" max="11" width="13.7265625" bestFit="1" customWidth="1"/>
  </cols>
  <sheetData>
    <row r="3" spans="2:15" x14ac:dyDescent="0.35">
      <c r="B3" s="93" t="s">
        <v>140</v>
      </c>
      <c r="C3" t="s">
        <v>247</v>
      </c>
    </row>
    <row r="4" spans="2:15" x14ac:dyDescent="0.35">
      <c r="B4" s="76" t="s">
        <v>119</v>
      </c>
      <c r="C4">
        <v>113</v>
      </c>
      <c r="L4" s="18"/>
      <c r="M4" s="18"/>
      <c r="N4" s="18"/>
      <c r="O4" s="18"/>
    </row>
    <row r="5" spans="2:15" x14ac:dyDescent="0.35">
      <c r="B5" s="76" t="s">
        <v>120</v>
      </c>
      <c r="C5">
        <v>51</v>
      </c>
      <c r="L5" s="18"/>
      <c r="M5" s="18"/>
      <c r="N5" s="18"/>
      <c r="O5" s="18"/>
    </row>
    <row r="6" spans="2:15" x14ac:dyDescent="0.35">
      <c r="B6" s="76" t="s">
        <v>118</v>
      </c>
      <c r="C6">
        <v>19</v>
      </c>
      <c r="L6" s="18"/>
      <c r="M6" s="18"/>
      <c r="N6" s="18"/>
      <c r="O6" s="18"/>
    </row>
    <row r="7" spans="2:15" x14ac:dyDescent="0.35">
      <c r="B7" s="76" t="s">
        <v>128</v>
      </c>
      <c r="C7">
        <v>192</v>
      </c>
      <c r="L7" s="18"/>
      <c r="M7" s="18"/>
      <c r="N7" s="18"/>
      <c r="O7" s="18"/>
    </row>
    <row r="8" spans="2:15" x14ac:dyDescent="0.35">
      <c r="B8" s="76" t="s">
        <v>129</v>
      </c>
      <c r="C8">
        <v>25</v>
      </c>
      <c r="L8" s="18"/>
      <c r="M8" s="18"/>
      <c r="N8" s="18"/>
      <c r="O8" s="18"/>
    </row>
    <row r="9" spans="2:15" x14ac:dyDescent="0.35">
      <c r="B9" s="76" t="s">
        <v>141</v>
      </c>
      <c r="C9">
        <v>400</v>
      </c>
      <c r="L9" s="18"/>
      <c r="M9" s="18"/>
      <c r="N9" s="18"/>
      <c r="O9" s="18"/>
    </row>
    <row r="10" spans="2:15" x14ac:dyDescent="0.35">
      <c r="L10" s="18"/>
      <c r="M10" s="18"/>
      <c r="N10" s="18"/>
      <c r="O10" s="18"/>
    </row>
    <row r="11" spans="2:15" ht="15" thickBot="1" x14ac:dyDescent="0.4">
      <c r="L11" s="18"/>
      <c r="M11" s="18"/>
      <c r="N11" s="18"/>
      <c r="O11" s="18"/>
    </row>
    <row r="12" spans="2:15" x14ac:dyDescent="0.35">
      <c r="B12" s="194" t="s">
        <v>66</v>
      </c>
      <c r="C12" s="195"/>
      <c r="D12" s="195"/>
      <c r="E12" s="196"/>
      <c r="L12" s="18"/>
      <c r="M12" s="18"/>
      <c r="N12" s="18"/>
      <c r="O12" s="18"/>
    </row>
    <row r="13" spans="2:15" x14ac:dyDescent="0.35">
      <c r="B13" s="197"/>
      <c r="C13" s="198"/>
      <c r="D13" s="198"/>
      <c r="E13" s="199"/>
      <c r="L13" s="18"/>
      <c r="M13" s="18"/>
      <c r="N13" s="18"/>
      <c r="O13" s="18"/>
    </row>
    <row r="14" spans="2:15" x14ac:dyDescent="0.35">
      <c r="B14" s="188" t="s">
        <v>46</v>
      </c>
      <c r="C14" s="189"/>
      <c r="D14" s="189"/>
      <c r="E14" s="190"/>
      <c r="L14" s="18"/>
      <c r="M14" s="18"/>
      <c r="N14" s="18"/>
      <c r="O14" s="18"/>
    </row>
    <row r="15" spans="2:15" x14ac:dyDescent="0.35">
      <c r="B15" s="59" t="s">
        <v>47</v>
      </c>
      <c r="C15" s="69" t="s">
        <v>67</v>
      </c>
      <c r="D15" s="36" t="s">
        <v>248</v>
      </c>
      <c r="E15" s="36">
        <v>0.5</v>
      </c>
      <c r="L15" s="18"/>
      <c r="M15" s="18"/>
      <c r="N15" s="18"/>
      <c r="O15" s="18"/>
    </row>
    <row r="16" spans="2:15" x14ac:dyDescent="0.35">
      <c r="B16" s="59" t="s">
        <v>49</v>
      </c>
      <c r="C16" s="69" t="s">
        <v>67</v>
      </c>
      <c r="D16" s="36" t="s">
        <v>249</v>
      </c>
      <c r="E16" s="37">
        <v>0.5</v>
      </c>
      <c r="L16" s="18"/>
      <c r="M16" s="18"/>
      <c r="N16" s="18"/>
      <c r="O16" s="18"/>
    </row>
    <row r="17" spans="2:15" x14ac:dyDescent="0.35">
      <c r="B17" s="66" t="s">
        <v>50</v>
      </c>
      <c r="C17" s="67"/>
      <c r="D17" s="67"/>
      <c r="E17" s="25" t="s">
        <v>250</v>
      </c>
      <c r="L17" s="18"/>
      <c r="M17" s="18"/>
      <c r="N17" s="18"/>
      <c r="O17" s="18"/>
    </row>
    <row r="18" spans="2:15" x14ac:dyDescent="0.35">
      <c r="B18" s="188" t="s">
        <v>51</v>
      </c>
      <c r="C18" s="189"/>
      <c r="D18" s="189"/>
      <c r="E18" s="190"/>
      <c r="L18" s="18"/>
      <c r="M18" s="18"/>
      <c r="N18" s="18"/>
      <c r="O18" s="18"/>
    </row>
    <row r="19" spans="2:15" x14ac:dyDescent="0.35">
      <c r="B19" s="26"/>
      <c r="C19" s="68"/>
      <c r="D19" s="69" t="s">
        <v>52</v>
      </c>
      <c r="E19" s="74">
        <v>0.05</v>
      </c>
      <c r="L19" s="18"/>
      <c r="M19" s="18"/>
      <c r="N19" s="18"/>
      <c r="O19" s="18"/>
    </row>
    <row r="20" spans="2:15" x14ac:dyDescent="0.35">
      <c r="B20" s="188" t="s">
        <v>53</v>
      </c>
      <c r="C20" s="189"/>
      <c r="D20" s="189"/>
      <c r="E20" s="190"/>
      <c r="L20" s="18"/>
      <c r="M20" s="18"/>
      <c r="N20" s="18"/>
      <c r="O20" s="18"/>
    </row>
    <row r="21" spans="2:15" x14ac:dyDescent="0.35">
      <c r="B21" s="200" t="s">
        <v>139</v>
      </c>
      <c r="C21" s="201"/>
      <c r="D21" s="201"/>
      <c r="E21">
        <f>_xlfn.NORM.S.INV(E19)</f>
        <v>-1.6448536269514726</v>
      </c>
      <c r="L21" s="18"/>
      <c r="M21" s="18"/>
      <c r="N21" s="18"/>
      <c r="O21" s="18"/>
    </row>
    <row r="22" spans="2:15" x14ac:dyDescent="0.35">
      <c r="B22" s="188" t="s">
        <v>56</v>
      </c>
      <c r="C22" s="189"/>
      <c r="D22" s="189"/>
      <c r="E22" s="190"/>
      <c r="L22" s="18"/>
      <c r="M22" s="18"/>
      <c r="N22" s="18"/>
      <c r="O22" s="18"/>
    </row>
    <row r="23" spans="2:15" x14ac:dyDescent="0.35">
      <c r="B23" s="179" t="s">
        <v>59</v>
      </c>
      <c r="C23" s="180"/>
      <c r="D23" s="181"/>
      <c r="E23" s="31">
        <f>GETPIVOTDATA("InitiativeEffectiveness",$B$3)</f>
        <v>400</v>
      </c>
      <c r="L23" s="18"/>
      <c r="M23" s="18"/>
      <c r="N23" s="18"/>
      <c r="O23" s="18"/>
    </row>
    <row r="24" spans="2:15" x14ac:dyDescent="0.35">
      <c r="B24" s="179" t="s">
        <v>68</v>
      </c>
      <c r="C24" s="180"/>
      <c r="D24" s="181"/>
      <c r="E24" s="31">
        <f>GETPIVOTDATA("InitiativeEffectiveness",$B$3,"InitiativeEffectiveness","V Effective")</f>
        <v>192</v>
      </c>
      <c r="L24" s="18"/>
      <c r="M24" s="18"/>
      <c r="N24" s="18"/>
      <c r="O24" s="18"/>
    </row>
    <row r="25" spans="2:15" x14ac:dyDescent="0.35">
      <c r="B25" s="185"/>
      <c r="C25" s="186"/>
      <c r="D25" s="186"/>
      <c r="E25" s="187"/>
    </row>
    <row r="26" spans="2:15" x14ac:dyDescent="0.35">
      <c r="B26" s="200" t="s">
        <v>69</v>
      </c>
      <c r="C26" s="201"/>
      <c r="D26" s="201"/>
      <c r="E26" s="38">
        <f>E24/E23</f>
        <v>0.48</v>
      </c>
    </row>
    <row r="27" spans="2:15" x14ac:dyDescent="0.35">
      <c r="B27" s="200" t="s">
        <v>70</v>
      </c>
      <c r="C27" s="201"/>
      <c r="D27" s="201"/>
      <c r="E27" s="38">
        <f>SQRT(E26*(1-E26)/E23)</f>
        <v>2.4979991993593593E-2</v>
      </c>
    </row>
    <row r="28" spans="2:15" x14ac:dyDescent="0.35">
      <c r="B28" s="200" t="s">
        <v>71</v>
      </c>
      <c r="C28" s="202"/>
      <c r="D28" s="202"/>
      <c r="E28" s="75">
        <f>(E26-E16)/E27</f>
        <v>-0.80064076902543635</v>
      </c>
    </row>
    <row r="29" spans="2:15" x14ac:dyDescent="0.35">
      <c r="B29" s="200" t="s">
        <v>63</v>
      </c>
      <c r="C29" s="201"/>
      <c r="D29" s="201"/>
      <c r="E29" s="75">
        <f>_xlfn.NORM.S.DIST(E28,TRUE)</f>
        <v>0.21166982079122165</v>
      </c>
    </row>
    <row r="30" spans="2:15" x14ac:dyDescent="0.35">
      <c r="B30" s="185"/>
      <c r="C30" s="186"/>
      <c r="D30" s="186"/>
      <c r="E30" s="187"/>
    </row>
    <row r="31" spans="2:15" x14ac:dyDescent="0.35">
      <c r="B31" s="188" t="s">
        <v>64</v>
      </c>
      <c r="C31" s="189"/>
      <c r="D31" s="189"/>
      <c r="E31" s="190"/>
    </row>
    <row r="32" spans="2:15" ht="15" thickBot="1" x14ac:dyDescent="0.4">
      <c r="B32" s="191" t="str">
        <f>IF(E28&lt;E21,"Reject Null Hypothesis","Fail to Reject Null Hypothesis")</f>
        <v>Fail to Reject Null Hypothesis</v>
      </c>
      <c r="C32" s="192"/>
      <c r="D32" s="192"/>
      <c r="E32" s="193"/>
    </row>
  </sheetData>
  <mergeCells count="17">
    <mergeCell ref="B27:D27"/>
    <mergeCell ref="B12:E12"/>
    <mergeCell ref="B13:E13"/>
    <mergeCell ref="B14:E14"/>
    <mergeCell ref="B18:E18"/>
    <mergeCell ref="B20:E20"/>
    <mergeCell ref="B21:D21"/>
    <mergeCell ref="B22:E22"/>
    <mergeCell ref="B23:D23"/>
    <mergeCell ref="B24:D24"/>
    <mergeCell ref="B25:E25"/>
    <mergeCell ref="B26:D26"/>
    <mergeCell ref="B28:D28"/>
    <mergeCell ref="B29:D29"/>
    <mergeCell ref="B30:E30"/>
    <mergeCell ref="B31:E31"/>
    <mergeCell ref="B32:E3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H67"/>
  <sheetViews>
    <sheetView workbookViewId="0">
      <selection activeCell="E23" sqref="E23"/>
    </sheetView>
  </sheetViews>
  <sheetFormatPr defaultRowHeight="14.5" x14ac:dyDescent="0.35"/>
  <cols>
    <col min="1" max="1" width="16.1796875" customWidth="1"/>
    <col min="2" max="2" width="23.54296875" bestFit="1" customWidth="1"/>
    <col min="3" max="3" width="32.1796875" bestFit="1" customWidth="1"/>
    <col min="6" max="6" width="21.36328125" bestFit="1" customWidth="1"/>
    <col min="7" max="7" width="43.453125" bestFit="1" customWidth="1"/>
  </cols>
  <sheetData>
    <row r="2" spans="2:7" x14ac:dyDescent="0.35">
      <c r="B2" s="168" t="s">
        <v>260</v>
      </c>
      <c r="C2" s="168"/>
      <c r="F2" s="178" t="s">
        <v>261</v>
      </c>
      <c r="G2" s="178"/>
    </row>
    <row r="3" spans="2:7" x14ac:dyDescent="0.35">
      <c r="B3" s="93" t="s">
        <v>140</v>
      </c>
      <c r="C3" t="s">
        <v>146</v>
      </c>
      <c r="F3" s="150" t="s">
        <v>116</v>
      </c>
      <c r="G3" s="150"/>
    </row>
    <row r="4" spans="2:7" x14ac:dyDescent="0.35">
      <c r="B4" s="76" t="s">
        <v>138</v>
      </c>
      <c r="C4">
        <v>53</v>
      </c>
      <c r="F4" s="142"/>
      <c r="G4" s="142"/>
    </row>
    <row r="5" spans="2:7" x14ac:dyDescent="0.35">
      <c r="B5" s="76" t="s">
        <v>130</v>
      </c>
      <c r="C5">
        <v>265</v>
      </c>
      <c r="F5" s="142" t="s">
        <v>148</v>
      </c>
      <c r="G5" s="142">
        <v>77.810499999999962</v>
      </c>
    </row>
    <row r="6" spans="2:7" x14ac:dyDescent="0.35">
      <c r="B6" s="76" t="s">
        <v>131</v>
      </c>
      <c r="C6">
        <v>60</v>
      </c>
      <c r="F6" s="142" t="s">
        <v>70</v>
      </c>
      <c r="G6" s="142">
        <v>1.4105731160291446</v>
      </c>
    </row>
    <row r="7" spans="2:7" x14ac:dyDescent="0.35">
      <c r="B7" s="76" t="s">
        <v>132</v>
      </c>
      <c r="C7">
        <v>22</v>
      </c>
      <c r="F7" s="142" t="s">
        <v>149</v>
      </c>
      <c r="G7" s="142">
        <v>71.099999999999994</v>
      </c>
    </row>
    <row r="8" spans="2:7" x14ac:dyDescent="0.35">
      <c r="B8" s="76" t="s">
        <v>141</v>
      </c>
      <c r="C8">
        <v>400</v>
      </c>
      <c r="F8" s="142" t="s">
        <v>150</v>
      </c>
      <c r="G8" s="142">
        <v>63.7</v>
      </c>
    </row>
    <row r="9" spans="2:7" x14ac:dyDescent="0.35">
      <c r="F9" s="142" t="s">
        <v>151</v>
      </c>
      <c r="G9" s="142">
        <v>28.211462320582893</v>
      </c>
    </row>
    <row r="10" spans="2:7" x14ac:dyDescent="0.35">
      <c r="F10" s="142" t="s">
        <v>152</v>
      </c>
      <c r="G10" s="142">
        <v>795.88660626566821</v>
      </c>
    </row>
    <row r="11" spans="2:7" x14ac:dyDescent="0.35">
      <c r="F11" s="142" t="s">
        <v>153</v>
      </c>
      <c r="G11" s="142">
        <v>1.7183291886243826</v>
      </c>
    </row>
    <row r="12" spans="2:7" x14ac:dyDescent="0.35">
      <c r="F12" s="142" t="s">
        <v>154</v>
      </c>
      <c r="G12" s="142">
        <v>1.2132677477719753</v>
      </c>
    </row>
    <row r="13" spans="2:7" x14ac:dyDescent="0.35">
      <c r="F13" s="142" t="s">
        <v>155</v>
      </c>
      <c r="G13" s="142">
        <v>163.6</v>
      </c>
    </row>
    <row r="14" spans="2:7" x14ac:dyDescent="0.35">
      <c r="F14" s="142" t="s">
        <v>156</v>
      </c>
      <c r="G14" s="142">
        <v>38.9</v>
      </c>
    </row>
    <row r="15" spans="2:7" x14ac:dyDescent="0.35">
      <c r="F15" s="142" t="s">
        <v>157</v>
      </c>
      <c r="G15" s="142">
        <v>202.5</v>
      </c>
    </row>
    <row r="16" spans="2:7" x14ac:dyDescent="0.35">
      <c r="F16" s="142" t="s">
        <v>158</v>
      </c>
      <c r="G16" s="142">
        <v>31124.199999999983</v>
      </c>
    </row>
    <row r="17" spans="3:8" x14ac:dyDescent="0.35">
      <c r="F17" s="142" t="s">
        <v>159</v>
      </c>
      <c r="G17" s="142">
        <v>400</v>
      </c>
    </row>
    <row r="18" spans="3:8" x14ac:dyDescent="0.35">
      <c r="F18" s="142" t="s">
        <v>160</v>
      </c>
      <c r="G18" s="142">
        <v>2.7730841916938833</v>
      </c>
    </row>
    <row r="20" spans="3:8" x14ac:dyDescent="0.35">
      <c r="C20" s="33"/>
    </row>
    <row r="22" spans="3:8" x14ac:dyDescent="0.35">
      <c r="C22" s="203" t="s">
        <v>262</v>
      </c>
      <c r="D22" s="203"/>
      <c r="G22" s="203" t="s">
        <v>263</v>
      </c>
      <c r="H22" s="203"/>
    </row>
    <row r="23" spans="3:8" ht="15" thickBot="1" x14ac:dyDescent="0.4">
      <c r="C23" s="40"/>
      <c r="D23" s="40"/>
    </row>
    <row r="24" spans="3:8" x14ac:dyDescent="0.35">
      <c r="C24" s="194" t="s">
        <v>33</v>
      </c>
      <c r="D24" s="196"/>
      <c r="G24" s="194" t="s">
        <v>34</v>
      </c>
      <c r="H24" s="196"/>
    </row>
    <row r="25" spans="3:8" x14ac:dyDescent="0.35">
      <c r="C25" s="7"/>
      <c r="D25" s="8"/>
      <c r="G25" s="7"/>
      <c r="H25" s="8"/>
    </row>
    <row r="26" spans="3:8" x14ac:dyDescent="0.35">
      <c r="C26" s="188" t="s">
        <v>5</v>
      </c>
      <c r="D26" s="190"/>
      <c r="G26" s="188" t="s">
        <v>5</v>
      </c>
      <c r="H26" s="190"/>
    </row>
    <row r="27" spans="3:8" x14ac:dyDescent="0.35">
      <c r="C27" s="59" t="s">
        <v>35</v>
      </c>
      <c r="D27" s="9">
        <f>GETPIVOTDATA("SkillPreparedness",$B$3,"SkillPreparedness","V Prepared")/GETPIVOTDATA("SkillPreparedness",$B$3)</f>
        <v>0.15</v>
      </c>
      <c r="G27" s="59" t="s">
        <v>36</v>
      </c>
      <c r="H27" s="10">
        <f>G9</f>
        <v>28.211462320582893</v>
      </c>
    </row>
    <row r="28" spans="3:8" x14ac:dyDescent="0.35">
      <c r="C28" s="59" t="s">
        <v>37</v>
      </c>
      <c r="D28" s="11">
        <v>0.03</v>
      </c>
      <c r="G28" s="59" t="s">
        <v>37</v>
      </c>
      <c r="H28" s="12">
        <f>2500/1000</f>
        <v>2.5</v>
      </c>
    </row>
    <row r="29" spans="3:8" x14ac:dyDescent="0.35">
      <c r="C29" s="59" t="s">
        <v>8</v>
      </c>
      <c r="D29" s="13">
        <v>0.95</v>
      </c>
      <c r="G29" s="59" t="s">
        <v>8</v>
      </c>
      <c r="H29" s="13">
        <v>0.95</v>
      </c>
    </row>
    <row r="30" spans="3:8" x14ac:dyDescent="0.35">
      <c r="C30" s="60"/>
      <c r="D30" s="14"/>
      <c r="G30" s="60"/>
      <c r="H30" s="14"/>
    </row>
    <row r="31" spans="3:8" x14ac:dyDescent="0.35">
      <c r="C31" s="188" t="s">
        <v>9</v>
      </c>
      <c r="D31" s="190"/>
      <c r="G31" s="188" t="s">
        <v>9</v>
      </c>
      <c r="H31" s="190"/>
    </row>
    <row r="32" spans="3:8" x14ac:dyDescent="0.35">
      <c r="C32" s="59" t="s">
        <v>38</v>
      </c>
      <c r="D32" s="61">
        <f>_xlfn.NORM.S.INV(D29+(1-D29)/2)</f>
        <v>1.9599639845400536</v>
      </c>
      <c r="G32" s="59" t="s">
        <v>38</v>
      </c>
      <c r="H32" s="143">
        <f>_xlfn.NORM.S.INV(H29+(1-H29)/2)</f>
        <v>1.9599639845400536</v>
      </c>
    </row>
    <row r="33" spans="3:8" x14ac:dyDescent="0.35">
      <c r="C33" s="59" t="s">
        <v>39</v>
      </c>
      <c r="D33" s="62">
        <f>D32^2*D27*(1-D27)/D28^2</f>
        <v>544.20666626500076</v>
      </c>
      <c r="G33" s="59" t="s">
        <v>39</v>
      </c>
      <c r="H33" s="62">
        <f>(H32*H27/H28)^2</f>
        <v>489.17849982585011</v>
      </c>
    </row>
    <row r="34" spans="3:8" x14ac:dyDescent="0.35">
      <c r="C34" s="63"/>
      <c r="D34" s="64"/>
      <c r="G34" s="63"/>
      <c r="H34" s="64"/>
    </row>
    <row r="35" spans="3:8" x14ac:dyDescent="0.35">
      <c r="C35" s="188" t="s">
        <v>40</v>
      </c>
      <c r="D35" s="190"/>
      <c r="G35" s="188" t="s">
        <v>40</v>
      </c>
      <c r="H35" s="190"/>
    </row>
    <row r="36" spans="3:8" ht="15" thickBot="1" x14ac:dyDescent="0.4">
      <c r="C36" s="15" t="s">
        <v>41</v>
      </c>
      <c r="D36" s="16">
        <f>ROUNDUP(D33,0)</f>
        <v>545</v>
      </c>
      <c r="G36" s="15" t="s">
        <v>41</v>
      </c>
      <c r="H36" s="16">
        <f>ROUNDUP(H33,0)</f>
        <v>490</v>
      </c>
    </row>
    <row r="38" spans="3:8" ht="15" thickBot="1" x14ac:dyDescent="0.4"/>
    <row r="39" spans="3:8" ht="15" thickBot="1" x14ac:dyDescent="0.4">
      <c r="C39" s="59"/>
      <c r="D39" s="59"/>
      <c r="G39" s="194" t="s">
        <v>34</v>
      </c>
      <c r="H39" s="196"/>
    </row>
    <row r="40" spans="3:8" x14ac:dyDescent="0.35">
      <c r="C40" s="194" t="s">
        <v>33</v>
      </c>
      <c r="D40" s="196"/>
      <c r="G40" s="7"/>
      <c r="H40" s="8"/>
    </row>
    <row r="41" spans="3:8" x14ac:dyDescent="0.35">
      <c r="C41" s="7"/>
      <c r="D41" s="8"/>
      <c r="G41" s="188" t="s">
        <v>5</v>
      </c>
      <c r="H41" s="190"/>
    </row>
    <row r="42" spans="3:8" x14ac:dyDescent="0.35">
      <c r="C42" s="188" t="s">
        <v>5</v>
      </c>
      <c r="D42" s="190"/>
      <c r="G42" s="59" t="s">
        <v>36</v>
      </c>
      <c r="H42" s="10">
        <f>G9</f>
        <v>28.211462320582893</v>
      </c>
    </row>
    <row r="43" spans="3:8" x14ac:dyDescent="0.35">
      <c r="C43" s="59" t="s">
        <v>35</v>
      </c>
      <c r="D43" s="9">
        <f>GETPIVOTDATA("SkillPreparedness",$B$3,"SkillPreparedness","V Prepared")/GETPIVOTDATA("SkillPreparedness",$B$3)</f>
        <v>0.15</v>
      </c>
      <c r="G43" s="59" t="s">
        <v>37</v>
      </c>
      <c r="H43" s="12">
        <f>2500/1000</f>
        <v>2.5</v>
      </c>
    </row>
    <row r="44" spans="3:8" x14ac:dyDescent="0.35">
      <c r="C44" s="59" t="s">
        <v>37</v>
      </c>
      <c r="D44" s="11">
        <v>0.03</v>
      </c>
      <c r="G44" s="59" t="s">
        <v>8</v>
      </c>
      <c r="H44" s="13">
        <v>0.9</v>
      </c>
    </row>
    <row r="45" spans="3:8" x14ac:dyDescent="0.35">
      <c r="C45" s="59" t="s">
        <v>8</v>
      </c>
      <c r="D45" s="13">
        <v>0.9</v>
      </c>
      <c r="G45" s="60"/>
      <c r="H45" s="14"/>
    </row>
    <row r="46" spans="3:8" x14ac:dyDescent="0.35">
      <c r="C46" s="60"/>
      <c r="D46" s="14"/>
      <c r="G46" s="188" t="s">
        <v>9</v>
      </c>
      <c r="H46" s="190"/>
    </row>
    <row r="47" spans="3:8" x14ac:dyDescent="0.35">
      <c r="C47" s="188" t="s">
        <v>9</v>
      </c>
      <c r="D47" s="190"/>
      <c r="G47" s="59" t="s">
        <v>38</v>
      </c>
      <c r="H47" s="143">
        <f>_xlfn.NORM.S.INV(H44+(1-H44)/2)</f>
        <v>1.6448536269514715</v>
      </c>
    </row>
    <row r="48" spans="3:8" x14ac:dyDescent="0.35">
      <c r="C48" s="59" t="s">
        <v>38</v>
      </c>
      <c r="D48" s="61">
        <f>_xlfn.NORM.S.INV(D45+(1-D45)/2)</f>
        <v>1.6448536269514715</v>
      </c>
      <c r="G48" s="59" t="s">
        <v>39</v>
      </c>
      <c r="H48" s="62">
        <f>(H47*H42/H43)^2</f>
        <v>344.52892764548642</v>
      </c>
    </row>
    <row r="49" spans="3:8" x14ac:dyDescent="0.35">
      <c r="C49" s="59" t="s">
        <v>39</v>
      </c>
      <c r="D49" s="62">
        <f>D48^2*D43*(1-D43)/D44^2</f>
        <v>383.28532266351647</v>
      </c>
      <c r="G49" s="63"/>
      <c r="H49" s="64"/>
    </row>
    <row r="50" spans="3:8" x14ac:dyDescent="0.35">
      <c r="C50" s="63"/>
      <c r="D50" s="64"/>
      <c r="G50" s="188" t="s">
        <v>40</v>
      </c>
      <c r="H50" s="190"/>
    </row>
    <row r="51" spans="3:8" ht="15" thickBot="1" x14ac:dyDescent="0.4">
      <c r="C51" s="188" t="s">
        <v>40</v>
      </c>
      <c r="D51" s="190"/>
      <c r="G51" s="15" t="s">
        <v>41</v>
      </c>
      <c r="H51" s="16">
        <f>ROUNDUP(H48,0)</f>
        <v>345</v>
      </c>
    </row>
    <row r="52" spans="3:8" ht="15" thickBot="1" x14ac:dyDescent="0.4">
      <c r="C52" s="15" t="s">
        <v>41</v>
      </c>
      <c r="D52" s="16">
        <f>ROUNDUP(D49,0)</f>
        <v>384</v>
      </c>
    </row>
    <row r="54" spans="3:8" ht="15" thickBot="1" x14ac:dyDescent="0.4"/>
    <row r="55" spans="3:8" x14ac:dyDescent="0.35">
      <c r="C55" s="194" t="s">
        <v>33</v>
      </c>
      <c r="D55" s="196"/>
      <c r="G55" s="194" t="s">
        <v>34</v>
      </c>
      <c r="H55" s="196"/>
    </row>
    <row r="56" spans="3:8" x14ac:dyDescent="0.35">
      <c r="C56" s="7"/>
      <c r="D56" s="8"/>
      <c r="G56" s="7"/>
      <c r="H56" s="8"/>
    </row>
    <row r="57" spans="3:8" x14ac:dyDescent="0.35">
      <c r="C57" s="188" t="s">
        <v>5</v>
      </c>
      <c r="D57" s="190"/>
      <c r="G57" s="188" t="s">
        <v>5</v>
      </c>
      <c r="H57" s="190"/>
    </row>
    <row r="58" spans="3:8" x14ac:dyDescent="0.35">
      <c r="C58" s="59" t="s">
        <v>35</v>
      </c>
      <c r="D58" s="9">
        <f>GETPIVOTDATA("SkillPreparedness",$B$3,"SkillPreparedness","V Prepared")/GETPIVOTDATA("SkillPreparedness",$B$3)</f>
        <v>0.15</v>
      </c>
      <c r="G58" s="59" t="s">
        <v>36</v>
      </c>
      <c r="H58" s="10">
        <f>G9</f>
        <v>28.211462320582893</v>
      </c>
    </row>
    <row r="59" spans="3:8" x14ac:dyDescent="0.35">
      <c r="C59" s="59" t="s">
        <v>37</v>
      </c>
      <c r="D59" s="11">
        <v>0.03</v>
      </c>
      <c r="G59" s="59" t="s">
        <v>37</v>
      </c>
      <c r="H59" s="12">
        <f>2500/1000</f>
        <v>2.5</v>
      </c>
    </row>
    <row r="60" spans="3:8" x14ac:dyDescent="0.35">
      <c r="C60" s="59" t="s">
        <v>8</v>
      </c>
      <c r="D60" s="13">
        <v>0.99</v>
      </c>
      <c r="G60" s="59" t="s">
        <v>8</v>
      </c>
      <c r="H60" s="13">
        <v>0.99</v>
      </c>
    </row>
    <row r="61" spans="3:8" x14ac:dyDescent="0.35">
      <c r="C61" s="60"/>
      <c r="D61" s="14"/>
      <c r="G61" s="60"/>
      <c r="H61" s="14"/>
    </row>
    <row r="62" spans="3:8" x14ac:dyDescent="0.35">
      <c r="C62" s="188" t="s">
        <v>9</v>
      </c>
      <c r="D62" s="190"/>
      <c r="G62" s="188" t="s">
        <v>9</v>
      </c>
      <c r="H62" s="190"/>
    </row>
    <row r="63" spans="3:8" x14ac:dyDescent="0.35">
      <c r="C63" s="59" t="s">
        <v>38</v>
      </c>
      <c r="D63" s="61">
        <f>_xlfn.NORM.S.INV(D60+(1-D60)/2)</f>
        <v>2.5758293035488999</v>
      </c>
      <c r="G63" s="59" t="s">
        <v>38</v>
      </c>
      <c r="H63" s="143">
        <f>_xlfn.NORM.S.INV(H60+(1-H60)/2)</f>
        <v>2.5758293035488999</v>
      </c>
    </row>
    <row r="64" spans="3:8" x14ac:dyDescent="0.35">
      <c r="C64" s="59" t="s">
        <v>39</v>
      </c>
      <c r="D64" s="62">
        <f>D63^2*D58*(1-D58)/D59^2</f>
        <v>939.94368514467146</v>
      </c>
      <c r="G64" s="59" t="s">
        <v>39</v>
      </c>
      <c r="H64" s="62">
        <f>(H63*H58/H59)^2</f>
        <v>844.9000541936623</v>
      </c>
    </row>
    <row r="65" spans="3:8" x14ac:dyDescent="0.35">
      <c r="C65" s="63"/>
      <c r="D65" s="64"/>
      <c r="G65" s="63"/>
      <c r="H65" s="64"/>
    </row>
    <row r="66" spans="3:8" x14ac:dyDescent="0.35">
      <c r="C66" s="188" t="s">
        <v>40</v>
      </c>
      <c r="D66" s="190"/>
      <c r="G66" s="188" t="s">
        <v>40</v>
      </c>
      <c r="H66" s="190"/>
    </row>
    <row r="67" spans="3:8" ht="15" thickBot="1" x14ac:dyDescent="0.4">
      <c r="C67" s="15" t="s">
        <v>41</v>
      </c>
      <c r="D67" s="16">
        <f>ROUNDUP(D64,0)</f>
        <v>940</v>
      </c>
      <c r="G67" s="15" t="s">
        <v>41</v>
      </c>
      <c r="H67" s="16">
        <f>ROUNDUP(H64,0)</f>
        <v>845</v>
      </c>
    </row>
  </sheetData>
  <mergeCells count="28">
    <mergeCell ref="G22:H22"/>
    <mergeCell ref="G24:H24"/>
    <mergeCell ref="G26:H26"/>
    <mergeCell ref="C40:D40"/>
    <mergeCell ref="C42:D42"/>
    <mergeCell ref="C47:D47"/>
    <mergeCell ref="C51:D51"/>
    <mergeCell ref="C22:D22"/>
    <mergeCell ref="C24:D24"/>
    <mergeCell ref="C26:D26"/>
    <mergeCell ref="C31:D31"/>
    <mergeCell ref="C35:D35"/>
    <mergeCell ref="G62:H62"/>
    <mergeCell ref="G66:H66"/>
    <mergeCell ref="B2:C2"/>
    <mergeCell ref="F2:G2"/>
    <mergeCell ref="C55:D55"/>
    <mergeCell ref="C57:D57"/>
    <mergeCell ref="C62:D62"/>
    <mergeCell ref="C66:D66"/>
    <mergeCell ref="G39:H39"/>
    <mergeCell ref="G41:H41"/>
    <mergeCell ref="G46:H46"/>
    <mergeCell ref="G50:H50"/>
    <mergeCell ref="G55:H55"/>
    <mergeCell ref="G57:H57"/>
    <mergeCell ref="G31:H31"/>
    <mergeCell ref="G35:H3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I22"/>
  <sheetViews>
    <sheetView workbookViewId="0">
      <selection activeCell="H2" sqref="H2:I22"/>
    </sheetView>
  </sheetViews>
  <sheetFormatPr defaultColWidth="9.1796875" defaultRowHeight="12.5" x14ac:dyDescent="0.25"/>
  <cols>
    <col min="1" max="1" width="9.1796875" style="40"/>
    <col min="2" max="2" width="46.54296875" style="40" customWidth="1"/>
    <col min="3" max="7" width="9.1796875" style="40"/>
    <col min="8" max="8" width="44.26953125" style="40" customWidth="1"/>
    <col min="9" max="11" width="9.1796875" style="40"/>
    <col min="12" max="12" width="8.81640625" style="40" customWidth="1"/>
    <col min="13" max="16384" width="9.1796875" style="40"/>
  </cols>
  <sheetData>
    <row r="2" spans="2:9" ht="13" x14ac:dyDescent="0.3">
      <c r="B2" s="39" t="s">
        <v>17</v>
      </c>
      <c r="H2" s="39" t="s">
        <v>17</v>
      </c>
    </row>
    <row r="4" spans="2:9" ht="14.5" x14ac:dyDescent="0.35">
      <c r="B4" s="41" t="s">
        <v>18</v>
      </c>
      <c r="H4" s="41" t="s">
        <v>19</v>
      </c>
    </row>
    <row r="5" spans="2:9" ht="13" thickBot="1" x14ac:dyDescent="0.3"/>
    <row r="6" spans="2:9" ht="13" x14ac:dyDescent="0.3">
      <c r="B6" s="170" t="s">
        <v>20</v>
      </c>
      <c r="C6" s="171"/>
      <c r="H6" s="170" t="s">
        <v>20</v>
      </c>
      <c r="I6" s="171"/>
    </row>
    <row r="7" spans="2:9" ht="13" x14ac:dyDescent="0.3">
      <c r="B7" s="42"/>
      <c r="C7" s="43"/>
      <c r="H7" s="42"/>
      <c r="I7" s="43"/>
    </row>
    <row r="8" spans="2:9" ht="13" x14ac:dyDescent="0.3">
      <c r="B8" s="172" t="s">
        <v>5</v>
      </c>
      <c r="C8" s="173"/>
      <c r="H8" s="172" t="s">
        <v>5</v>
      </c>
      <c r="I8" s="173"/>
    </row>
    <row r="9" spans="2:9" ht="13" x14ac:dyDescent="0.3">
      <c r="B9" s="44" t="s">
        <v>21</v>
      </c>
      <c r="C9" s="45"/>
      <c r="H9" s="44" t="s">
        <v>22</v>
      </c>
      <c r="I9" s="45"/>
    </row>
    <row r="10" spans="2:9" ht="13" x14ac:dyDescent="0.3">
      <c r="B10" s="44" t="s">
        <v>23</v>
      </c>
      <c r="C10" s="45"/>
      <c r="H10" s="44" t="s">
        <v>24</v>
      </c>
      <c r="I10" s="45"/>
    </row>
    <row r="11" spans="2:9" ht="13" x14ac:dyDescent="0.3">
      <c r="B11" s="44" t="s">
        <v>6</v>
      </c>
      <c r="C11" s="45"/>
      <c r="H11" s="44" t="s">
        <v>6</v>
      </c>
      <c r="I11" s="45"/>
    </row>
    <row r="12" spans="2:9" ht="13" x14ac:dyDescent="0.3">
      <c r="B12" s="44" t="s">
        <v>25</v>
      </c>
      <c r="C12" s="5"/>
      <c r="H12" s="44" t="s">
        <v>8</v>
      </c>
      <c r="I12" s="5"/>
    </row>
    <row r="13" spans="2:9" ht="13" x14ac:dyDescent="0.3">
      <c r="B13" s="46"/>
      <c r="C13" s="6"/>
      <c r="H13" s="46"/>
      <c r="I13" s="6"/>
    </row>
    <row r="14" spans="2:9" ht="13" x14ac:dyDescent="0.3">
      <c r="B14" s="172" t="s">
        <v>9</v>
      </c>
      <c r="C14" s="173"/>
      <c r="H14" s="172" t="s">
        <v>9</v>
      </c>
      <c r="I14" s="173"/>
    </row>
    <row r="15" spans="2:9" x14ac:dyDescent="0.25">
      <c r="B15" s="44" t="s">
        <v>26</v>
      </c>
      <c r="C15" s="47"/>
      <c r="H15" s="44" t="s">
        <v>26</v>
      </c>
      <c r="I15" s="47"/>
    </row>
    <row r="16" spans="2:9" ht="13" x14ac:dyDescent="0.3">
      <c r="B16" s="44" t="s">
        <v>11</v>
      </c>
      <c r="C16" s="47"/>
      <c r="H16" s="44" t="s">
        <v>27</v>
      </c>
      <c r="I16" s="48"/>
    </row>
    <row r="17" spans="2:9" ht="13" x14ac:dyDescent="0.3">
      <c r="B17" s="44" t="s">
        <v>28</v>
      </c>
      <c r="C17" s="47"/>
      <c r="H17" s="49" t="s">
        <v>29</v>
      </c>
      <c r="I17" s="47"/>
    </row>
    <row r="18" spans="2:9" ht="13" x14ac:dyDescent="0.3">
      <c r="B18" s="50"/>
      <c r="C18" s="51"/>
      <c r="H18" s="44" t="s">
        <v>30</v>
      </c>
      <c r="I18" s="47"/>
    </row>
    <row r="19" spans="2:9" ht="13" x14ac:dyDescent="0.3">
      <c r="B19" s="52" t="s">
        <v>14</v>
      </c>
      <c r="C19" s="53"/>
      <c r="H19" s="50"/>
      <c r="I19" s="51"/>
    </row>
    <row r="20" spans="2:9" ht="13" x14ac:dyDescent="0.3">
      <c r="B20" s="44" t="s">
        <v>31</v>
      </c>
      <c r="C20" s="54"/>
      <c r="H20" s="172" t="s">
        <v>14</v>
      </c>
      <c r="I20" s="173"/>
    </row>
    <row r="21" spans="2:9" ht="13.5" thickBot="1" x14ac:dyDescent="0.35">
      <c r="B21" s="55" t="s">
        <v>32</v>
      </c>
      <c r="C21" s="56"/>
      <c r="H21" s="44" t="s">
        <v>31</v>
      </c>
      <c r="I21" s="54"/>
    </row>
    <row r="22" spans="2:9" ht="13.5" thickBot="1" x14ac:dyDescent="0.35">
      <c r="H22" s="55" t="s">
        <v>32</v>
      </c>
      <c r="I22" s="56"/>
    </row>
  </sheetData>
  <mergeCells count="7">
    <mergeCell ref="H20:I20"/>
    <mergeCell ref="B6:C6"/>
    <mergeCell ref="H6:I6"/>
    <mergeCell ref="B8:C8"/>
    <mergeCell ref="H8:I8"/>
    <mergeCell ref="B14:C14"/>
    <mergeCell ref="H14:I14"/>
  </mergeCell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2:D20"/>
  <sheetViews>
    <sheetView workbookViewId="0">
      <selection activeCell="C4" sqref="C4:D20"/>
    </sheetView>
  </sheetViews>
  <sheetFormatPr defaultColWidth="9.1796875" defaultRowHeight="12.5" x14ac:dyDescent="0.25"/>
  <cols>
    <col min="1" max="2" width="9.1796875" style="40"/>
    <col min="3" max="3" width="54.26953125" style="40" customWidth="1"/>
    <col min="4" max="16384" width="9.1796875" style="40"/>
  </cols>
  <sheetData>
    <row r="2" spans="3:4" ht="13" x14ac:dyDescent="0.3">
      <c r="C2" s="204" t="s">
        <v>3</v>
      </c>
      <c r="D2" s="204"/>
    </row>
    <row r="3" spans="3:4" ht="13" thickBot="1" x14ac:dyDescent="0.3"/>
    <row r="4" spans="3:4" ht="13" x14ac:dyDescent="0.3">
      <c r="C4" s="174" t="s">
        <v>4</v>
      </c>
      <c r="D4" s="175"/>
    </row>
    <row r="5" spans="3:4" x14ac:dyDescent="0.25">
      <c r="C5" s="57"/>
      <c r="D5" s="58"/>
    </row>
    <row r="6" spans="3:4" ht="13" x14ac:dyDescent="0.3">
      <c r="C6" s="172" t="s">
        <v>5</v>
      </c>
      <c r="D6" s="173"/>
    </row>
    <row r="7" spans="3:4" ht="13" x14ac:dyDescent="0.3">
      <c r="C7" s="44" t="s">
        <v>6</v>
      </c>
      <c r="D7" s="45"/>
    </row>
    <row r="8" spans="3:4" ht="13" x14ac:dyDescent="0.3">
      <c r="C8" s="44" t="s">
        <v>7</v>
      </c>
      <c r="D8" s="45"/>
    </row>
    <row r="9" spans="3:4" ht="13" x14ac:dyDescent="0.3">
      <c r="C9" s="44" t="s">
        <v>8</v>
      </c>
      <c r="D9" s="1"/>
    </row>
    <row r="10" spans="3:4" x14ac:dyDescent="0.25">
      <c r="C10" s="44"/>
      <c r="D10" s="2"/>
    </row>
    <row r="11" spans="3:4" x14ac:dyDescent="0.25">
      <c r="C11" s="44"/>
      <c r="D11" s="48"/>
    </row>
    <row r="12" spans="3:4" ht="13" x14ac:dyDescent="0.3">
      <c r="C12" s="176" t="s">
        <v>9</v>
      </c>
      <c r="D12" s="177"/>
    </row>
    <row r="13" spans="3:4" ht="13" x14ac:dyDescent="0.3">
      <c r="C13" s="44" t="s">
        <v>10</v>
      </c>
      <c r="D13" s="2"/>
    </row>
    <row r="14" spans="3:4" x14ac:dyDescent="0.25">
      <c r="C14" s="44" t="s">
        <v>11</v>
      </c>
      <c r="D14" s="47"/>
    </row>
    <row r="15" spans="3:4" ht="16.149999999999999" customHeight="1" x14ac:dyDescent="0.25">
      <c r="C15" s="44" t="s">
        <v>12</v>
      </c>
      <c r="D15" s="48"/>
    </row>
    <row r="16" spans="3:4" ht="13" x14ac:dyDescent="0.3">
      <c r="C16" s="44" t="s">
        <v>13</v>
      </c>
      <c r="D16" s="47"/>
    </row>
    <row r="17" spans="3:4" x14ac:dyDescent="0.25">
      <c r="C17" s="44"/>
      <c r="D17" s="48"/>
    </row>
    <row r="18" spans="3:4" ht="13" x14ac:dyDescent="0.3">
      <c r="C18" s="176" t="s">
        <v>14</v>
      </c>
      <c r="D18" s="177"/>
    </row>
    <row r="19" spans="3:4" ht="13" x14ac:dyDescent="0.3">
      <c r="C19" s="44" t="s">
        <v>15</v>
      </c>
      <c r="D19" s="3"/>
    </row>
    <row r="20" spans="3:4" ht="13.5" thickBot="1" x14ac:dyDescent="0.35">
      <c r="C20" s="55" t="s">
        <v>16</v>
      </c>
      <c r="D20" s="4"/>
    </row>
  </sheetData>
  <mergeCells count="5">
    <mergeCell ref="C2:D2"/>
    <mergeCell ref="C4:D4"/>
    <mergeCell ref="C6:D6"/>
    <mergeCell ref="C12:D12"/>
    <mergeCell ref="C18:D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H16"/>
  <sheetViews>
    <sheetView workbookViewId="0">
      <selection activeCell="G2" sqref="G2:H2"/>
    </sheetView>
  </sheetViews>
  <sheetFormatPr defaultColWidth="9.1796875" defaultRowHeight="12.5" x14ac:dyDescent="0.25"/>
  <cols>
    <col min="1" max="1" width="9.1796875" style="40"/>
    <col min="2" max="2" width="40.26953125" style="40" customWidth="1"/>
    <col min="3" max="6" width="9.1796875" style="40"/>
    <col min="7" max="7" width="46.54296875" style="40" bestFit="1" customWidth="1"/>
    <col min="8" max="16384" width="9.1796875" style="40"/>
  </cols>
  <sheetData>
    <row r="2" spans="2:8" ht="13" x14ac:dyDescent="0.3">
      <c r="B2" s="205" t="s">
        <v>3</v>
      </c>
      <c r="C2" s="205"/>
      <c r="G2" s="205" t="s">
        <v>17</v>
      </c>
      <c r="H2" s="205"/>
    </row>
    <row r="3" spans="2:8" ht="13" thickBot="1" x14ac:dyDescent="0.3"/>
    <row r="4" spans="2:8" ht="14.5" x14ac:dyDescent="0.35">
      <c r="B4" s="194" t="s">
        <v>33</v>
      </c>
      <c r="C4" s="196"/>
      <c r="G4" s="194" t="s">
        <v>34</v>
      </c>
      <c r="H4" s="196"/>
    </row>
    <row r="5" spans="2:8" ht="14.5" x14ac:dyDescent="0.35">
      <c r="B5" s="7"/>
      <c r="C5" s="8"/>
      <c r="G5" s="7"/>
      <c r="H5" s="8"/>
    </row>
    <row r="6" spans="2:8" ht="14.5" x14ac:dyDescent="0.35">
      <c r="B6" s="188" t="s">
        <v>5</v>
      </c>
      <c r="C6" s="190"/>
      <c r="G6" s="188" t="s">
        <v>5</v>
      </c>
      <c r="H6" s="190"/>
    </row>
    <row r="7" spans="2:8" ht="14.5" x14ac:dyDescent="0.35">
      <c r="B7" s="59" t="s">
        <v>35</v>
      </c>
      <c r="C7" s="9"/>
      <c r="G7" s="59" t="s">
        <v>36</v>
      </c>
      <c r="H7" s="10"/>
    </row>
    <row r="8" spans="2:8" ht="14.5" x14ac:dyDescent="0.35">
      <c r="B8" s="59" t="s">
        <v>37</v>
      </c>
      <c r="C8" s="11"/>
      <c r="G8" s="59" t="s">
        <v>37</v>
      </c>
      <c r="H8" s="12"/>
    </row>
    <row r="9" spans="2:8" ht="14.5" x14ac:dyDescent="0.35">
      <c r="B9" s="59" t="s">
        <v>8</v>
      </c>
      <c r="C9" s="13"/>
      <c r="G9" s="59" t="s">
        <v>8</v>
      </c>
      <c r="H9" s="13"/>
    </row>
    <row r="10" spans="2:8" ht="14.5" x14ac:dyDescent="0.35">
      <c r="B10" s="60"/>
      <c r="C10" s="14"/>
      <c r="G10" s="60"/>
      <c r="H10" s="14"/>
    </row>
    <row r="11" spans="2:8" ht="14.5" x14ac:dyDescent="0.35">
      <c r="B11" s="188" t="s">
        <v>9</v>
      </c>
      <c r="C11" s="190"/>
      <c r="G11" s="188" t="s">
        <v>9</v>
      </c>
      <c r="H11" s="190"/>
    </row>
    <row r="12" spans="2:8" ht="14.5" x14ac:dyDescent="0.35">
      <c r="B12" s="59" t="s">
        <v>38</v>
      </c>
      <c r="C12" s="61"/>
      <c r="G12" s="59" t="s">
        <v>38</v>
      </c>
      <c r="H12" s="62"/>
    </row>
    <row r="13" spans="2:8" ht="14.5" x14ac:dyDescent="0.35">
      <c r="B13" s="59" t="s">
        <v>39</v>
      </c>
      <c r="C13" s="62"/>
      <c r="G13" s="59" t="s">
        <v>39</v>
      </c>
      <c r="H13" s="62"/>
    </row>
    <row r="14" spans="2:8" ht="14.5" x14ac:dyDescent="0.35">
      <c r="B14" s="63"/>
      <c r="C14" s="64"/>
      <c r="G14" s="63"/>
      <c r="H14" s="64"/>
    </row>
    <row r="15" spans="2:8" ht="14.5" x14ac:dyDescent="0.35">
      <c r="B15" s="188" t="s">
        <v>40</v>
      </c>
      <c r="C15" s="190"/>
      <c r="G15" s="188" t="s">
        <v>40</v>
      </c>
      <c r="H15" s="190"/>
    </row>
    <row r="16" spans="2:8" ht="15" thickBot="1" x14ac:dyDescent="0.4">
      <c r="B16" s="15" t="s">
        <v>41</v>
      </c>
      <c r="C16" s="16"/>
      <c r="G16" s="15" t="s">
        <v>41</v>
      </c>
      <c r="H16" s="16"/>
    </row>
  </sheetData>
  <mergeCells count="10">
    <mergeCell ref="B11:C11"/>
    <mergeCell ref="G11:H11"/>
    <mergeCell ref="B15:C15"/>
    <mergeCell ref="G15:H15"/>
    <mergeCell ref="B2:C2"/>
    <mergeCell ref="G2:H2"/>
    <mergeCell ref="B4:C4"/>
    <mergeCell ref="G4:H4"/>
    <mergeCell ref="B6:C6"/>
    <mergeCell ref="G6:H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V69"/>
  <sheetViews>
    <sheetView workbookViewId="0">
      <selection activeCell="H72" sqref="H72"/>
    </sheetView>
  </sheetViews>
  <sheetFormatPr defaultColWidth="8.81640625" defaultRowHeight="14.5" x14ac:dyDescent="0.35"/>
  <cols>
    <col min="1" max="1" width="8.81640625" style="18"/>
    <col min="2" max="2" width="21.81640625" style="18" customWidth="1"/>
    <col min="3" max="10" width="8.81640625" style="18"/>
    <col min="11" max="11" width="22.1796875" style="18" customWidth="1"/>
    <col min="12" max="16384" width="8.81640625" style="18"/>
  </cols>
  <sheetData>
    <row r="1" spans="2:14" x14ac:dyDescent="0.35">
      <c r="B1" s="17" t="s">
        <v>42</v>
      </c>
    </row>
    <row r="3" spans="2:14" ht="15" thickBot="1" x14ac:dyDescent="0.4">
      <c r="B3" s="19" t="s">
        <v>43</v>
      </c>
      <c r="K3" s="19" t="s">
        <v>44</v>
      </c>
    </row>
    <row r="4" spans="2:14" x14ac:dyDescent="0.35">
      <c r="B4" s="194" t="s">
        <v>45</v>
      </c>
      <c r="C4" s="195"/>
      <c r="D4" s="195"/>
      <c r="E4" s="196"/>
      <c r="K4" s="194" t="s">
        <v>45</v>
      </c>
      <c r="L4" s="195"/>
      <c r="M4" s="195"/>
      <c r="N4" s="196"/>
    </row>
    <row r="5" spans="2:14" x14ac:dyDescent="0.35">
      <c r="B5" s="197"/>
      <c r="C5" s="198"/>
      <c r="D5" s="198"/>
      <c r="E5" s="199"/>
      <c r="K5" s="197"/>
      <c r="L5" s="198"/>
      <c r="M5" s="198"/>
      <c r="N5" s="199"/>
    </row>
    <row r="6" spans="2:14" x14ac:dyDescent="0.35">
      <c r="B6" s="188" t="s">
        <v>46</v>
      </c>
      <c r="C6" s="189"/>
      <c r="D6" s="189"/>
      <c r="E6" s="190"/>
      <c r="K6" s="188" t="s">
        <v>46</v>
      </c>
      <c r="L6" s="189"/>
      <c r="M6" s="189"/>
      <c r="N6" s="190"/>
    </row>
    <row r="7" spans="2:14" x14ac:dyDescent="0.35">
      <c r="B7" s="59" t="s">
        <v>47</v>
      </c>
      <c r="C7" s="65" t="s">
        <v>48</v>
      </c>
      <c r="D7" s="20"/>
      <c r="E7" s="21"/>
      <c r="K7" s="59" t="s">
        <v>47</v>
      </c>
      <c r="L7" s="65" t="s">
        <v>48</v>
      </c>
      <c r="M7" s="22"/>
      <c r="N7" s="23"/>
    </row>
    <row r="8" spans="2:14" x14ac:dyDescent="0.35">
      <c r="B8" s="59" t="s">
        <v>49</v>
      </c>
      <c r="C8" s="65" t="s">
        <v>48</v>
      </c>
      <c r="D8" s="20"/>
      <c r="E8" s="24"/>
      <c r="K8" s="59" t="s">
        <v>49</v>
      </c>
      <c r="L8" s="65" t="s">
        <v>48</v>
      </c>
      <c r="M8" s="22"/>
      <c r="N8" s="12"/>
    </row>
    <row r="9" spans="2:14" x14ac:dyDescent="0.35">
      <c r="B9" s="66" t="s">
        <v>50</v>
      </c>
      <c r="C9" s="67"/>
      <c r="D9" s="67"/>
      <c r="E9" s="25"/>
      <c r="K9" s="66" t="s">
        <v>50</v>
      </c>
      <c r="L9" s="67"/>
      <c r="M9" s="67"/>
      <c r="N9" s="25"/>
    </row>
    <row r="10" spans="2:14" x14ac:dyDescent="0.35">
      <c r="B10" s="188" t="s">
        <v>51</v>
      </c>
      <c r="C10" s="189"/>
      <c r="D10" s="189"/>
      <c r="E10" s="190"/>
      <c r="K10" s="188" t="s">
        <v>51</v>
      </c>
      <c r="L10" s="189"/>
      <c r="M10" s="189"/>
      <c r="N10" s="190"/>
    </row>
    <row r="11" spans="2:14" x14ac:dyDescent="0.35">
      <c r="B11" s="26"/>
      <c r="C11" s="68"/>
      <c r="D11" s="69" t="s">
        <v>52</v>
      </c>
      <c r="E11" s="27"/>
      <c r="K11" s="26"/>
      <c r="L11" s="68"/>
      <c r="M11" s="69" t="s">
        <v>52</v>
      </c>
      <c r="N11" s="28"/>
    </row>
    <row r="12" spans="2:14" x14ac:dyDescent="0.35">
      <c r="B12" s="188" t="s">
        <v>53</v>
      </c>
      <c r="C12" s="189"/>
      <c r="D12" s="189"/>
      <c r="E12" s="190"/>
      <c r="K12" s="188" t="s">
        <v>53</v>
      </c>
      <c r="L12" s="189"/>
      <c r="M12" s="189"/>
      <c r="N12" s="190"/>
    </row>
    <row r="13" spans="2:14" x14ac:dyDescent="0.35">
      <c r="B13" s="179" t="s">
        <v>139</v>
      </c>
      <c r="C13" s="180"/>
      <c r="D13" s="181"/>
      <c r="E13" s="70"/>
      <c r="K13" s="200" t="s">
        <v>54</v>
      </c>
      <c r="L13" s="201"/>
      <c r="M13" s="201"/>
      <c r="N13" s="29"/>
    </row>
    <row r="14" spans="2:14" x14ac:dyDescent="0.35">
      <c r="B14" s="71"/>
      <c r="C14" s="72"/>
      <c r="D14" s="72"/>
      <c r="E14" s="73"/>
      <c r="K14" s="179" t="s">
        <v>139</v>
      </c>
      <c r="L14" s="180"/>
      <c r="M14" s="181"/>
      <c r="N14" s="74"/>
    </row>
    <row r="15" spans="2:14" x14ac:dyDescent="0.35">
      <c r="B15" s="200" t="s">
        <v>55</v>
      </c>
      <c r="C15" s="201"/>
      <c r="D15" s="201"/>
      <c r="E15" s="30"/>
      <c r="K15" s="188" t="s">
        <v>56</v>
      </c>
      <c r="L15" s="189"/>
      <c r="M15" s="189"/>
      <c r="N15" s="190"/>
    </row>
    <row r="16" spans="2:14" x14ac:dyDescent="0.35">
      <c r="B16" s="71"/>
      <c r="C16" s="72"/>
      <c r="D16" s="72"/>
      <c r="E16" s="73"/>
      <c r="K16" s="179" t="s">
        <v>57</v>
      </c>
      <c r="L16" s="180"/>
      <c r="M16" s="181"/>
      <c r="N16" s="31"/>
    </row>
    <row r="17" spans="2:22" x14ac:dyDescent="0.35">
      <c r="B17" s="188" t="s">
        <v>56</v>
      </c>
      <c r="C17" s="189"/>
      <c r="D17" s="189"/>
      <c r="E17" s="190"/>
      <c r="K17" s="179" t="s">
        <v>58</v>
      </c>
      <c r="L17" s="180"/>
      <c r="M17" s="181"/>
      <c r="N17" s="31"/>
    </row>
    <row r="18" spans="2:22" x14ac:dyDescent="0.35">
      <c r="B18" s="179" t="s">
        <v>58</v>
      </c>
      <c r="C18" s="180"/>
      <c r="D18" s="181"/>
      <c r="E18" s="32"/>
      <c r="K18" s="179" t="s">
        <v>59</v>
      </c>
      <c r="L18" s="180"/>
      <c r="M18" s="181"/>
      <c r="N18" s="31"/>
    </row>
    <row r="19" spans="2:22" x14ac:dyDescent="0.35">
      <c r="B19" s="179" t="s">
        <v>59</v>
      </c>
      <c r="C19" s="180"/>
      <c r="D19" s="181"/>
      <c r="E19" s="32"/>
      <c r="G19" s="33"/>
      <c r="K19" s="185"/>
      <c r="L19" s="186"/>
      <c r="M19" s="186"/>
      <c r="N19" s="187"/>
      <c r="P19" s="34"/>
    </row>
    <row r="20" spans="2:22" x14ac:dyDescent="0.35">
      <c r="B20" s="185"/>
      <c r="C20" s="186"/>
      <c r="D20" s="186"/>
      <c r="E20" s="187"/>
      <c r="K20" s="179" t="s">
        <v>60</v>
      </c>
      <c r="L20" s="180"/>
      <c r="M20" s="181"/>
      <c r="N20" s="75"/>
    </row>
    <row r="21" spans="2:22" x14ac:dyDescent="0.35">
      <c r="B21" s="179" t="s">
        <v>60</v>
      </c>
      <c r="C21" s="180"/>
      <c r="D21" s="181"/>
      <c r="E21" s="75"/>
      <c r="K21" s="182" t="s">
        <v>61</v>
      </c>
      <c r="L21" s="183"/>
      <c r="M21" s="184"/>
      <c r="N21" s="75"/>
    </row>
    <row r="22" spans="2:22" x14ac:dyDescent="0.35">
      <c r="B22" s="182" t="s">
        <v>62</v>
      </c>
      <c r="C22" s="183"/>
      <c r="D22" s="184"/>
      <c r="E22" s="75"/>
      <c r="K22" s="179" t="s">
        <v>63</v>
      </c>
      <c r="L22" s="180"/>
      <c r="M22" s="181"/>
      <c r="N22" s="75"/>
    </row>
    <row r="23" spans="2:22" x14ac:dyDescent="0.35">
      <c r="B23" s="179" t="s">
        <v>63</v>
      </c>
      <c r="C23" s="180"/>
      <c r="D23" s="181"/>
      <c r="E23" s="75"/>
      <c r="K23" s="185"/>
      <c r="L23" s="186"/>
      <c r="M23" s="186"/>
      <c r="N23" s="187"/>
      <c r="V23" s="34"/>
    </row>
    <row r="24" spans="2:22" x14ac:dyDescent="0.35">
      <c r="B24" s="185"/>
      <c r="C24" s="186"/>
      <c r="D24" s="186"/>
      <c r="E24" s="187"/>
      <c r="K24" s="188" t="s">
        <v>64</v>
      </c>
      <c r="L24" s="189"/>
      <c r="M24" s="189"/>
      <c r="N24" s="190"/>
    </row>
    <row r="25" spans="2:22" ht="15" thickBot="1" x14ac:dyDescent="0.4">
      <c r="B25" s="188" t="s">
        <v>64</v>
      </c>
      <c r="C25" s="189"/>
      <c r="D25" s="189"/>
      <c r="E25" s="190"/>
      <c r="K25" s="206"/>
      <c r="L25" s="207"/>
      <c r="M25" s="207"/>
      <c r="N25" s="208"/>
    </row>
    <row r="26" spans="2:22" ht="15" thickBot="1" x14ac:dyDescent="0.4">
      <c r="B26" s="206"/>
      <c r="C26" s="207"/>
      <c r="D26" s="207"/>
      <c r="E26" s="208"/>
    </row>
    <row r="33" spans="11:18" x14ac:dyDescent="0.35">
      <c r="P33" s="34"/>
    </row>
    <row r="34" spans="11:18" x14ac:dyDescent="0.35">
      <c r="K34" s="34"/>
    </row>
    <row r="35" spans="11:18" x14ac:dyDescent="0.35">
      <c r="L35" s="35"/>
      <c r="R35" s="35"/>
    </row>
    <row r="38" spans="11:18" x14ac:dyDescent="0.35">
      <c r="R38" s="34"/>
    </row>
    <row r="69" spans="19:19" x14ac:dyDescent="0.35">
      <c r="S69" s="33"/>
    </row>
  </sheetData>
  <mergeCells count="35">
    <mergeCell ref="B4:E4"/>
    <mergeCell ref="K4:N4"/>
    <mergeCell ref="B5:E5"/>
    <mergeCell ref="K5:N5"/>
    <mergeCell ref="B6:E6"/>
    <mergeCell ref="K6:N6"/>
    <mergeCell ref="B10:E10"/>
    <mergeCell ref="K10:N10"/>
    <mergeCell ref="B12:E12"/>
    <mergeCell ref="K12:N12"/>
    <mergeCell ref="B13:D13"/>
    <mergeCell ref="K13:M13"/>
    <mergeCell ref="K14:M14"/>
    <mergeCell ref="B15:D15"/>
    <mergeCell ref="K15:N15"/>
    <mergeCell ref="K16:M16"/>
    <mergeCell ref="B17:E17"/>
    <mergeCell ref="K17:M17"/>
    <mergeCell ref="B18:D18"/>
    <mergeCell ref="K18:M18"/>
    <mergeCell ref="B19:D19"/>
    <mergeCell ref="K19:N19"/>
    <mergeCell ref="B20:E20"/>
    <mergeCell ref="K20:M20"/>
    <mergeCell ref="B21:D21"/>
    <mergeCell ref="K21:M21"/>
    <mergeCell ref="B22:D22"/>
    <mergeCell ref="K22:M22"/>
    <mergeCell ref="B23:D23"/>
    <mergeCell ref="K23:N23"/>
    <mergeCell ref="B24:E24"/>
    <mergeCell ref="K24:N24"/>
    <mergeCell ref="B25:E25"/>
    <mergeCell ref="K25:N25"/>
    <mergeCell ref="B26:E26"/>
  </mergeCells>
  <pageMargins left="0.7" right="0.7" top="0.75" bottom="0.75" header="0.3" footer="0.3"/>
  <pageSetup paperSize="9" orientation="portrait" horizontalDpi="1200" verticalDpi="12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E23"/>
  <sheetViews>
    <sheetView topLeftCell="A12" workbookViewId="0">
      <selection activeCell="S15" sqref="S15"/>
    </sheetView>
  </sheetViews>
  <sheetFormatPr defaultColWidth="8.81640625" defaultRowHeight="14.5" x14ac:dyDescent="0.35"/>
  <cols>
    <col min="1" max="1" width="8.81640625" style="18"/>
    <col min="2" max="2" width="22.1796875" style="18" customWidth="1"/>
    <col min="3" max="16384" width="8.81640625" style="18"/>
  </cols>
  <sheetData>
    <row r="1" spans="2:5" ht="19.899999999999999" customHeight="1" x14ac:dyDescent="0.35">
      <c r="B1" s="17" t="s">
        <v>65</v>
      </c>
    </row>
    <row r="2" spans="2:5" ht="15" thickBot="1" x14ac:dyDescent="0.4"/>
    <row r="3" spans="2:5" x14ac:dyDescent="0.35">
      <c r="B3" s="194" t="s">
        <v>66</v>
      </c>
      <c r="C3" s="195"/>
      <c r="D3" s="195"/>
      <c r="E3" s="196"/>
    </row>
    <row r="4" spans="2:5" x14ac:dyDescent="0.35">
      <c r="B4" s="197"/>
      <c r="C4" s="198"/>
      <c r="D4" s="198"/>
      <c r="E4" s="199"/>
    </row>
    <row r="5" spans="2:5" x14ac:dyDescent="0.35">
      <c r="B5" s="188" t="s">
        <v>46</v>
      </c>
      <c r="C5" s="189"/>
      <c r="D5" s="189"/>
      <c r="E5" s="190"/>
    </row>
    <row r="6" spans="2:5" x14ac:dyDescent="0.35">
      <c r="B6" s="59" t="s">
        <v>47</v>
      </c>
      <c r="C6" s="69" t="s">
        <v>67</v>
      </c>
      <c r="D6" s="22"/>
      <c r="E6" s="36"/>
    </row>
    <row r="7" spans="2:5" x14ac:dyDescent="0.35">
      <c r="B7" s="59" t="s">
        <v>49</v>
      </c>
      <c r="C7" s="69" t="s">
        <v>67</v>
      </c>
      <c r="D7" s="22"/>
      <c r="E7" s="37"/>
    </row>
    <row r="8" spans="2:5" x14ac:dyDescent="0.35">
      <c r="B8" s="66" t="s">
        <v>50</v>
      </c>
      <c r="C8" s="67"/>
      <c r="D8" s="67"/>
      <c r="E8" s="25"/>
    </row>
    <row r="9" spans="2:5" x14ac:dyDescent="0.35">
      <c r="B9" s="188" t="s">
        <v>51</v>
      </c>
      <c r="C9" s="189"/>
      <c r="D9" s="189"/>
      <c r="E9" s="190"/>
    </row>
    <row r="10" spans="2:5" x14ac:dyDescent="0.35">
      <c r="B10" s="26"/>
      <c r="C10" s="68"/>
      <c r="D10" s="69" t="s">
        <v>52</v>
      </c>
      <c r="E10" s="28"/>
    </row>
    <row r="11" spans="2:5" x14ac:dyDescent="0.35">
      <c r="B11" s="188" t="s">
        <v>53</v>
      </c>
      <c r="C11" s="189"/>
      <c r="D11" s="189"/>
      <c r="E11" s="190"/>
    </row>
    <row r="12" spans="2:5" x14ac:dyDescent="0.35">
      <c r="B12" s="200" t="s">
        <v>139</v>
      </c>
      <c r="C12" s="201"/>
      <c r="D12" s="201"/>
      <c r="E12" s="74"/>
    </row>
    <row r="13" spans="2:5" x14ac:dyDescent="0.35">
      <c r="B13" s="188" t="s">
        <v>56</v>
      </c>
      <c r="C13" s="189"/>
      <c r="D13" s="189"/>
      <c r="E13" s="190"/>
    </row>
    <row r="14" spans="2:5" x14ac:dyDescent="0.35">
      <c r="B14" s="179" t="s">
        <v>59</v>
      </c>
      <c r="C14" s="180"/>
      <c r="D14" s="181"/>
      <c r="E14" s="31"/>
    </row>
    <row r="15" spans="2:5" x14ac:dyDescent="0.35">
      <c r="B15" s="179" t="s">
        <v>68</v>
      </c>
      <c r="C15" s="180"/>
      <c r="D15" s="181"/>
      <c r="E15" s="31"/>
    </row>
    <row r="16" spans="2:5" x14ac:dyDescent="0.35">
      <c r="B16" s="185"/>
      <c r="C16" s="186"/>
      <c r="D16" s="186"/>
      <c r="E16" s="187"/>
    </row>
    <row r="17" spans="2:5" x14ac:dyDescent="0.35">
      <c r="B17" s="200" t="s">
        <v>69</v>
      </c>
      <c r="C17" s="201"/>
      <c r="D17" s="201"/>
      <c r="E17" s="38"/>
    </row>
    <row r="18" spans="2:5" x14ac:dyDescent="0.35">
      <c r="B18" s="200" t="s">
        <v>70</v>
      </c>
      <c r="C18" s="201"/>
      <c r="D18" s="201"/>
      <c r="E18" s="38"/>
    </row>
    <row r="19" spans="2:5" x14ac:dyDescent="0.35">
      <c r="B19" s="200" t="s">
        <v>71</v>
      </c>
      <c r="C19" s="202"/>
      <c r="D19" s="202"/>
      <c r="E19" s="75"/>
    </row>
    <row r="20" spans="2:5" x14ac:dyDescent="0.35">
      <c r="B20" s="200" t="s">
        <v>63</v>
      </c>
      <c r="C20" s="201"/>
      <c r="D20" s="201"/>
      <c r="E20" s="75"/>
    </row>
    <row r="21" spans="2:5" x14ac:dyDescent="0.35">
      <c r="B21" s="185"/>
      <c r="C21" s="186"/>
      <c r="D21" s="186"/>
      <c r="E21" s="187"/>
    </row>
    <row r="22" spans="2:5" x14ac:dyDescent="0.35">
      <c r="B22" s="188" t="s">
        <v>64</v>
      </c>
      <c r="C22" s="189"/>
      <c r="D22" s="189"/>
      <c r="E22" s="190"/>
    </row>
    <row r="23" spans="2:5" ht="15" thickBot="1" x14ac:dyDescent="0.4">
      <c r="B23" s="206"/>
      <c r="C23" s="207"/>
      <c r="D23" s="207"/>
      <c r="E23" s="208"/>
    </row>
  </sheetData>
  <mergeCells count="17">
    <mergeCell ref="B18:D18"/>
    <mergeCell ref="B3:E3"/>
    <mergeCell ref="B4:E4"/>
    <mergeCell ref="B5:E5"/>
    <mergeCell ref="B9:E9"/>
    <mergeCell ref="B11:E11"/>
    <mergeCell ref="B12:D12"/>
    <mergeCell ref="B13:E13"/>
    <mergeCell ref="B14:D14"/>
    <mergeCell ref="B15:D15"/>
    <mergeCell ref="B16:E16"/>
    <mergeCell ref="B17:D17"/>
    <mergeCell ref="B19:D19"/>
    <mergeCell ref="B20:D20"/>
    <mergeCell ref="B21:E21"/>
    <mergeCell ref="B22:E22"/>
    <mergeCell ref="B23:E23"/>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01"/>
  <sheetViews>
    <sheetView topLeftCell="G174" workbookViewId="0">
      <selection activeCell="C2" sqref="C2"/>
    </sheetView>
  </sheetViews>
  <sheetFormatPr defaultRowHeight="14.5" x14ac:dyDescent="0.35"/>
  <cols>
    <col min="1" max="1" width="10.1796875" style="76" bestFit="1" customWidth="1"/>
    <col min="2" max="2" width="17.1796875" style="77" customWidth="1"/>
    <col min="3" max="3" width="4.81640625" style="76" customWidth="1"/>
    <col min="4" max="4" width="8.7265625" style="76" customWidth="1"/>
    <col min="5" max="5" width="18.26953125" style="77" customWidth="1"/>
    <col min="6" max="6" width="17.7265625" style="77" customWidth="1"/>
    <col min="7" max="7" width="21.1796875" style="77" bestFit="1" customWidth="1"/>
    <col min="8" max="8" width="19.26953125" style="77" customWidth="1"/>
    <col min="9" max="9" width="24.1796875" style="77" customWidth="1"/>
    <col min="10" max="10" width="16.26953125" style="77" customWidth="1"/>
    <col min="11" max="11" width="12.81640625" style="78" customWidth="1"/>
    <col min="12" max="12" width="18.81640625" style="76" customWidth="1"/>
    <col min="13" max="13" width="13.453125" style="76" bestFit="1" customWidth="1"/>
    <col min="14" max="14" width="15.7265625" style="76" bestFit="1" customWidth="1"/>
    <col min="15" max="15" width="12" style="76" customWidth="1"/>
    <col min="16" max="16" width="29.81640625" style="77" customWidth="1"/>
  </cols>
  <sheetData>
    <row r="1" spans="1:16" x14ac:dyDescent="0.35">
      <c r="A1" s="85" t="s">
        <v>97</v>
      </c>
      <c r="B1" s="83" t="s">
        <v>108</v>
      </c>
      <c r="C1" s="83" t="s">
        <v>76</v>
      </c>
      <c r="D1" s="83" t="s">
        <v>0</v>
      </c>
      <c r="E1" s="83" t="s">
        <v>116</v>
      </c>
      <c r="F1" s="83" t="s">
        <v>99</v>
      </c>
      <c r="G1" s="83" t="s">
        <v>106</v>
      </c>
      <c r="H1" s="83" t="s">
        <v>121</v>
      </c>
      <c r="I1" s="83" t="s">
        <v>100</v>
      </c>
      <c r="J1" s="83" t="s">
        <v>101</v>
      </c>
      <c r="K1" s="84" t="s">
        <v>77</v>
      </c>
      <c r="L1" s="83" t="s">
        <v>79</v>
      </c>
      <c r="M1" s="83" t="s">
        <v>80</v>
      </c>
      <c r="N1" s="83" t="s">
        <v>102</v>
      </c>
      <c r="O1" s="83" t="s">
        <v>78</v>
      </c>
      <c r="P1" s="83" t="s">
        <v>107</v>
      </c>
    </row>
    <row r="2" spans="1:16" x14ac:dyDescent="0.35">
      <c r="A2" s="76">
        <v>1</v>
      </c>
      <c r="B2" s="79">
        <v>48</v>
      </c>
      <c r="C2" s="79">
        <v>34</v>
      </c>
      <c r="D2" s="79" t="s">
        <v>73</v>
      </c>
      <c r="E2" s="79">
        <v>81.3</v>
      </c>
      <c r="F2" s="79" t="s">
        <v>131</v>
      </c>
      <c r="G2" s="79" t="s">
        <v>118</v>
      </c>
      <c r="H2" s="79" t="s">
        <v>75</v>
      </c>
      <c r="I2" s="79" t="s">
        <v>74</v>
      </c>
      <c r="J2" s="79">
        <v>8</v>
      </c>
      <c r="K2" s="80">
        <v>0</v>
      </c>
      <c r="L2" s="79" t="s">
        <v>90</v>
      </c>
      <c r="M2" s="79" t="s">
        <v>87</v>
      </c>
      <c r="N2" s="79" t="s">
        <v>133</v>
      </c>
      <c r="O2" s="79" t="s">
        <v>93</v>
      </c>
      <c r="P2" s="79" t="s">
        <v>125</v>
      </c>
    </row>
    <row r="3" spans="1:16" x14ac:dyDescent="0.35">
      <c r="A3" s="76">
        <v>2</v>
      </c>
      <c r="B3" s="79">
        <v>42</v>
      </c>
      <c r="C3" s="79">
        <v>50</v>
      </c>
      <c r="D3" s="79" t="s">
        <v>73</v>
      </c>
      <c r="E3" s="79">
        <v>66.900000000000006</v>
      </c>
      <c r="F3" s="79" t="s">
        <v>138</v>
      </c>
      <c r="G3" s="79" t="s">
        <v>129</v>
      </c>
      <c r="H3" s="79" t="s">
        <v>75</v>
      </c>
      <c r="I3" s="79" t="s">
        <v>74</v>
      </c>
      <c r="J3" s="79">
        <v>23</v>
      </c>
      <c r="K3" s="80">
        <v>1</v>
      </c>
      <c r="L3" s="79" t="s">
        <v>84</v>
      </c>
      <c r="M3" s="79" t="s">
        <v>87</v>
      </c>
      <c r="N3" s="79" t="s">
        <v>134</v>
      </c>
      <c r="O3" s="79" t="s">
        <v>93</v>
      </c>
      <c r="P3" s="79" t="s">
        <v>126</v>
      </c>
    </row>
    <row r="4" spans="1:16" x14ac:dyDescent="0.35">
      <c r="A4" s="76">
        <v>3</v>
      </c>
      <c r="B4" s="79">
        <v>50</v>
      </c>
      <c r="C4" s="79">
        <v>34</v>
      </c>
      <c r="D4" s="79" t="s">
        <v>73</v>
      </c>
      <c r="E4" s="79">
        <v>79.3</v>
      </c>
      <c r="F4" s="79" t="s">
        <v>130</v>
      </c>
      <c r="G4" s="79" t="s">
        <v>118</v>
      </c>
      <c r="H4" s="79" t="s">
        <v>74</v>
      </c>
      <c r="I4" s="79" t="s">
        <v>92</v>
      </c>
      <c r="J4" s="79">
        <v>5</v>
      </c>
      <c r="K4" s="80">
        <v>2</v>
      </c>
      <c r="L4" s="79" t="s">
        <v>89</v>
      </c>
      <c r="M4" s="79" t="s">
        <v>87</v>
      </c>
      <c r="N4" s="79" t="s">
        <v>134</v>
      </c>
      <c r="O4" s="79" t="s">
        <v>88</v>
      </c>
      <c r="P4" s="79" t="s">
        <v>126</v>
      </c>
    </row>
    <row r="5" spans="1:16" x14ac:dyDescent="0.35">
      <c r="A5" s="76">
        <v>4</v>
      </c>
      <c r="B5" s="79">
        <v>45</v>
      </c>
      <c r="C5" s="79">
        <v>41</v>
      </c>
      <c r="D5" s="79" t="s">
        <v>72</v>
      </c>
      <c r="E5" s="79">
        <v>51.5</v>
      </c>
      <c r="F5" s="79" t="s">
        <v>130</v>
      </c>
      <c r="G5" s="79" t="s">
        <v>119</v>
      </c>
      <c r="H5" s="79" t="s">
        <v>75</v>
      </c>
      <c r="I5" s="79" t="s">
        <v>74</v>
      </c>
      <c r="J5" s="79">
        <v>15</v>
      </c>
      <c r="K5" s="80">
        <v>0</v>
      </c>
      <c r="L5" s="79" t="s">
        <v>84</v>
      </c>
      <c r="M5" s="79" t="s">
        <v>91</v>
      </c>
      <c r="N5" s="79" t="s">
        <v>134</v>
      </c>
      <c r="O5" s="79" t="s">
        <v>93</v>
      </c>
      <c r="P5" s="79" t="s">
        <v>124</v>
      </c>
    </row>
    <row r="6" spans="1:16" x14ac:dyDescent="0.35">
      <c r="A6" s="76">
        <v>5</v>
      </c>
      <c r="B6" s="79">
        <v>40</v>
      </c>
      <c r="C6" s="79">
        <v>44</v>
      </c>
      <c r="D6" s="79" t="s">
        <v>73</v>
      </c>
      <c r="E6" s="79">
        <v>54.5</v>
      </c>
      <c r="F6" s="79" t="s">
        <v>138</v>
      </c>
      <c r="G6" s="79" t="s">
        <v>119</v>
      </c>
      <c r="H6" s="79" t="s">
        <v>74</v>
      </c>
      <c r="I6" s="79" t="s">
        <v>74</v>
      </c>
      <c r="J6" s="79">
        <v>9</v>
      </c>
      <c r="K6" s="80">
        <v>0</v>
      </c>
      <c r="L6" s="79" t="s">
        <v>90</v>
      </c>
      <c r="M6" s="79" t="s">
        <v>91</v>
      </c>
      <c r="N6" s="79" t="s">
        <v>134</v>
      </c>
      <c r="O6" s="79" t="s">
        <v>95</v>
      </c>
      <c r="P6" s="79" t="s">
        <v>125</v>
      </c>
    </row>
    <row r="7" spans="1:16" x14ac:dyDescent="0.35">
      <c r="A7" s="76">
        <v>6</v>
      </c>
      <c r="B7" s="79">
        <v>40</v>
      </c>
      <c r="C7" s="79">
        <v>27</v>
      </c>
      <c r="D7" s="79" t="s">
        <v>73</v>
      </c>
      <c r="E7" s="79">
        <v>59.5</v>
      </c>
      <c r="F7" s="79" t="s">
        <v>130</v>
      </c>
      <c r="G7" s="79" t="s">
        <v>128</v>
      </c>
      <c r="H7" s="79" t="s">
        <v>75</v>
      </c>
      <c r="I7" s="79" t="s">
        <v>75</v>
      </c>
      <c r="J7" s="79">
        <v>1</v>
      </c>
      <c r="K7" s="80">
        <v>0</v>
      </c>
      <c r="L7" s="79" t="s">
        <v>84</v>
      </c>
      <c r="M7" s="79" t="s">
        <v>91</v>
      </c>
      <c r="N7" s="79" t="s">
        <v>134</v>
      </c>
      <c r="O7" s="79" t="s">
        <v>93</v>
      </c>
      <c r="P7" s="79" t="s">
        <v>125</v>
      </c>
    </row>
    <row r="8" spans="1:16" x14ac:dyDescent="0.35">
      <c r="A8" s="76">
        <v>7</v>
      </c>
      <c r="B8" s="79">
        <v>40</v>
      </c>
      <c r="C8" s="79">
        <v>40</v>
      </c>
      <c r="D8" s="79" t="s">
        <v>72</v>
      </c>
      <c r="E8" s="79">
        <v>71.3</v>
      </c>
      <c r="F8" s="79" t="s">
        <v>130</v>
      </c>
      <c r="G8" s="79" t="s">
        <v>119</v>
      </c>
      <c r="H8" s="79" t="s">
        <v>75</v>
      </c>
      <c r="I8" s="79" t="s">
        <v>92</v>
      </c>
      <c r="J8" s="79">
        <v>12</v>
      </c>
      <c r="K8" s="80">
        <v>1</v>
      </c>
      <c r="L8" s="79" t="s">
        <v>90</v>
      </c>
      <c r="M8" s="79" t="s">
        <v>87</v>
      </c>
      <c r="N8" s="79" t="s">
        <v>133</v>
      </c>
      <c r="O8" s="79" t="s">
        <v>85</v>
      </c>
      <c r="P8" s="79" t="s">
        <v>125</v>
      </c>
    </row>
    <row r="9" spans="1:16" x14ac:dyDescent="0.35">
      <c r="A9" s="76">
        <v>8</v>
      </c>
      <c r="B9" s="79">
        <v>32</v>
      </c>
      <c r="C9" s="79">
        <v>33</v>
      </c>
      <c r="D9" s="79" t="s">
        <v>73</v>
      </c>
      <c r="E9" s="79">
        <v>61.900000000000006</v>
      </c>
      <c r="F9" s="79" t="s">
        <v>130</v>
      </c>
      <c r="G9" s="79" t="s">
        <v>128</v>
      </c>
      <c r="H9" s="79" t="s">
        <v>75</v>
      </c>
      <c r="I9" s="79" t="s">
        <v>75</v>
      </c>
      <c r="J9" s="79">
        <v>8</v>
      </c>
      <c r="K9" s="80">
        <v>0</v>
      </c>
      <c r="L9" s="79" t="s">
        <v>89</v>
      </c>
      <c r="M9" s="79" t="s">
        <v>87</v>
      </c>
      <c r="N9" s="79" t="s">
        <v>133</v>
      </c>
      <c r="O9" s="79" t="s">
        <v>88</v>
      </c>
      <c r="P9" s="79" t="s">
        <v>122</v>
      </c>
    </row>
    <row r="10" spans="1:16" x14ac:dyDescent="0.35">
      <c r="A10" s="76">
        <v>9</v>
      </c>
      <c r="B10" s="79">
        <v>50</v>
      </c>
      <c r="C10" s="79">
        <v>38</v>
      </c>
      <c r="D10" s="79" t="s">
        <v>72</v>
      </c>
      <c r="E10" s="79">
        <v>116.10000000000001</v>
      </c>
      <c r="F10" s="79" t="s">
        <v>130</v>
      </c>
      <c r="G10" s="79" t="s">
        <v>120</v>
      </c>
      <c r="H10" s="79" t="s">
        <v>75</v>
      </c>
      <c r="I10" s="79" t="s">
        <v>74</v>
      </c>
      <c r="J10" s="79">
        <v>10</v>
      </c>
      <c r="K10" s="80">
        <v>4</v>
      </c>
      <c r="L10" s="79" t="s">
        <v>84</v>
      </c>
      <c r="M10" s="79" t="s">
        <v>87</v>
      </c>
      <c r="N10" s="79" t="s">
        <v>134</v>
      </c>
      <c r="O10" s="79" t="s">
        <v>88</v>
      </c>
      <c r="P10" s="79" t="s">
        <v>124</v>
      </c>
    </row>
    <row r="11" spans="1:16" x14ac:dyDescent="0.35">
      <c r="A11" s="76">
        <v>10</v>
      </c>
      <c r="B11" s="79">
        <v>89</v>
      </c>
      <c r="C11" s="79">
        <v>41</v>
      </c>
      <c r="D11" s="79" t="s">
        <v>72</v>
      </c>
      <c r="E11" s="79">
        <v>55.5</v>
      </c>
      <c r="F11" s="79" t="s">
        <v>138</v>
      </c>
      <c r="G11" s="79" t="s">
        <v>119</v>
      </c>
      <c r="H11" s="79" t="s">
        <v>74</v>
      </c>
      <c r="I11" s="79" t="s">
        <v>75</v>
      </c>
      <c r="J11" s="79">
        <v>15</v>
      </c>
      <c r="K11" s="80">
        <v>0</v>
      </c>
      <c r="L11" s="79" t="s">
        <v>90</v>
      </c>
      <c r="M11" s="79" t="s">
        <v>87</v>
      </c>
      <c r="N11" s="79" t="s">
        <v>118</v>
      </c>
      <c r="O11" s="79" t="s">
        <v>95</v>
      </c>
      <c r="P11" s="79" t="s">
        <v>126</v>
      </c>
    </row>
    <row r="12" spans="1:16" x14ac:dyDescent="0.35">
      <c r="A12" s="76">
        <v>11</v>
      </c>
      <c r="B12" s="79">
        <v>40</v>
      </c>
      <c r="C12" s="79">
        <v>32</v>
      </c>
      <c r="D12" s="79" t="s">
        <v>72</v>
      </c>
      <c r="E12" s="79">
        <v>49.5</v>
      </c>
      <c r="F12" s="79" t="s">
        <v>130</v>
      </c>
      <c r="G12" s="79" t="s">
        <v>119</v>
      </c>
      <c r="H12" s="79" t="s">
        <v>74</v>
      </c>
      <c r="I12" s="79" t="s">
        <v>74</v>
      </c>
      <c r="J12" s="79">
        <v>7</v>
      </c>
      <c r="K12" s="80">
        <v>0</v>
      </c>
      <c r="L12" s="79" t="s">
        <v>90</v>
      </c>
      <c r="M12" s="79" t="s">
        <v>91</v>
      </c>
      <c r="N12" s="79" t="s">
        <v>134</v>
      </c>
      <c r="O12" s="79" t="s">
        <v>93</v>
      </c>
      <c r="P12" s="79" t="s">
        <v>126</v>
      </c>
    </row>
    <row r="13" spans="1:16" x14ac:dyDescent="0.35">
      <c r="A13" s="76">
        <v>12</v>
      </c>
      <c r="B13" s="79">
        <v>48</v>
      </c>
      <c r="C13" s="79">
        <v>58</v>
      </c>
      <c r="D13" s="79" t="s">
        <v>72</v>
      </c>
      <c r="E13" s="79">
        <v>126.10000000000001</v>
      </c>
      <c r="F13" s="79" t="s">
        <v>130</v>
      </c>
      <c r="G13" s="79" t="s">
        <v>120</v>
      </c>
      <c r="H13" s="79" t="s">
        <v>74</v>
      </c>
      <c r="I13" s="79" t="s">
        <v>74</v>
      </c>
      <c r="J13" s="79">
        <v>22</v>
      </c>
      <c r="K13" s="80">
        <v>4</v>
      </c>
      <c r="L13" s="79" t="s">
        <v>84</v>
      </c>
      <c r="M13" s="79" t="s">
        <v>87</v>
      </c>
      <c r="N13" s="79" t="s">
        <v>134</v>
      </c>
      <c r="O13" s="79" t="s">
        <v>95</v>
      </c>
      <c r="P13" s="79" t="s">
        <v>124</v>
      </c>
    </row>
    <row r="14" spans="1:16" x14ac:dyDescent="0.35">
      <c r="A14" s="76">
        <v>13</v>
      </c>
      <c r="B14" s="79">
        <v>40</v>
      </c>
      <c r="C14" s="79">
        <v>28</v>
      </c>
      <c r="D14" s="79" t="s">
        <v>73</v>
      </c>
      <c r="E14" s="79">
        <v>52.7</v>
      </c>
      <c r="F14" s="79" t="s">
        <v>138</v>
      </c>
      <c r="G14" s="79" t="s">
        <v>128</v>
      </c>
      <c r="H14" s="79" t="s">
        <v>75</v>
      </c>
      <c r="I14" s="79" t="s">
        <v>75</v>
      </c>
      <c r="J14" s="79">
        <v>3</v>
      </c>
      <c r="K14" s="80">
        <v>1</v>
      </c>
      <c r="L14" s="79" t="s">
        <v>89</v>
      </c>
      <c r="M14" s="79" t="s">
        <v>91</v>
      </c>
      <c r="N14" s="79" t="s">
        <v>133</v>
      </c>
      <c r="O14" s="79" t="s">
        <v>93</v>
      </c>
      <c r="P14" s="79" t="s">
        <v>122</v>
      </c>
    </row>
    <row r="15" spans="1:16" x14ac:dyDescent="0.35">
      <c r="A15" s="76">
        <v>14</v>
      </c>
      <c r="B15" s="79">
        <v>45</v>
      </c>
      <c r="C15" s="79">
        <v>25</v>
      </c>
      <c r="D15" s="79" t="s">
        <v>83</v>
      </c>
      <c r="E15" s="79">
        <v>41.7</v>
      </c>
      <c r="F15" s="79" t="s">
        <v>138</v>
      </c>
      <c r="G15" s="79" t="s">
        <v>119</v>
      </c>
      <c r="H15" s="79" t="s">
        <v>75</v>
      </c>
      <c r="I15" s="79" t="s">
        <v>75</v>
      </c>
      <c r="J15" s="79">
        <v>1</v>
      </c>
      <c r="K15" s="80">
        <v>0</v>
      </c>
      <c r="L15" s="79" t="s">
        <v>84</v>
      </c>
      <c r="M15" s="79" t="s">
        <v>91</v>
      </c>
      <c r="N15" s="79" t="s">
        <v>135</v>
      </c>
      <c r="O15" s="79" t="s">
        <v>93</v>
      </c>
      <c r="P15" s="79" t="s">
        <v>122</v>
      </c>
    </row>
    <row r="16" spans="1:16" x14ac:dyDescent="0.35">
      <c r="A16" s="76">
        <v>15</v>
      </c>
      <c r="B16" s="79">
        <v>40</v>
      </c>
      <c r="C16" s="79">
        <v>33</v>
      </c>
      <c r="D16" s="79" t="s">
        <v>73</v>
      </c>
      <c r="E16" s="79">
        <v>54.099999999999994</v>
      </c>
      <c r="F16" s="79" t="s">
        <v>138</v>
      </c>
      <c r="G16" s="79" t="s">
        <v>128</v>
      </c>
      <c r="H16" s="79" t="s">
        <v>74</v>
      </c>
      <c r="I16" s="79" t="s">
        <v>92</v>
      </c>
      <c r="J16" s="79">
        <v>4</v>
      </c>
      <c r="K16" s="80">
        <v>0</v>
      </c>
      <c r="L16" s="79" t="s">
        <v>89</v>
      </c>
      <c r="M16" s="79" t="s">
        <v>91</v>
      </c>
      <c r="N16" s="79" t="s">
        <v>135</v>
      </c>
      <c r="O16" s="79" t="s">
        <v>93</v>
      </c>
      <c r="P16" s="79" t="s">
        <v>124</v>
      </c>
    </row>
    <row r="17" spans="1:16" x14ac:dyDescent="0.35">
      <c r="A17" s="76">
        <v>16</v>
      </c>
      <c r="B17" s="79">
        <v>38</v>
      </c>
      <c r="C17" s="79">
        <v>34</v>
      </c>
      <c r="D17" s="79" t="s">
        <v>83</v>
      </c>
      <c r="E17" s="79">
        <v>42.3</v>
      </c>
      <c r="F17" s="79" t="s">
        <v>130</v>
      </c>
      <c r="G17" s="79" t="s">
        <v>119</v>
      </c>
      <c r="H17" s="79" t="s">
        <v>75</v>
      </c>
      <c r="I17" s="79" t="s">
        <v>92</v>
      </c>
      <c r="J17" s="79">
        <v>8</v>
      </c>
      <c r="K17" s="80">
        <v>1</v>
      </c>
      <c r="L17" s="79" t="s">
        <v>90</v>
      </c>
      <c r="M17" s="79" t="s">
        <v>91</v>
      </c>
      <c r="N17" s="79" t="s">
        <v>134</v>
      </c>
      <c r="O17" s="79" t="s">
        <v>88</v>
      </c>
      <c r="P17" s="79" t="s">
        <v>125</v>
      </c>
    </row>
    <row r="18" spans="1:16" x14ac:dyDescent="0.35">
      <c r="A18" s="76">
        <v>17</v>
      </c>
      <c r="B18" s="79">
        <v>40</v>
      </c>
      <c r="C18" s="79">
        <v>48</v>
      </c>
      <c r="D18" s="79" t="s">
        <v>73</v>
      </c>
      <c r="E18" s="79">
        <v>84.3</v>
      </c>
      <c r="F18" s="79" t="s">
        <v>130</v>
      </c>
      <c r="G18" s="79" t="s">
        <v>128</v>
      </c>
      <c r="H18" s="79" t="s">
        <v>75</v>
      </c>
      <c r="I18" s="79" t="s">
        <v>92</v>
      </c>
      <c r="J18" s="79">
        <v>22</v>
      </c>
      <c r="K18" s="80">
        <v>2</v>
      </c>
      <c r="L18" s="79" t="s">
        <v>89</v>
      </c>
      <c r="M18" s="79" t="s">
        <v>87</v>
      </c>
      <c r="N18" s="79" t="s">
        <v>134</v>
      </c>
      <c r="O18" s="79" t="s">
        <v>93</v>
      </c>
      <c r="P18" s="79" t="s">
        <v>125</v>
      </c>
    </row>
    <row r="19" spans="1:16" x14ac:dyDescent="0.35">
      <c r="A19" s="76">
        <v>18</v>
      </c>
      <c r="B19" s="79">
        <v>40</v>
      </c>
      <c r="C19" s="79">
        <v>27</v>
      </c>
      <c r="D19" s="79" t="s">
        <v>83</v>
      </c>
      <c r="E19" s="79">
        <v>51.3</v>
      </c>
      <c r="F19" s="79" t="s">
        <v>130</v>
      </c>
      <c r="G19" s="79" t="s">
        <v>128</v>
      </c>
      <c r="H19" s="79" t="s">
        <v>122</v>
      </c>
      <c r="I19" s="79" t="s">
        <v>74</v>
      </c>
      <c r="J19" s="79">
        <v>3</v>
      </c>
      <c r="K19" s="80">
        <v>0</v>
      </c>
      <c r="L19" s="79" t="s">
        <v>90</v>
      </c>
      <c r="M19" s="79" t="s">
        <v>91</v>
      </c>
      <c r="N19" s="79" t="s">
        <v>135</v>
      </c>
      <c r="O19" s="79" t="s">
        <v>88</v>
      </c>
      <c r="P19" s="79" t="s">
        <v>124</v>
      </c>
    </row>
    <row r="20" spans="1:16" x14ac:dyDescent="0.35">
      <c r="A20" s="76">
        <v>19</v>
      </c>
      <c r="B20" s="79">
        <v>40</v>
      </c>
      <c r="C20" s="79">
        <v>26</v>
      </c>
      <c r="D20" s="79" t="s">
        <v>73</v>
      </c>
      <c r="E20" s="79">
        <v>108.10000000000001</v>
      </c>
      <c r="F20" s="79" t="s">
        <v>131</v>
      </c>
      <c r="G20" s="79" t="s">
        <v>120</v>
      </c>
      <c r="H20" s="79" t="s">
        <v>75</v>
      </c>
      <c r="I20" s="79" t="s">
        <v>75</v>
      </c>
      <c r="J20" s="79">
        <v>1</v>
      </c>
      <c r="K20" s="80">
        <v>1</v>
      </c>
      <c r="L20" s="79" t="s">
        <v>90</v>
      </c>
      <c r="M20" s="79" t="s">
        <v>87</v>
      </c>
      <c r="N20" s="79" t="s">
        <v>133</v>
      </c>
      <c r="O20" s="79" t="s">
        <v>88</v>
      </c>
      <c r="P20" s="79" t="s">
        <v>124</v>
      </c>
    </row>
    <row r="21" spans="1:16" x14ac:dyDescent="0.35">
      <c r="A21" s="76">
        <v>20</v>
      </c>
      <c r="B21" s="79">
        <v>40</v>
      </c>
      <c r="C21" s="79">
        <v>39</v>
      </c>
      <c r="D21" s="79" t="s">
        <v>72</v>
      </c>
      <c r="E21" s="136">
        <v>169.89999999999998</v>
      </c>
      <c r="F21" s="79" t="s">
        <v>131</v>
      </c>
      <c r="G21" s="79" t="s">
        <v>128</v>
      </c>
      <c r="H21" s="79" t="s">
        <v>74</v>
      </c>
      <c r="I21" s="79" t="s">
        <v>92</v>
      </c>
      <c r="J21" s="79">
        <v>13</v>
      </c>
      <c r="K21" s="80">
        <v>0</v>
      </c>
      <c r="L21" s="79" t="s">
        <v>90</v>
      </c>
      <c r="M21" s="79" t="s">
        <v>91</v>
      </c>
      <c r="N21" s="79" t="s">
        <v>133</v>
      </c>
      <c r="O21" s="79" t="s">
        <v>85</v>
      </c>
      <c r="P21" s="79" t="s">
        <v>124</v>
      </c>
    </row>
    <row r="22" spans="1:16" x14ac:dyDescent="0.35">
      <c r="A22" s="76">
        <v>21</v>
      </c>
      <c r="B22" s="79">
        <v>40</v>
      </c>
      <c r="C22" s="79">
        <v>29</v>
      </c>
      <c r="D22" s="79" t="s">
        <v>73</v>
      </c>
      <c r="E22" s="79">
        <v>118.9</v>
      </c>
      <c r="F22" s="79" t="s">
        <v>131</v>
      </c>
      <c r="G22" s="79" t="s">
        <v>128</v>
      </c>
      <c r="H22" s="79" t="s">
        <v>75</v>
      </c>
      <c r="I22" s="79" t="s">
        <v>74</v>
      </c>
      <c r="J22" s="79">
        <v>4</v>
      </c>
      <c r="K22" s="80">
        <v>0</v>
      </c>
      <c r="L22" s="79" t="s">
        <v>84</v>
      </c>
      <c r="M22" s="79" t="s">
        <v>86</v>
      </c>
      <c r="N22" s="79" t="s">
        <v>134</v>
      </c>
      <c r="O22" s="79" t="s">
        <v>88</v>
      </c>
      <c r="P22" s="79" t="s">
        <v>126</v>
      </c>
    </row>
    <row r="23" spans="1:16" x14ac:dyDescent="0.35">
      <c r="A23" s="76">
        <v>22</v>
      </c>
      <c r="B23" s="79">
        <v>40</v>
      </c>
      <c r="C23" s="79">
        <v>31</v>
      </c>
      <c r="D23" s="79" t="s">
        <v>72</v>
      </c>
      <c r="E23" s="79">
        <v>73.900000000000006</v>
      </c>
      <c r="F23" s="79" t="s">
        <v>130</v>
      </c>
      <c r="G23" s="79" t="s">
        <v>128</v>
      </c>
      <c r="H23" s="79" t="s">
        <v>75</v>
      </c>
      <c r="I23" s="79" t="s">
        <v>74</v>
      </c>
      <c r="J23" s="79">
        <v>6</v>
      </c>
      <c r="K23" s="80">
        <v>0</v>
      </c>
      <c r="L23" s="79" t="s">
        <v>90</v>
      </c>
      <c r="M23" s="79" t="s">
        <v>91</v>
      </c>
      <c r="N23" s="79" t="s">
        <v>134</v>
      </c>
      <c r="O23" s="79" t="s">
        <v>88</v>
      </c>
      <c r="P23" s="79" t="s">
        <v>124</v>
      </c>
    </row>
    <row r="24" spans="1:16" x14ac:dyDescent="0.35">
      <c r="A24" s="76">
        <v>23</v>
      </c>
      <c r="B24" s="79">
        <v>45</v>
      </c>
      <c r="C24" s="79">
        <v>33</v>
      </c>
      <c r="D24" s="79" t="s">
        <v>72</v>
      </c>
      <c r="E24" s="79">
        <v>91.3</v>
      </c>
      <c r="F24" s="79" t="s">
        <v>130</v>
      </c>
      <c r="G24" s="79" t="s">
        <v>128</v>
      </c>
      <c r="H24" s="79" t="s">
        <v>75</v>
      </c>
      <c r="I24" s="79" t="s">
        <v>92</v>
      </c>
      <c r="J24" s="79">
        <v>4</v>
      </c>
      <c r="K24" s="80">
        <v>1</v>
      </c>
      <c r="L24" s="79" t="s">
        <v>84</v>
      </c>
      <c r="M24" s="79" t="s">
        <v>87</v>
      </c>
      <c r="N24" s="79" t="s">
        <v>134</v>
      </c>
      <c r="O24" s="79" t="s">
        <v>88</v>
      </c>
      <c r="P24" s="79" t="s">
        <v>125</v>
      </c>
    </row>
    <row r="25" spans="1:16" x14ac:dyDescent="0.35">
      <c r="A25" s="76">
        <v>24</v>
      </c>
      <c r="B25" s="79">
        <v>32</v>
      </c>
      <c r="C25" s="79">
        <v>36</v>
      </c>
      <c r="D25" s="79" t="s">
        <v>72</v>
      </c>
      <c r="E25" s="79">
        <v>79.3</v>
      </c>
      <c r="F25" s="79" t="s">
        <v>132</v>
      </c>
      <c r="G25" s="79" t="s">
        <v>119</v>
      </c>
      <c r="H25" s="79" t="s">
        <v>122</v>
      </c>
      <c r="I25" s="79" t="s">
        <v>75</v>
      </c>
      <c r="J25" s="79">
        <v>5</v>
      </c>
      <c r="K25" s="80">
        <v>1</v>
      </c>
      <c r="L25" s="79" t="s">
        <v>89</v>
      </c>
      <c r="M25" s="79" t="s">
        <v>87</v>
      </c>
      <c r="N25" s="79" t="s">
        <v>135</v>
      </c>
      <c r="O25" s="79" t="s">
        <v>93</v>
      </c>
      <c r="P25" s="79" t="s">
        <v>122</v>
      </c>
    </row>
    <row r="26" spans="1:16" x14ac:dyDescent="0.35">
      <c r="A26" s="76">
        <v>25</v>
      </c>
      <c r="B26" s="79">
        <v>62</v>
      </c>
      <c r="C26" s="79">
        <v>28</v>
      </c>
      <c r="D26" s="79" t="s">
        <v>72</v>
      </c>
      <c r="E26" s="79">
        <v>101.7</v>
      </c>
      <c r="F26" s="79" t="s">
        <v>130</v>
      </c>
      <c r="G26" s="79" t="s">
        <v>120</v>
      </c>
      <c r="H26" s="79" t="s">
        <v>74</v>
      </c>
      <c r="I26" s="79" t="s">
        <v>75</v>
      </c>
      <c r="J26" s="79">
        <v>4</v>
      </c>
      <c r="K26" s="80">
        <v>3</v>
      </c>
      <c r="L26" s="79" t="s">
        <v>90</v>
      </c>
      <c r="M26" s="79" t="s">
        <v>86</v>
      </c>
      <c r="N26" s="79" t="s">
        <v>133</v>
      </c>
      <c r="O26" s="79" t="s">
        <v>85</v>
      </c>
      <c r="P26" s="79" t="s">
        <v>125</v>
      </c>
    </row>
    <row r="27" spans="1:16" x14ac:dyDescent="0.35">
      <c r="A27" s="76">
        <v>26</v>
      </c>
      <c r="B27" s="79">
        <v>40</v>
      </c>
      <c r="C27" s="79">
        <v>40</v>
      </c>
      <c r="D27" s="79" t="s">
        <v>73</v>
      </c>
      <c r="E27" s="79">
        <v>78.3</v>
      </c>
      <c r="F27" s="79" t="s">
        <v>132</v>
      </c>
      <c r="G27" s="79" t="s">
        <v>128</v>
      </c>
      <c r="H27" s="79" t="s">
        <v>75</v>
      </c>
      <c r="I27" s="79" t="s">
        <v>75</v>
      </c>
      <c r="J27" s="79">
        <v>5</v>
      </c>
      <c r="K27" s="80">
        <v>0</v>
      </c>
      <c r="L27" s="79" t="s">
        <v>89</v>
      </c>
      <c r="M27" s="79" t="s">
        <v>91</v>
      </c>
      <c r="N27" s="79" t="s">
        <v>118</v>
      </c>
      <c r="O27" s="79" t="s">
        <v>95</v>
      </c>
      <c r="P27" s="79" t="s">
        <v>127</v>
      </c>
    </row>
    <row r="28" spans="1:16" x14ac:dyDescent="0.35">
      <c r="A28" s="76">
        <v>27</v>
      </c>
      <c r="B28" s="79">
        <v>40</v>
      </c>
      <c r="C28" s="79">
        <v>25</v>
      </c>
      <c r="D28" s="79" t="s">
        <v>72</v>
      </c>
      <c r="E28" s="79">
        <v>83.100000000000009</v>
      </c>
      <c r="F28" s="79" t="s">
        <v>131</v>
      </c>
      <c r="G28" s="79" t="s">
        <v>120</v>
      </c>
      <c r="H28" s="79" t="s">
        <v>75</v>
      </c>
      <c r="I28" s="79" t="s">
        <v>74</v>
      </c>
      <c r="J28" s="79">
        <v>1</v>
      </c>
      <c r="K28" s="80">
        <v>0</v>
      </c>
      <c r="L28" s="79" t="s">
        <v>84</v>
      </c>
      <c r="M28" s="79" t="s">
        <v>91</v>
      </c>
      <c r="N28" s="79" t="s">
        <v>134</v>
      </c>
      <c r="O28" s="79" t="s">
        <v>93</v>
      </c>
      <c r="P28" s="79" t="s">
        <v>127</v>
      </c>
    </row>
    <row r="29" spans="1:16" x14ac:dyDescent="0.35">
      <c r="A29" s="76">
        <v>28</v>
      </c>
      <c r="B29" s="79">
        <v>40</v>
      </c>
      <c r="C29" s="79">
        <v>39</v>
      </c>
      <c r="D29" s="79" t="s">
        <v>73</v>
      </c>
      <c r="E29" s="79">
        <v>99.100000000000009</v>
      </c>
      <c r="F29" s="79" t="s">
        <v>130</v>
      </c>
      <c r="G29" s="79" t="s">
        <v>128</v>
      </c>
      <c r="H29" s="79" t="s">
        <v>75</v>
      </c>
      <c r="I29" s="79" t="s">
        <v>74</v>
      </c>
      <c r="J29" s="79">
        <v>4</v>
      </c>
      <c r="K29" s="80">
        <v>1</v>
      </c>
      <c r="L29" s="79" t="s">
        <v>90</v>
      </c>
      <c r="M29" s="79" t="s">
        <v>87</v>
      </c>
      <c r="N29" s="79" t="s">
        <v>134</v>
      </c>
      <c r="O29" s="79" t="s">
        <v>93</v>
      </c>
      <c r="P29" s="79" t="s">
        <v>126</v>
      </c>
    </row>
    <row r="30" spans="1:16" x14ac:dyDescent="0.35">
      <c r="A30" s="76">
        <v>29</v>
      </c>
      <c r="B30" s="79">
        <v>40</v>
      </c>
      <c r="C30" s="79">
        <v>27</v>
      </c>
      <c r="D30" s="79" t="s">
        <v>72</v>
      </c>
      <c r="E30" s="79">
        <v>63.7</v>
      </c>
      <c r="F30" s="79" t="s">
        <v>130</v>
      </c>
      <c r="G30" s="79" t="s">
        <v>128</v>
      </c>
      <c r="H30" s="79" t="s">
        <v>75</v>
      </c>
      <c r="I30" s="79" t="s">
        <v>92</v>
      </c>
      <c r="J30" s="79">
        <v>2</v>
      </c>
      <c r="K30" s="80">
        <v>0</v>
      </c>
      <c r="L30" s="79" t="s">
        <v>84</v>
      </c>
      <c r="M30" s="79" t="s">
        <v>87</v>
      </c>
      <c r="N30" s="79" t="s">
        <v>133</v>
      </c>
      <c r="O30" s="79" t="s">
        <v>88</v>
      </c>
      <c r="P30" s="79" t="s">
        <v>124</v>
      </c>
    </row>
    <row r="31" spans="1:16" x14ac:dyDescent="0.35">
      <c r="A31" s="76">
        <v>30</v>
      </c>
      <c r="B31" s="79">
        <v>40</v>
      </c>
      <c r="C31" s="79">
        <v>40</v>
      </c>
      <c r="D31" s="79" t="s">
        <v>72</v>
      </c>
      <c r="E31" s="79">
        <v>58.900000000000006</v>
      </c>
      <c r="F31" s="79" t="s">
        <v>130</v>
      </c>
      <c r="G31" s="79" t="s">
        <v>119</v>
      </c>
      <c r="H31" s="79" t="s">
        <v>75</v>
      </c>
      <c r="I31" s="79" t="s">
        <v>74</v>
      </c>
      <c r="J31" s="79">
        <v>4</v>
      </c>
      <c r="K31" s="80">
        <v>4</v>
      </c>
      <c r="L31" s="79" t="s">
        <v>90</v>
      </c>
      <c r="M31" s="79" t="s">
        <v>87</v>
      </c>
      <c r="N31" s="79" t="s">
        <v>134</v>
      </c>
      <c r="O31" s="79" t="s">
        <v>93</v>
      </c>
      <c r="P31" s="79" t="s">
        <v>125</v>
      </c>
    </row>
    <row r="32" spans="1:16" x14ac:dyDescent="0.35">
      <c r="A32" s="76">
        <v>31</v>
      </c>
      <c r="B32" s="79">
        <v>40</v>
      </c>
      <c r="C32" s="79">
        <v>27</v>
      </c>
      <c r="D32" s="79" t="s">
        <v>73</v>
      </c>
      <c r="E32" s="79">
        <v>41.9</v>
      </c>
      <c r="F32" s="79" t="s">
        <v>130</v>
      </c>
      <c r="G32" s="79" t="s">
        <v>119</v>
      </c>
      <c r="H32" s="79" t="s">
        <v>75</v>
      </c>
      <c r="I32" s="79" t="s">
        <v>92</v>
      </c>
      <c r="J32" s="79">
        <v>2</v>
      </c>
      <c r="K32" s="80">
        <v>0</v>
      </c>
      <c r="L32" s="79" t="s">
        <v>90</v>
      </c>
      <c r="M32" s="79" t="s">
        <v>91</v>
      </c>
      <c r="N32" s="79" t="s">
        <v>133</v>
      </c>
      <c r="O32" s="79" t="s">
        <v>88</v>
      </c>
      <c r="P32" s="79" t="s">
        <v>124</v>
      </c>
    </row>
    <row r="33" spans="1:16" x14ac:dyDescent="0.35">
      <c r="A33" s="76">
        <v>32</v>
      </c>
      <c r="B33" s="79">
        <v>50</v>
      </c>
      <c r="C33" s="79">
        <v>53</v>
      </c>
      <c r="D33" s="79" t="s">
        <v>72</v>
      </c>
      <c r="E33" s="79">
        <v>119.9</v>
      </c>
      <c r="F33" s="79" t="s">
        <v>130</v>
      </c>
      <c r="G33" s="79" t="s">
        <v>119</v>
      </c>
      <c r="H33" s="79" t="s">
        <v>74</v>
      </c>
      <c r="I33" s="79" t="s">
        <v>74</v>
      </c>
      <c r="J33" s="79">
        <v>4</v>
      </c>
      <c r="K33" s="80">
        <v>0</v>
      </c>
      <c r="L33" s="79" t="s">
        <v>84</v>
      </c>
      <c r="M33" s="79" t="s">
        <v>87</v>
      </c>
      <c r="N33" s="79" t="s">
        <v>134</v>
      </c>
      <c r="O33" s="79" t="s">
        <v>93</v>
      </c>
      <c r="P33" s="79" t="s">
        <v>126</v>
      </c>
    </row>
    <row r="34" spans="1:16" x14ac:dyDescent="0.35">
      <c r="A34" s="76">
        <v>33</v>
      </c>
      <c r="B34" s="79">
        <v>46</v>
      </c>
      <c r="C34" s="79">
        <v>39</v>
      </c>
      <c r="D34" s="79" t="s">
        <v>73</v>
      </c>
      <c r="E34" s="79">
        <v>63.7</v>
      </c>
      <c r="F34" s="79" t="s">
        <v>130</v>
      </c>
      <c r="G34" s="79" t="s">
        <v>128</v>
      </c>
      <c r="H34" s="79" t="s">
        <v>75</v>
      </c>
      <c r="I34" s="79" t="s">
        <v>92</v>
      </c>
      <c r="J34" s="79">
        <v>4</v>
      </c>
      <c r="K34" s="80">
        <v>0</v>
      </c>
      <c r="L34" s="79" t="s">
        <v>90</v>
      </c>
      <c r="M34" s="79" t="s">
        <v>91</v>
      </c>
      <c r="N34" s="79" t="s">
        <v>133</v>
      </c>
      <c r="O34" s="79" t="s">
        <v>85</v>
      </c>
      <c r="P34" s="79" t="s">
        <v>124</v>
      </c>
    </row>
    <row r="35" spans="1:16" x14ac:dyDescent="0.35">
      <c r="A35" s="76">
        <v>34</v>
      </c>
      <c r="B35" s="79">
        <v>72</v>
      </c>
      <c r="C35" s="79">
        <v>47</v>
      </c>
      <c r="D35" s="79" t="s">
        <v>72</v>
      </c>
      <c r="E35" s="79">
        <v>132.1</v>
      </c>
      <c r="F35" s="79" t="s">
        <v>131</v>
      </c>
      <c r="G35" s="79" t="s">
        <v>119</v>
      </c>
      <c r="H35" s="79" t="s">
        <v>75</v>
      </c>
      <c r="I35" s="79" t="s">
        <v>74</v>
      </c>
      <c r="J35" s="79">
        <v>5</v>
      </c>
      <c r="K35" s="80">
        <v>0</v>
      </c>
      <c r="L35" s="79" t="s">
        <v>84</v>
      </c>
      <c r="M35" s="79" t="s">
        <v>91</v>
      </c>
      <c r="N35" s="79" t="s">
        <v>133</v>
      </c>
      <c r="O35" s="79" t="s">
        <v>95</v>
      </c>
      <c r="P35" s="79" t="s">
        <v>126</v>
      </c>
    </row>
    <row r="36" spans="1:16" x14ac:dyDescent="0.35">
      <c r="A36" s="76">
        <v>35</v>
      </c>
      <c r="B36" s="79">
        <v>40</v>
      </c>
      <c r="C36" s="79">
        <v>27</v>
      </c>
      <c r="D36" s="79" t="s">
        <v>73</v>
      </c>
      <c r="E36" s="79">
        <v>49.7</v>
      </c>
      <c r="F36" s="79" t="s">
        <v>132</v>
      </c>
      <c r="G36" s="79" t="s">
        <v>129</v>
      </c>
      <c r="H36" s="79" t="s">
        <v>74</v>
      </c>
      <c r="I36" s="79" t="s">
        <v>74</v>
      </c>
      <c r="J36" s="79">
        <v>3</v>
      </c>
      <c r="K36" s="80">
        <v>2</v>
      </c>
      <c r="L36" s="79" t="s">
        <v>90</v>
      </c>
      <c r="M36" s="79" t="s">
        <v>86</v>
      </c>
      <c r="N36" s="79" t="s">
        <v>134</v>
      </c>
      <c r="O36" s="79" t="s">
        <v>93</v>
      </c>
      <c r="P36" s="79" t="s">
        <v>125</v>
      </c>
    </row>
    <row r="37" spans="1:16" x14ac:dyDescent="0.35">
      <c r="A37" s="76">
        <v>36</v>
      </c>
      <c r="B37" s="79">
        <v>40</v>
      </c>
      <c r="C37" s="79">
        <v>40</v>
      </c>
      <c r="D37" s="79" t="s">
        <v>73</v>
      </c>
      <c r="E37" s="79">
        <v>52.7</v>
      </c>
      <c r="F37" s="79" t="s">
        <v>130</v>
      </c>
      <c r="G37" s="79" t="s">
        <v>128</v>
      </c>
      <c r="H37" s="79" t="s">
        <v>74</v>
      </c>
      <c r="I37" s="79" t="s">
        <v>75</v>
      </c>
      <c r="J37" s="79">
        <v>4</v>
      </c>
      <c r="K37" s="80">
        <v>0</v>
      </c>
      <c r="L37" s="79" t="s">
        <v>90</v>
      </c>
      <c r="M37" s="79" t="s">
        <v>91</v>
      </c>
      <c r="N37" s="79" t="s">
        <v>134</v>
      </c>
      <c r="O37" s="79" t="s">
        <v>95</v>
      </c>
      <c r="P37" s="79" t="s">
        <v>125</v>
      </c>
    </row>
    <row r="38" spans="1:16" x14ac:dyDescent="0.35">
      <c r="A38" s="76">
        <v>37</v>
      </c>
      <c r="B38" s="79">
        <v>30</v>
      </c>
      <c r="C38" s="79">
        <v>27</v>
      </c>
      <c r="D38" s="79" t="s">
        <v>72</v>
      </c>
      <c r="E38" s="79">
        <v>51.7</v>
      </c>
      <c r="F38" s="79" t="s">
        <v>130</v>
      </c>
      <c r="G38" s="79" t="s">
        <v>128</v>
      </c>
      <c r="H38" s="79" t="s">
        <v>75</v>
      </c>
      <c r="I38" s="79" t="s">
        <v>74</v>
      </c>
      <c r="J38" s="79">
        <v>2</v>
      </c>
      <c r="K38" s="80">
        <v>0</v>
      </c>
      <c r="L38" s="79" t="s">
        <v>90</v>
      </c>
      <c r="M38" s="79" t="s">
        <v>91</v>
      </c>
      <c r="N38" s="79" t="s">
        <v>135</v>
      </c>
      <c r="O38" s="79" t="s">
        <v>95</v>
      </c>
      <c r="P38" s="79" t="s">
        <v>124</v>
      </c>
    </row>
    <row r="39" spans="1:16" x14ac:dyDescent="0.35">
      <c r="A39" s="76">
        <v>38</v>
      </c>
      <c r="B39" s="79">
        <v>50</v>
      </c>
      <c r="C39" s="79">
        <v>35</v>
      </c>
      <c r="D39" s="79" t="s">
        <v>72</v>
      </c>
      <c r="E39" s="79">
        <v>105.3</v>
      </c>
      <c r="F39" s="79" t="s">
        <v>130</v>
      </c>
      <c r="G39" s="79" t="s">
        <v>119</v>
      </c>
      <c r="H39" s="79" t="s">
        <v>75</v>
      </c>
      <c r="I39" s="79" t="s">
        <v>92</v>
      </c>
      <c r="J39" s="79">
        <v>5</v>
      </c>
      <c r="K39" s="80">
        <v>0</v>
      </c>
      <c r="L39" s="79" t="s">
        <v>84</v>
      </c>
      <c r="M39" s="79" t="s">
        <v>86</v>
      </c>
      <c r="N39" s="79" t="s">
        <v>134</v>
      </c>
      <c r="O39" s="79" t="s">
        <v>93</v>
      </c>
      <c r="P39" s="79" t="s">
        <v>124</v>
      </c>
    </row>
    <row r="40" spans="1:16" x14ac:dyDescent="0.35">
      <c r="A40" s="76">
        <v>39</v>
      </c>
      <c r="B40" s="79">
        <v>40</v>
      </c>
      <c r="C40" s="79">
        <v>25</v>
      </c>
      <c r="D40" s="79" t="s">
        <v>72</v>
      </c>
      <c r="E40" s="79">
        <v>62.7</v>
      </c>
      <c r="F40" s="79" t="s">
        <v>130</v>
      </c>
      <c r="G40" s="79" t="s">
        <v>128</v>
      </c>
      <c r="H40" s="79" t="s">
        <v>75</v>
      </c>
      <c r="I40" s="79" t="s">
        <v>74</v>
      </c>
      <c r="J40" s="79">
        <v>1</v>
      </c>
      <c r="K40" s="80">
        <v>0</v>
      </c>
      <c r="L40" s="79" t="s">
        <v>84</v>
      </c>
      <c r="M40" s="79" t="s">
        <v>87</v>
      </c>
      <c r="N40" s="79" t="s">
        <v>133</v>
      </c>
      <c r="O40" s="79" t="s">
        <v>88</v>
      </c>
      <c r="P40" s="79" t="s">
        <v>124</v>
      </c>
    </row>
    <row r="41" spans="1:16" x14ac:dyDescent="0.35">
      <c r="A41" s="76">
        <v>40</v>
      </c>
      <c r="B41" s="79">
        <v>35</v>
      </c>
      <c r="C41" s="79">
        <v>53</v>
      </c>
      <c r="D41" s="79" t="s">
        <v>83</v>
      </c>
      <c r="E41" s="79">
        <v>39.099999999999994</v>
      </c>
      <c r="F41" s="79" t="s">
        <v>138</v>
      </c>
      <c r="G41" s="79" t="s">
        <v>128</v>
      </c>
      <c r="H41" s="79" t="s">
        <v>122</v>
      </c>
      <c r="I41" s="79" t="s">
        <v>74</v>
      </c>
      <c r="J41" s="79">
        <v>25</v>
      </c>
      <c r="K41" s="80">
        <v>0</v>
      </c>
      <c r="L41" s="79" t="s">
        <v>90</v>
      </c>
      <c r="M41" s="79" t="s">
        <v>91</v>
      </c>
      <c r="N41" s="79" t="s">
        <v>118</v>
      </c>
      <c r="O41" s="79" t="s">
        <v>95</v>
      </c>
      <c r="P41" s="79" t="s">
        <v>126</v>
      </c>
    </row>
    <row r="42" spans="1:16" x14ac:dyDescent="0.35">
      <c r="A42" s="76">
        <v>41</v>
      </c>
      <c r="B42" s="79">
        <v>40</v>
      </c>
      <c r="C42" s="79">
        <v>35</v>
      </c>
      <c r="D42" s="79" t="s">
        <v>72</v>
      </c>
      <c r="E42" s="79">
        <v>101.3</v>
      </c>
      <c r="F42" s="79" t="s">
        <v>130</v>
      </c>
      <c r="G42" s="79" t="s">
        <v>128</v>
      </c>
      <c r="H42" s="79" t="s">
        <v>75</v>
      </c>
      <c r="I42" s="79" t="s">
        <v>92</v>
      </c>
      <c r="J42" s="79">
        <v>10</v>
      </c>
      <c r="K42" s="80">
        <v>3</v>
      </c>
      <c r="L42" s="79" t="s">
        <v>84</v>
      </c>
      <c r="M42" s="79" t="s">
        <v>87</v>
      </c>
      <c r="N42" s="79" t="s">
        <v>134</v>
      </c>
      <c r="O42" s="79" t="s">
        <v>88</v>
      </c>
      <c r="P42" s="79" t="s">
        <v>125</v>
      </c>
    </row>
    <row r="43" spans="1:16" x14ac:dyDescent="0.35">
      <c r="A43" s="76">
        <v>42</v>
      </c>
      <c r="B43" s="79">
        <v>48</v>
      </c>
      <c r="C43" s="79">
        <v>43</v>
      </c>
      <c r="D43" s="79" t="s">
        <v>72</v>
      </c>
      <c r="E43" s="79">
        <v>127.10000000000001</v>
      </c>
      <c r="F43" s="79" t="s">
        <v>130</v>
      </c>
      <c r="G43" s="79" t="s">
        <v>119</v>
      </c>
      <c r="H43" s="79" t="s">
        <v>75</v>
      </c>
      <c r="I43" s="79" t="s">
        <v>75</v>
      </c>
      <c r="J43" s="79">
        <v>18</v>
      </c>
      <c r="K43" s="80">
        <v>2</v>
      </c>
      <c r="L43" s="79" t="s">
        <v>84</v>
      </c>
      <c r="M43" s="79" t="s">
        <v>87</v>
      </c>
      <c r="N43" s="79" t="s">
        <v>133</v>
      </c>
      <c r="O43" s="79" t="s">
        <v>93</v>
      </c>
      <c r="P43" s="79" t="s">
        <v>126</v>
      </c>
    </row>
    <row r="44" spans="1:16" x14ac:dyDescent="0.35">
      <c r="A44" s="76">
        <v>43</v>
      </c>
      <c r="B44" s="79">
        <v>40</v>
      </c>
      <c r="C44" s="79">
        <v>33</v>
      </c>
      <c r="D44" s="79" t="s">
        <v>73</v>
      </c>
      <c r="E44" s="79">
        <v>58.3</v>
      </c>
      <c r="F44" s="79" t="s">
        <v>130</v>
      </c>
      <c r="G44" s="79" t="s">
        <v>119</v>
      </c>
      <c r="H44" s="79" t="s">
        <v>75</v>
      </c>
      <c r="I44" s="79" t="s">
        <v>75</v>
      </c>
      <c r="J44" s="79">
        <v>8</v>
      </c>
      <c r="K44" s="80">
        <v>1</v>
      </c>
      <c r="L44" s="79" t="s">
        <v>90</v>
      </c>
      <c r="M44" s="79" t="s">
        <v>87</v>
      </c>
      <c r="N44" s="79" t="s">
        <v>134</v>
      </c>
      <c r="O44" s="79" t="s">
        <v>95</v>
      </c>
      <c r="P44" s="79" t="s">
        <v>125</v>
      </c>
    </row>
    <row r="45" spans="1:16" x14ac:dyDescent="0.35">
      <c r="A45" s="76">
        <v>44</v>
      </c>
      <c r="B45" s="79">
        <v>40</v>
      </c>
      <c r="C45" s="79">
        <v>48</v>
      </c>
      <c r="D45" s="79" t="s">
        <v>72</v>
      </c>
      <c r="E45" s="79">
        <v>118.7</v>
      </c>
      <c r="F45" s="79" t="s">
        <v>130</v>
      </c>
      <c r="G45" s="79" t="s">
        <v>120</v>
      </c>
      <c r="H45" s="79" t="s">
        <v>75</v>
      </c>
      <c r="I45" s="79" t="s">
        <v>75</v>
      </c>
      <c r="J45" s="79">
        <v>20</v>
      </c>
      <c r="K45" s="80">
        <v>4</v>
      </c>
      <c r="L45" s="79" t="s">
        <v>89</v>
      </c>
      <c r="M45" s="79" t="s">
        <v>87</v>
      </c>
      <c r="N45" s="79" t="s">
        <v>134</v>
      </c>
      <c r="O45" s="79" t="s">
        <v>95</v>
      </c>
      <c r="P45" s="79" t="s">
        <v>126</v>
      </c>
    </row>
    <row r="46" spans="1:16" x14ac:dyDescent="0.35">
      <c r="A46" s="76">
        <v>45</v>
      </c>
      <c r="B46" s="79">
        <v>55</v>
      </c>
      <c r="C46" s="79">
        <v>29</v>
      </c>
      <c r="D46" s="79" t="s">
        <v>72</v>
      </c>
      <c r="E46" s="79">
        <v>65.900000000000006</v>
      </c>
      <c r="F46" s="79" t="s">
        <v>130</v>
      </c>
      <c r="G46" s="79" t="s">
        <v>128</v>
      </c>
      <c r="H46" s="79" t="s">
        <v>75</v>
      </c>
      <c r="I46" s="79" t="s">
        <v>75</v>
      </c>
      <c r="J46" s="79">
        <v>5</v>
      </c>
      <c r="K46" s="80">
        <v>1</v>
      </c>
      <c r="L46" s="79" t="s">
        <v>84</v>
      </c>
      <c r="M46" s="79" t="s">
        <v>86</v>
      </c>
      <c r="N46" s="79" t="s">
        <v>135</v>
      </c>
      <c r="O46" s="79" t="s">
        <v>93</v>
      </c>
      <c r="P46" s="79" t="s">
        <v>124</v>
      </c>
    </row>
    <row r="47" spans="1:16" x14ac:dyDescent="0.35">
      <c r="A47" s="76">
        <v>46</v>
      </c>
      <c r="B47" s="79">
        <v>40</v>
      </c>
      <c r="C47" s="79">
        <v>26</v>
      </c>
      <c r="D47" s="79" t="s">
        <v>73</v>
      </c>
      <c r="E47" s="79">
        <v>57.3</v>
      </c>
      <c r="F47" s="79" t="s">
        <v>130</v>
      </c>
      <c r="G47" s="79" t="s">
        <v>118</v>
      </c>
      <c r="H47" s="79" t="s">
        <v>75</v>
      </c>
      <c r="I47" s="79" t="s">
        <v>74</v>
      </c>
      <c r="J47" s="79">
        <v>1</v>
      </c>
      <c r="K47" s="80">
        <v>5</v>
      </c>
      <c r="L47" s="79" t="s">
        <v>89</v>
      </c>
      <c r="M47" s="79" t="s">
        <v>87</v>
      </c>
      <c r="N47" s="79" t="s">
        <v>134</v>
      </c>
      <c r="O47" s="79" t="s">
        <v>93</v>
      </c>
      <c r="P47" s="79" t="s">
        <v>125</v>
      </c>
    </row>
    <row r="48" spans="1:16" x14ac:dyDescent="0.35">
      <c r="A48" s="76">
        <v>47</v>
      </c>
      <c r="B48" s="79">
        <v>40</v>
      </c>
      <c r="C48" s="79">
        <v>30</v>
      </c>
      <c r="D48" s="79" t="s">
        <v>73</v>
      </c>
      <c r="E48" s="79">
        <v>50.7</v>
      </c>
      <c r="F48" s="79" t="s">
        <v>138</v>
      </c>
      <c r="G48" s="79" t="s">
        <v>129</v>
      </c>
      <c r="H48" s="79" t="s">
        <v>75</v>
      </c>
      <c r="I48" s="79" t="s">
        <v>74</v>
      </c>
      <c r="J48" s="79">
        <v>6</v>
      </c>
      <c r="K48" s="80">
        <v>0</v>
      </c>
      <c r="L48" s="79" t="s">
        <v>84</v>
      </c>
      <c r="M48" s="79" t="s">
        <v>91</v>
      </c>
      <c r="N48" s="79" t="s">
        <v>133</v>
      </c>
      <c r="O48" s="79" t="s">
        <v>85</v>
      </c>
      <c r="P48" s="79" t="s">
        <v>125</v>
      </c>
    </row>
    <row r="49" spans="1:16" x14ac:dyDescent="0.35">
      <c r="A49" s="76">
        <v>48</v>
      </c>
      <c r="B49" s="79">
        <v>48</v>
      </c>
      <c r="C49" s="79">
        <v>30</v>
      </c>
      <c r="D49" s="79" t="s">
        <v>73</v>
      </c>
      <c r="E49" s="79">
        <v>54.900000000000006</v>
      </c>
      <c r="F49" s="79" t="s">
        <v>130</v>
      </c>
      <c r="G49" s="79" t="s">
        <v>119</v>
      </c>
      <c r="H49" s="79" t="s">
        <v>74</v>
      </c>
      <c r="I49" s="79" t="s">
        <v>74</v>
      </c>
      <c r="J49" s="79">
        <v>4</v>
      </c>
      <c r="K49" s="80">
        <v>1</v>
      </c>
      <c r="L49" s="79" t="s">
        <v>90</v>
      </c>
      <c r="M49" s="79" t="s">
        <v>87</v>
      </c>
      <c r="N49" s="79" t="s">
        <v>134</v>
      </c>
      <c r="O49" s="79" t="s">
        <v>93</v>
      </c>
      <c r="P49" s="79" t="s">
        <v>124</v>
      </c>
    </row>
    <row r="50" spans="1:16" x14ac:dyDescent="0.35">
      <c r="A50" s="76">
        <v>49</v>
      </c>
      <c r="B50" s="79">
        <v>40</v>
      </c>
      <c r="C50" s="79">
        <v>30</v>
      </c>
      <c r="D50" s="79" t="s">
        <v>73</v>
      </c>
      <c r="E50" s="79">
        <v>62.099999999999994</v>
      </c>
      <c r="F50" s="79" t="s">
        <v>130</v>
      </c>
      <c r="G50" s="79" t="s">
        <v>128</v>
      </c>
      <c r="H50" s="79" t="s">
        <v>74</v>
      </c>
      <c r="I50" s="79" t="s">
        <v>92</v>
      </c>
      <c r="J50" s="79">
        <v>3</v>
      </c>
      <c r="K50" s="80">
        <v>1</v>
      </c>
      <c r="L50" s="79" t="s">
        <v>90</v>
      </c>
      <c r="M50" s="79" t="s">
        <v>87</v>
      </c>
      <c r="N50" s="79" t="s">
        <v>134</v>
      </c>
      <c r="O50" s="79" t="s">
        <v>93</v>
      </c>
      <c r="P50" s="79" t="s">
        <v>127</v>
      </c>
    </row>
    <row r="51" spans="1:16" x14ac:dyDescent="0.35">
      <c r="A51" s="76">
        <v>50</v>
      </c>
      <c r="B51" s="79">
        <v>40</v>
      </c>
      <c r="C51" s="79">
        <v>32</v>
      </c>
      <c r="D51" s="79" t="s">
        <v>72</v>
      </c>
      <c r="E51" s="79">
        <v>96.7</v>
      </c>
      <c r="F51" s="79" t="s">
        <v>130</v>
      </c>
      <c r="G51" s="79" t="s">
        <v>128</v>
      </c>
      <c r="H51" s="79" t="s">
        <v>74</v>
      </c>
      <c r="I51" s="79" t="s">
        <v>75</v>
      </c>
      <c r="J51" s="79">
        <v>6</v>
      </c>
      <c r="K51" s="80">
        <v>0</v>
      </c>
      <c r="L51" s="79" t="s">
        <v>90</v>
      </c>
      <c r="M51" s="79" t="s">
        <v>87</v>
      </c>
      <c r="N51" s="79" t="s">
        <v>134</v>
      </c>
      <c r="O51" s="79" t="s">
        <v>92</v>
      </c>
      <c r="P51" s="79" t="s">
        <v>125</v>
      </c>
    </row>
    <row r="52" spans="1:16" x14ac:dyDescent="0.35">
      <c r="A52" s="76">
        <v>51</v>
      </c>
      <c r="B52" s="79">
        <v>40</v>
      </c>
      <c r="C52" s="79">
        <v>30</v>
      </c>
      <c r="D52" s="79" t="s">
        <v>72</v>
      </c>
      <c r="E52" s="79">
        <v>80.5</v>
      </c>
      <c r="F52" s="79" t="s">
        <v>130</v>
      </c>
      <c r="G52" s="79" t="s">
        <v>128</v>
      </c>
      <c r="H52" s="79" t="s">
        <v>74</v>
      </c>
      <c r="I52" s="79" t="s">
        <v>75</v>
      </c>
      <c r="J52" s="79">
        <v>5</v>
      </c>
      <c r="K52" s="80">
        <v>0</v>
      </c>
      <c r="L52" s="79" t="s">
        <v>90</v>
      </c>
      <c r="M52" s="79" t="s">
        <v>91</v>
      </c>
      <c r="N52" s="79" t="s">
        <v>134</v>
      </c>
      <c r="O52" s="79" t="s">
        <v>92</v>
      </c>
      <c r="P52" s="79" t="s">
        <v>124</v>
      </c>
    </row>
    <row r="53" spans="1:16" x14ac:dyDescent="0.35">
      <c r="A53" s="76">
        <v>52</v>
      </c>
      <c r="B53" s="79">
        <v>40</v>
      </c>
      <c r="C53" s="79">
        <v>34</v>
      </c>
      <c r="D53" s="79" t="s">
        <v>72</v>
      </c>
      <c r="E53" s="79">
        <v>83.3</v>
      </c>
      <c r="F53" s="79" t="s">
        <v>130</v>
      </c>
      <c r="G53" s="79" t="s">
        <v>119</v>
      </c>
      <c r="H53" s="79" t="s">
        <v>75</v>
      </c>
      <c r="I53" s="79" t="s">
        <v>74</v>
      </c>
      <c r="J53" s="79">
        <v>8</v>
      </c>
      <c r="K53" s="80">
        <v>2</v>
      </c>
      <c r="L53" s="79" t="s">
        <v>90</v>
      </c>
      <c r="M53" s="79" t="s">
        <v>87</v>
      </c>
      <c r="N53" s="79" t="s">
        <v>134</v>
      </c>
      <c r="O53" s="79" t="s">
        <v>92</v>
      </c>
      <c r="P53" s="79" t="s">
        <v>125</v>
      </c>
    </row>
    <row r="54" spans="1:16" x14ac:dyDescent="0.35">
      <c r="A54" s="76">
        <v>53</v>
      </c>
      <c r="B54" s="79">
        <v>40</v>
      </c>
      <c r="C54" s="79">
        <v>35</v>
      </c>
      <c r="D54" s="79" t="s">
        <v>72</v>
      </c>
      <c r="E54" s="79">
        <v>54.5</v>
      </c>
      <c r="F54" s="79" t="s">
        <v>130</v>
      </c>
      <c r="G54" s="79" t="s">
        <v>128</v>
      </c>
      <c r="H54" s="79" t="s">
        <v>75</v>
      </c>
      <c r="I54" s="79" t="s">
        <v>92</v>
      </c>
      <c r="J54" s="79">
        <v>10</v>
      </c>
      <c r="K54" s="80">
        <v>0</v>
      </c>
      <c r="L54" s="79" t="s">
        <v>90</v>
      </c>
      <c r="M54" s="79" t="s">
        <v>91</v>
      </c>
      <c r="N54" s="79" t="s">
        <v>134</v>
      </c>
      <c r="O54" s="79" t="s">
        <v>92</v>
      </c>
      <c r="P54" s="79" t="s">
        <v>125</v>
      </c>
    </row>
    <row r="55" spans="1:16" x14ac:dyDescent="0.35">
      <c r="A55" s="76">
        <v>54</v>
      </c>
      <c r="B55" s="79">
        <v>35</v>
      </c>
      <c r="C55" s="79">
        <v>32</v>
      </c>
      <c r="D55" s="79" t="s">
        <v>83</v>
      </c>
      <c r="E55" s="79">
        <v>98.3</v>
      </c>
      <c r="F55" s="79" t="s">
        <v>130</v>
      </c>
      <c r="G55" s="79" t="s">
        <v>128</v>
      </c>
      <c r="H55" s="79" t="s">
        <v>75</v>
      </c>
      <c r="I55" s="79" t="s">
        <v>74</v>
      </c>
      <c r="J55" s="79">
        <v>4</v>
      </c>
      <c r="K55" s="80">
        <v>0</v>
      </c>
      <c r="L55" s="79" t="s">
        <v>90</v>
      </c>
      <c r="M55" s="79" t="s">
        <v>91</v>
      </c>
      <c r="N55" s="79" t="s">
        <v>133</v>
      </c>
      <c r="O55" s="79" t="s">
        <v>88</v>
      </c>
      <c r="P55" s="79" t="s">
        <v>124</v>
      </c>
    </row>
    <row r="56" spans="1:16" x14ac:dyDescent="0.35">
      <c r="A56" s="76">
        <v>55</v>
      </c>
      <c r="B56" s="79">
        <v>40</v>
      </c>
      <c r="C56" s="79">
        <v>30</v>
      </c>
      <c r="D56" s="79" t="s">
        <v>73</v>
      </c>
      <c r="E56" s="79">
        <v>93.100000000000009</v>
      </c>
      <c r="F56" s="79" t="s">
        <v>130</v>
      </c>
      <c r="G56" s="79" t="s">
        <v>120</v>
      </c>
      <c r="H56" s="79" t="s">
        <v>74</v>
      </c>
      <c r="I56" s="79" t="s">
        <v>74</v>
      </c>
      <c r="J56" s="79">
        <v>3</v>
      </c>
      <c r="K56" s="80">
        <v>1</v>
      </c>
      <c r="L56" s="79" t="s">
        <v>90</v>
      </c>
      <c r="M56" s="79" t="s">
        <v>91</v>
      </c>
      <c r="N56" s="79" t="s">
        <v>134</v>
      </c>
      <c r="O56" s="79" t="s">
        <v>88</v>
      </c>
      <c r="P56" s="79" t="s">
        <v>126</v>
      </c>
    </row>
    <row r="57" spans="1:16" x14ac:dyDescent="0.35">
      <c r="A57" s="76">
        <v>56</v>
      </c>
      <c r="B57" s="79">
        <v>40</v>
      </c>
      <c r="C57" s="79">
        <v>36</v>
      </c>
      <c r="D57" s="79" t="s">
        <v>83</v>
      </c>
      <c r="E57" s="79">
        <v>127.9</v>
      </c>
      <c r="F57" s="79" t="s">
        <v>132</v>
      </c>
      <c r="G57" s="79" t="s">
        <v>128</v>
      </c>
      <c r="H57" s="79" t="s">
        <v>122</v>
      </c>
      <c r="I57" s="79" t="s">
        <v>75</v>
      </c>
      <c r="J57" s="79">
        <v>9</v>
      </c>
      <c r="K57" s="80">
        <v>1</v>
      </c>
      <c r="L57" s="79" t="s">
        <v>90</v>
      </c>
      <c r="M57" s="79" t="s">
        <v>91</v>
      </c>
      <c r="N57" s="79" t="s">
        <v>134</v>
      </c>
      <c r="O57" s="79" t="s">
        <v>92</v>
      </c>
      <c r="P57" s="79" t="s">
        <v>126</v>
      </c>
    </row>
    <row r="58" spans="1:16" x14ac:dyDescent="0.35">
      <c r="A58" s="76">
        <v>57</v>
      </c>
      <c r="B58" s="79">
        <v>50</v>
      </c>
      <c r="C58" s="79">
        <v>40</v>
      </c>
      <c r="D58" s="79" t="s">
        <v>72</v>
      </c>
      <c r="E58" s="79">
        <v>56.3</v>
      </c>
      <c r="F58" s="79" t="s">
        <v>130</v>
      </c>
      <c r="G58" s="79" t="s">
        <v>128</v>
      </c>
      <c r="H58" s="79" t="s">
        <v>74</v>
      </c>
      <c r="I58" s="79" t="s">
        <v>74</v>
      </c>
      <c r="J58" s="79">
        <v>15</v>
      </c>
      <c r="K58" s="80">
        <v>1</v>
      </c>
      <c r="L58" s="79" t="s">
        <v>90</v>
      </c>
      <c r="M58" s="79" t="s">
        <v>86</v>
      </c>
      <c r="N58" s="79" t="s">
        <v>133</v>
      </c>
      <c r="O58" s="79" t="s">
        <v>85</v>
      </c>
      <c r="P58" s="79" t="s">
        <v>124</v>
      </c>
    </row>
    <row r="59" spans="1:16" x14ac:dyDescent="0.35">
      <c r="A59" s="76">
        <v>58</v>
      </c>
      <c r="B59" s="79">
        <v>59</v>
      </c>
      <c r="C59" s="79">
        <v>29</v>
      </c>
      <c r="D59" s="79" t="s">
        <v>72</v>
      </c>
      <c r="E59" s="79">
        <v>97.9</v>
      </c>
      <c r="F59" s="79" t="s">
        <v>130</v>
      </c>
      <c r="G59" s="79" t="s">
        <v>119</v>
      </c>
      <c r="H59" s="79" t="s">
        <v>74</v>
      </c>
      <c r="I59" s="79" t="s">
        <v>92</v>
      </c>
      <c r="J59" s="79">
        <v>4</v>
      </c>
      <c r="K59" s="80">
        <v>0</v>
      </c>
      <c r="L59" s="79" t="s">
        <v>90</v>
      </c>
      <c r="M59" s="79" t="s">
        <v>91</v>
      </c>
      <c r="N59" s="79" t="s">
        <v>134</v>
      </c>
      <c r="O59" s="79" t="s">
        <v>88</v>
      </c>
      <c r="P59" s="79" t="s">
        <v>127</v>
      </c>
    </row>
    <row r="60" spans="1:16" x14ac:dyDescent="0.35">
      <c r="A60" s="76">
        <v>59</v>
      </c>
      <c r="B60" s="79">
        <v>40</v>
      </c>
      <c r="C60" s="79">
        <v>40</v>
      </c>
      <c r="D60" s="79" t="s">
        <v>72</v>
      </c>
      <c r="E60" s="136">
        <v>174.7</v>
      </c>
      <c r="F60" s="79" t="s">
        <v>131</v>
      </c>
      <c r="G60" s="79" t="s">
        <v>128</v>
      </c>
      <c r="H60" s="79" t="s">
        <v>75</v>
      </c>
      <c r="I60" s="79" t="s">
        <v>75</v>
      </c>
      <c r="J60" s="79">
        <v>15</v>
      </c>
      <c r="K60" s="80">
        <v>0</v>
      </c>
      <c r="L60" s="79" t="s">
        <v>84</v>
      </c>
      <c r="M60" s="79" t="s">
        <v>91</v>
      </c>
      <c r="N60" s="79" t="s">
        <v>135</v>
      </c>
      <c r="O60" s="79" t="s">
        <v>93</v>
      </c>
      <c r="P60" s="79" t="s">
        <v>122</v>
      </c>
    </row>
    <row r="61" spans="1:16" x14ac:dyDescent="0.35">
      <c r="A61" s="76">
        <v>60</v>
      </c>
      <c r="B61" s="79">
        <v>45</v>
      </c>
      <c r="C61" s="79">
        <v>36</v>
      </c>
      <c r="D61" s="79" t="s">
        <v>73</v>
      </c>
      <c r="E61" s="79">
        <v>69.099999999999994</v>
      </c>
      <c r="F61" s="79" t="s">
        <v>138</v>
      </c>
      <c r="G61" s="79" t="s">
        <v>119</v>
      </c>
      <c r="H61" s="79" t="s">
        <v>75</v>
      </c>
      <c r="I61" s="79" t="s">
        <v>92</v>
      </c>
      <c r="J61" s="79">
        <v>10</v>
      </c>
      <c r="K61" s="80">
        <v>1</v>
      </c>
      <c r="L61" s="79" t="s">
        <v>89</v>
      </c>
      <c r="M61" s="79" t="s">
        <v>87</v>
      </c>
      <c r="N61" s="79" t="s">
        <v>134</v>
      </c>
      <c r="O61" s="79" t="s">
        <v>92</v>
      </c>
      <c r="P61" s="79" t="s">
        <v>125</v>
      </c>
    </row>
    <row r="62" spans="1:16" x14ac:dyDescent="0.35">
      <c r="A62" s="76">
        <v>61</v>
      </c>
      <c r="B62" s="79">
        <v>45</v>
      </c>
      <c r="C62" s="79">
        <v>38</v>
      </c>
      <c r="D62" s="79" t="s">
        <v>72</v>
      </c>
      <c r="E62" s="79">
        <v>147.69999999999999</v>
      </c>
      <c r="F62" s="79" t="s">
        <v>131</v>
      </c>
      <c r="G62" s="79" t="s">
        <v>128</v>
      </c>
      <c r="H62" s="79" t="s">
        <v>74</v>
      </c>
      <c r="I62" s="79" t="s">
        <v>74</v>
      </c>
      <c r="J62" s="79">
        <v>11</v>
      </c>
      <c r="K62" s="80">
        <v>2</v>
      </c>
      <c r="L62" s="79" t="s">
        <v>84</v>
      </c>
      <c r="M62" s="79" t="s">
        <v>86</v>
      </c>
      <c r="N62" s="79" t="s">
        <v>134</v>
      </c>
      <c r="O62" s="79" t="s">
        <v>88</v>
      </c>
      <c r="P62" s="79" t="s">
        <v>125</v>
      </c>
    </row>
    <row r="63" spans="1:16" x14ac:dyDescent="0.35">
      <c r="A63" s="76">
        <v>62</v>
      </c>
      <c r="B63" s="79">
        <v>43</v>
      </c>
      <c r="C63" s="79">
        <v>64</v>
      </c>
      <c r="D63" s="79" t="s">
        <v>73</v>
      </c>
      <c r="E63" s="79">
        <v>75.900000000000006</v>
      </c>
      <c r="F63" s="79" t="s">
        <v>131</v>
      </c>
      <c r="G63" s="79" t="s">
        <v>120</v>
      </c>
      <c r="H63" s="79" t="s">
        <v>75</v>
      </c>
      <c r="I63" s="79" t="s">
        <v>74</v>
      </c>
      <c r="J63" s="79">
        <v>21</v>
      </c>
      <c r="K63" s="80">
        <v>1</v>
      </c>
      <c r="L63" s="79" t="s">
        <v>90</v>
      </c>
      <c r="M63" s="79" t="s">
        <v>87</v>
      </c>
      <c r="N63" s="79" t="s">
        <v>133</v>
      </c>
      <c r="O63" s="79" t="s">
        <v>85</v>
      </c>
      <c r="P63" s="79" t="s">
        <v>125</v>
      </c>
    </row>
    <row r="64" spans="1:16" x14ac:dyDescent="0.35">
      <c r="A64" s="76">
        <v>63</v>
      </c>
      <c r="B64" s="79">
        <v>55</v>
      </c>
      <c r="C64" s="79">
        <v>43</v>
      </c>
      <c r="D64" s="79" t="s">
        <v>73</v>
      </c>
      <c r="E64" s="79">
        <v>142.1</v>
      </c>
      <c r="F64" s="79" t="s">
        <v>130</v>
      </c>
      <c r="G64" s="79" t="s">
        <v>119</v>
      </c>
      <c r="H64" s="79" t="s">
        <v>75</v>
      </c>
      <c r="I64" s="79" t="s">
        <v>74</v>
      </c>
      <c r="J64" s="79">
        <v>19</v>
      </c>
      <c r="K64" s="80">
        <v>2</v>
      </c>
      <c r="L64" s="79" t="s">
        <v>90</v>
      </c>
      <c r="M64" s="79" t="s">
        <v>87</v>
      </c>
      <c r="N64" s="79" t="s">
        <v>134</v>
      </c>
      <c r="O64" s="79" t="s">
        <v>88</v>
      </c>
      <c r="P64" s="79" t="s">
        <v>125</v>
      </c>
    </row>
    <row r="65" spans="1:16" x14ac:dyDescent="0.35">
      <c r="A65" s="76">
        <v>64</v>
      </c>
      <c r="B65" s="79">
        <v>46</v>
      </c>
      <c r="C65" s="79">
        <v>28</v>
      </c>
      <c r="D65" s="79" t="s">
        <v>73</v>
      </c>
      <c r="E65" s="79">
        <v>88.9</v>
      </c>
      <c r="F65" s="79" t="s">
        <v>130</v>
      </c>
      <c r="G65" s="79" t="s">
        <v>128</v>
      </c>
      <c r="H65" s="79" t="s">
        <v>75</v>
      </c>
      <c r="I65" s="79" t="s">
        <v>75</v>
      </c>
      <c r="J65" s="79">
        <v>4</v>
      </c>
      <c r="K65" s="80">
        <v>0</v>
      </c>
      <c r="L65" s="79" t="s">
        <v>89</v>
      </c>
      <c r="M65" s="79" t="s">
        <v>91</v>
      </c>
      <c r="N65" s="79" t="s">
        <v>134</v>
      </c>
      <c r="O65" s="79" t="s">
        <v>95</v>
      </c>
      <c r="P65" s="79" t="s">
        <v>125</v>
      </c>
    </row>
    <row r="66" spans="1:16" x14ac:dyDescent="0.35">
      <c r="A66" s="76">
        <v>65</v>
      </c>
      <c r="B66" s="79">
        <v>40</v>
      </c>
      <c r="C66" s="79">
        <v>52</v>
      </c>
      <c r="D66" s="79" t="s">
        <v>73</v>
      </c>
      <c r="E66" s="79">
        <v>59.900000000000006</v>
      </c>
      <c r="F66" s="79" t="s">
        <v>130</v>
      </c>
      <c r="G66" s="79" t="s">
        <v>128</v>
      </c>
      <c r="H66" s="79" t="s">
        <v>75</v>
      </c>
      <c r="I66" s="79" t="s">
        <v>92</v>
      </c>
      <c r="J66" s="79">
        <v>20</v>
      </c>
      <c r="K66" s="80">
        <v>1</v>
      </c>
      <c r="L66" s="79" t="s">
        <v>84</v>
      </c>
      <c r="M66" s="79" t="s">
        <v>91</v>
      </c>
      <c r="N66" s="79" t="s">
        <v>134</v>
      </c>
      <c r="O66" s="79" t="s">
        <v>93</v>
      </c>
      <c r="P66" s="79" t="s">
        <v>125</v>
      </c>
    </row>
    <row r="67" spans="1:16" x14ac:dyDescent="0.35">
      <c r="A67" s="76">
        <v>66</v>
      </c>
      <c r="B67" s="79">
        <v>30</v>
      </c>
      <c r="C67" s="79">
        <v>48</v>
      </c>
      <c r="D67" s="79" t="s">
        <v>73</v>
      </c>
      <c r="E67" s="79">
        <v>46.099999999999994</v>
      </c>
      <c r="F67" s="79" t="s">
        <v>132</v>
      </c>
      <c r="G67" s="79" t="s">
        <v>128</v>
      </c>
      <c r="H67" s="79" t="s">
        <v>75</v>
      </c>
      <c r="I67" s="79" t="s">
        <v>74</v>
      </c>
      <c r="J67" s="79">
        <v>15</v>
      </c>
      <c r="K67" s="80">
        <v>0</v>
      </c>
      <c r="L67" s="79" t="s">
        <v>84</v>
      </c>
      <c r="M67" s="79" t="s">
        <v>91</v>
      </c>
      <c r="N67" s="79" t="s">
        <v>133</v>
      </c>
      <c r="O67" s="79" t="s">
        <v>88</v>
      </c>
      <c r="P67" s="79" t="s">
        <v>124</v>
      </c>
    </row>
    <row r="68" spans="1:16" x14ac:dyDescent="0.35">
      <c r="A68" s="76">
        <v>67</v>
      </c>
      <c r="B68" s="79">
        <v>40</v>
      </c>
      <c r="C68" s="79">
        <v>52</v>
      </c>
      <c r="D68" s="79" t="s">
        <v>72</v>
      </c>
      <c r="E68" s="79">
        <v>100.3</v>
      </c>
      <c r="F68" s="79" t="s">
        <v>138</v>
      </c>
      <c r="G68" s="79" t="s">
        <v>128</v>
      </c>
      <c r="H68" s="79" t="s">
        <v>75</v>
      </c>
      <c r="I68" s="79" t="s">
        <v>75</v>
      </c>
      <c r="J68" s="79">
        <v>20</v>
      </c>
      <c r="K68" s="80">
        <v>0</v>
      </c>
      <c r="L68" s="79" t="s">
        <v>84</v>
      </c>
      <c r="M68" s="79" t="s">
        <v>91</v>
      </c>
      <c r="N68" s="79" t="s">
        <v>134</v>
      </c>
      <c r="O68" s="79" t="s">
        <v>93</v>
      </c>
      <c r="P68" s="79" t="s">
        <v>124</v>
      </c>
    </row>
    <row r="69" spans="1:16" x14ac:dyDescent="0.35">
      <c r="A69" s="76">
        <v>68</v>
      </c>
      <c r="B69" s="79">
        <v>40</v>
      </c>
      <c r="C69" s="79">
        <v>43</v>
      </c>
      <c r="D69" s="79" t="s">
        <v>73</v>
      </c>
      <c r="E69" s="79">
        <v>58.099999999999994</v>
      </c>
      <c r="F69" s="79" t="s">
        <v>130</v>
      </c>
      <c r="G69" s="79" t="s">
        <v>128</v>
      </c>
      <c r="H69" s="79" t="s">
        <v>75</v>
      </c>
      <c r="I69" s="79" t="s">
        <v>74</v>
      </c>
      <c r="J69" s="79">
        <v>19</v>
      </c>
      <c r="K69" s="80">
        <v>1</v>
      </c>
      <c r="L69" s="79" t="s">
        <v>90</v>
      </c>
      <c r="M69" s="79" t="s">
        <v>91</v>
      </c>
      <c r="N69" s="79" t="s">
        <v>133</v>
      </c>
      <c r="O69" s="79" t="s">
        <v>88</v>
      </c>
      <c r="P69" s="79" t="s">
        <v>125</v>
      </c>
    </row>
    <row r="70" spans="1:16" x14ac:dyDescent="0.35">
      <c r="A70" s="76">
        <v>69</v>
      </c>
      <c r="B70" s="79">
        <v>36</v>
      </c>
      <c r="C70" s="79">
        <v>39</v>
      </c>
      <c r="D70" s="79" t="s">
        <v>73</v>
      </c>
      <c r="E70" s="79">
        <v>72.900000000000006</v>
      </c>
      <c r="F70" s="79" t="s">
        <v>130</v>
      </c>
      <c r="G70" s="79" t="s">
        <v>128</v>
      </c>
      <c r="H70" s="79" t="s">
        <v>75</v>
      </c>
      <c r="I70" s="79" t="s">
        <v>92</v>
      </c>
      <c r="J70" s="79">
        <v>12</v>
      </c>
      <c r="K70" s="80">
        <v>0</v>
      </c>
      <c r="L70" s="79" t="s">
        <v>89</v>
      </c>
      <c r="M70" s="79" t="s">
        <v>87</v>
      </c>
      <c r="N70" s="79" t="s">
        <v>134</v>
      </c>
      <c r="O70" s="79" t="s">
        <v>93</v>
      </c>
      <c r="P70" s="79" t="s">
        <v>126</v>
      </c>
    </row>
    <row r="71" spans="1:16" x14ac:dyDescent="0.35">
      <c r="A71" s="76">
        <v>70</v>
      </c>
      <c r="B71" s="79">
        <v>50</v>
      </c>
      <c r="C71" s="79">
        <v>29</v>
      </c>
      <c r="D71" s="79" t="s">
        <v>72</v>
      </c>
      <c r="E71" s="79">
        <v>97.100000000000009</v>
      </c>
      <c r="F71" s="79" t="s">
        <v>131</v>
      </c>
      <c r="G71" s="79" t="s">
        <v>120</v>
      </c>
      <c r="H71" s="79" t="s">
        <v>122</v>
      </c>
      <c r="I71" s="79" t="s">
        <v>75</v>
      </c>
      <c r="J71" s="79">
        <v>3</v>
      </c>
      <c r="K71" s="80">
        <v>0</v>
      </c>
      <c r="L71" s="79" t="s">
        <v>90</v>
      </c>
      <c r="M71" s="79" t="s">
        <v>91</v>
      </c>
      <c r="N71" s="79" t="s">
        <v>134</v>
      </c>
      <c r="O71" s="79" t="s">
        <v>93</v>
      </c>
      <c r="P71" s="79" t="s">
        <v>125</v>
      </c>
    </row>
    <row r="72" spans="1:16" x14ac:dyDescent="0.35">
      <c r="A72" s="76">
        <v>71</v>
      </c>
      <c r="B72" s="79">
        <v>48</v>
      </c>
      <c r="C72" s="79">
        <v>34</v>
      </c>
      <c r="D72" s="79" t="s">
        <v>72</v>
      </c>
      <c r="E72" s="79">
        <v>60.900000000000006</v>
      </c>
      <c r="F72" s="79" t="s">
        <v>130</v>
      </c>
      <c r="G72" s="79" t="s">
        <v>128</v>
      </c>
      <c r="H72" s="79" t="s">
        <v>75</v>
      </c>
      <c r="I72" s="79" t="s">
        <v>92</v>
      </c>
      <c r="J72" s="79">
        <v>8</v>
      </c>
      <c r="K72" s="80">
        <v>2</v>
      </c>
      <c r="L72" s="79" t="s">
        <v>90</v>
      </c>
      <c r="M72" s="79" t="s">
        <v>87</v>
      </c>
      <c r="N72" s="79" t="s">
        <v>134</v>
      </c>
      <c r="O72" s="79" t="s">
        <v>93</v>
      </c>
      <c r="P72" s="79" t="s">
        <v>124</v>
      </c>
    </row>
    <row r="73" spans="1:16" x14ac:dyDescent="0.35">
      <c r="A73" s="76">
        <v>72</v>
      </c>
      <c r="B73" s="79">
        <v>50</v>
      </c>
      <c r="C73" s="79">
        <v>25</v>
      </c>
      <c r="D73" s="79" t="s">
        <v>72</v>
      </c>
      <c r="E73" s="79">
        <v>75.5</v>
      </c>
      <c r="F73" s="79" t="s">
        <v>130</v>
      </c>
      <c r="G73" s="79" t="s">
        <v>129</v>
      </c>
      <c r="H73" s="79" t="s">
        <v>74</v>
      </c>
      <c r="I73" s="79" t="s">
        <v>75</v>
      </c>
      <c r="J73" s="79">
        <v>1</v>
      </c>
      <c r="K73" s="80">
        <v>0</v>
      </c>
      <c r="L73" s="79" t="s">
        <v>90</v>
      </c>
      <c r="M73" s="79" t="s">
        <v>91</v>
      </c>
      <c r="N73" s="79" t="s">
        <v>118</v>
      </c>
      <c r="O73" s="79" t="s">
        <v>88</v>
      </c>
      <c r="P73" s="79" t="s">
        <v>122</v>
      </c>
    </row>
    <row r="74" spans="1:16" x14ac:dyDescent="0.35">
      <c r="A74" s="76">
        <v>73</v>
      </c>
      <c r="B74" s="79">
        <v>42</v>
      </c>
      <c r="C74" s="79">
        <v>32</v>
      </c>
      <c r="D74" s="79" t="s">
        <v>72</v>
      </c>
      <c r="E74" s="79">
        <v>48.7</v>
      </c>
      <c r="F74" s="79" t="s">
        <v>138</v>
      </c>
      <c r="G74" s="79" t="s">
        <v>120</v>
      </c>
      <c r="H74" s="79" t="s">
        <v>74</v>
      </c>
      <c r="I74" s="79" t="s">
        <v>74</v>
      </c>
      <c r="J74" s="79">
        <v>7</v>
      </c>
      <c r="K74" s="80">
        <v>0</v>
      </c>
      <c r="L74" s="79" t="s">
        <v>84</v>
      </c>
      <c r="M74" s="79" t="s">
        <v>91</v>
      </c>
      <c r="N74" s="79" t="s">
        <v>135</v>
      </c>
      <c r="O74" s="79" t="s">
        <v>93</v>
      </c>
      <c r="P74" s="79" t="s">
        <v>122</v>
      </c>
    </row>
    <row r="75" spans="1:16" x14ac:dyDescent="0.35">
      <c r="A75" s="76">
        <v>74</v>
      </c>
      <c r="B75" s="79">
        <v>40</v>
      </c>
      <c r="C75" s="79">
        <v>49</v>
      </c>
      <c r="D75" s="79" t="s">
        <v>73</v>
      </c>
      <c r="E75" s="79">
        <v>47.9</v>
      </c>
      <c r="F75" s="79" t="s">
        <v>130</v>
      </c>
      <c r="G75" s="79" t="s">
        <v>119</v>
      </c>
      <c r="H75" s="79" t="s">
        <v>75</v>
      </c>
      <c r="I75" s="79" t="s">
        <v>92</v>
      </c>
      <c r="J75" s="79">
        <v>20</v>
      </c>
      <c r="K75" s="80">
        <v>0</v>
      </c>
      <c r="L75" s="79" t="s">
        <v>90</v>
      </c>
      <c r="M75" s="79" t="s">
        <v>87</v>
      </c>
      <c r="N75" s="79" t="s">
        <v>134</v>
      </c>
      <c r="O75" s="79" t="s">
        <v>88</v>
      </c>
      <c r="P75" s="79" t="s">
        <v>124</v>
      </c>
    </row>
    <row r="76" spans="1:16" x14ac:dyDescent="0.35">
      <c r="A76" s="76">
        <v>75</v>
      </c>
      <c r="B76" s="79">
        <v>45</v>
      </c>
      <c r="C76" s="79">
        <v>40</v>
      </c>
      <c r="D76" s="79" t="s">
        <v>73</v>
      </c>
      <c r="E76" s="79">
        <v>54.3</v>
      </c>
      <c r="F76" s="79" t="s">
        <v>130</v>
      </c>
      <c r="G76" s="79" t="s">
        <v>119</v>
      </c>
      <c r="H76" s="79" t="s">
        <v>75</v>
      </c>
      <c r="I76" s="79" t="s">
        <v>92</v>
      </c>
      <c r="J76" s="79">
        <v>14</v>
      </c>
      <c r="K76" s="80">
        <v>0</v>
      </c>
      <c r="L76" s="79" t="s">
        <v>90</v>
      </c>
      <c r="M76" s="79" t="s">
        <v>91</v>
      </c>
      <c r="N76" s="79" t="s">
        <v>133</v>
      </c>
      <c r="O76" s="79" t="s">
        <v>93</v>
      </c>
      <c r="P76" s="79" t="s">
        <v>124</v>
      </c>
    </row>
    <row r="77" spans="1:16" x14ac:dyDescent="0.35">
      <c r="A77" s="76">
        <v>76</v>
      </c>
      <c r="B77" s="79">
        <v>32</v>
      </c>
      <c r="C77" s="79">
        <v>39</v>
      </c>
      <c r="D77" s="79" t="s">
        <v>72</v>
      </c>
      <c r="E77" s="79">
        <v>77.099999999999994</v>
      </c>
      <c r="F77" s="79" t="s">
        <v>131</v>
      </c>
      <c r="G77" s="79" t="s">
        <v>118</v>
      </c>
      <c r="H77" s="79" t="s">
        <v>122</v>
      </c>
      <c r="I77" s="79" t="s">
        <v>75</v>
      </c>
      <c r="J77" s="79">
        <v>10</v>
      </c>
      <c r="K77" s="80">
        <v>0</v>
      </c>
      <c r="L77" s="79" t="s">
        <v>90</v>
      </c>
      <c r="M77" s="79" t="s">
        <v>91</v>
      </c>
      <c r="N77" s="79" t="s">
        <v>135</v>
      </c>
      <c r="O77" s="79" t="s">
        <v>93</v>
      </c>
      <c r="P77" s="79" t="s">
        <v>126</v>
      </c>
    </row>
    <row r="78" spans="1:16" x14ac:dyDescent="0.35">
      <c r="A78" s="76">
        <v>77</v>
      </c>
      <c r="B78" s="79">
        <v>40</v>
      </c>
      <c r="C78" s="79">
        <v>32</v>
      </c>
      <c r="D78" s="79" t="s">
        <v>72</v>
      </c>
      <c r="E78" s="79">
        <v>64.7</v>
      </c>
      <c r="F78" s="79" t="s">
        <v>130</v>
      </c>
      <c r="G78" s="79" t="s">
        <v>119</v>
      </c>
      <c r="H78" s="79" t="s">
        <v>75</v>
      </c>
      <c r="I78" s="79" t="s">
        <v>75</v>
      </c>
      <c r="J78" s="79">
        <v>6</v>
      </c>
      <c r="K78" s="80">
        <v>3</v>
      </c>
      <c r="L78" s="79" t="s">
        <v>84</v>
      </c>
      <c r="M78" s="79" t="s">
        <v>86</v>
      </c>
      <c r="N78" s="79" t="s">
        <v>134</v>
      </c>
      <c r="O78" s="79" t="s">
        <v>88</v>
      </c>
      <c r="P78" s="79" t="s">
        <v>125</v>
      </c>
    </row>
    <row r="79" spans="1:16" x14ac:dyDescent="0.35">
      <c r="A79" s="76">
        <v>78</v>
      </c>
      <c r="B79" s="79">
        <v>40</v>
      </c>
      <c r="C79" s="79">
        <v>25</v>
      </c>
      <c r="D79" s="79" t="s">
        <v>72</v>
      </c>
      <c r="E79" s="79">
        <v>58.7</v>
      </c>
      <c r="F79" s="79" t="s">
        <v>138</v>
      </c>
      <c r="G79" s="79" t="s">
        <v>120</v>
      </c>
      <c r="H79" s="79" t="s">
        <v>75</v>
      </c>
      <c r="I79" s="79" t="s">
        <v>75</v>
      </c>
      <c r="J79" s="79">
        <v>1</v>
      </c>
      <c r="K79" s="80">
        <v>3</v>
      </c>
      <c r="L79" s="79" t="s">
        <v>84</v>
      </c>
      <c r="M79" s="79" t="s">
        <v>87</v>
      </c>
      <c r="N79" s="79" t="s">
        <v>134</v>
      </c>
      <c r="O79" s="79" t="s">
        <v>88</v>
      </c>
      <c r="P79" s="79" t="s">
        <v>125</v>
      </c>
    </row>
    <row r="80" spans="1:16" x14ac:dyDescent="0.35">
      <c r="A80" s="76">
        <v>79</v>
      </c>
      <c r="B80" s="79">
        <v>36</v>
      </c>
      <c r="C80" s="79">
        <v>42</v>
      </c>
      <c r="D80" s="79" t="s">
        <v>73</v>
      </c>
      <c r="E80" s="79">
        <v>64.900000000000006</v>
      </c>
      <c r="F80" s="79" t="s">
        <v>132</v>
      </c>
      <c r="G80" s="79" t="s">
        <v>128</v>
      </c>
      <c r="H80" s="79" t="s">
        <v>122</v>
      </c>
      <c r="I80" s="79" t="s">
        <v>75</v>
      </c>
      <c r="J80" s="79">
        <v>10</v>
      </c>
      <c r="K80" s="80">
        <v>1</v>
      </c>
      <c r="L80" s="79" t="s">
        <v>84</v>
      </c>
      <c r="M80" s="79" t="s">
        <v>91</v>
      </c>
      <c r="N80" s="79" t="s">
        <v>135</v>
      </c>
      <c r="O80" s="79" t="s">
        <v>95</v>
      </c>
      <c r="P80" s="79" t="s">
        <v>127</v>
      </c>
    </row>
    <row r="81" spans="1:16" x14ac:dyDescent="0.35">
      <c r="A81" s="76">
        <v>80</v>
      </c>
      <c r="B81" s="79">
        <v>40</v>
      </c>
      <c r="C81" s="79">
        <v>37</v>
      </c>
      <c r="D81" s="79" t="s">
        <v>72</v>
      </c>
      <c r="E81" s="79">
        <v>72.3</v>
      </c>
      <c r="F81" s="79" t="s">
        <v>138</v>
      </c>
      <c r="G81" s="79" t="s">
        <v>120</v>
      </c>
      <c r="H81" s="79" t="s">
        <v>74</v>
      </c>
      <c r="I81" s="79" t="s">
        <v>75</v>
      </c>
      <c r="J81" s="79">
        <v>7</v>
      </c>
      <c r="K81" s="80">
        <v>0</v>
      </c>
      <c r="L81" s="79" t="s">
        <v>84</v>
      </c>
      <c r="M81" s="79" t="s">
        <v>91</v>
      </c>
      <c r="N81" s="79" t="s">
        <v>134</v>
      </c>
      <c r="O81" s="79" t="s">
        <v>88</v>
      </c>
      <c r="P81" s="79" t="s">
        <v>122</v>
      </c>
    </row>
    <row r="82" spans="1:16" x14ac:dyDescent="0.35">
      <c r="A82" s="76">
        <v>81</v>
      </c>
      <c r="B82" s="79">
        <v>50</v>
      </c>
      <c r="C82" s="79">
        <v>28</v>
      </c>
      <c r="D82" s="79" t="s">
        <v>73</v>
      </c>
      <c r="E82" s="79">
        <v>57.3</v>
      </c>
      <c r="F82" s="79" t="s">
        <v>130</v>
      </c>
      <c r="G82" s="79" t="s">
        <v>119</v>
      </c>
      <c r="H82" s="79" t="s">
        <v>75</v>
      </c>
      <c r="I82" s="79" t="s">
        <v>75</v>
      </c>
      <c r="J82" s="79">
        <v>2</v>
      </c>
      <c r="K82" s="80">
        <v>0</v>
      </c>
      <c r="L82" s="79" t="s">
        <v>84</v>
      </c>
      <c r="M82" s="79" t="s">
        <v>91</v>
      </c>
      <c r="N82" s="79" t="s">
        <v>134</v>
      </c>
      <c r="O82" s="79" t="s">
        <v>93</v>
      </c>
      <c r="P82" s="79" t="s">
        <v>126</v>
      </c>
    </row>
    <row r="83" spans="1:16" x14ac:dyDescent="0.35">
      <c r="A83" s="76">
        <v>82</v>
      </c>
      <c r="B83" s="79">
        <v>60</v>
      </c>
      <c r="C83" s="79">
        <v>30</v>
      </c>
      <c r="D83" s="79" t="s">
        <v>72</v>
      </c>
      <c r="E83" s="79">
        <v>39.299999999999997</v>
      </c>
      <c r="F83" s="79" t="s">
        <v>130</v>
      </c>
      <c r="G83" s="79" t="s">
        <v>119</v>
      </c>
      <c r="H83" s="79" t="s">
        <v>74</v>
      </c>
      <c r="I83" s="79" t="s">
        <v>74</v>
      </c>
      <c r="J83" s="79">
        <v>5</v>
      </c>
      <c r="K83" s="80">
        <v>1</v>
      </c>
      <c r="L83" s="79" t="s">
        <v>90</v>
      </c>
      <c r="M83" s="79" t="s">
        <v>87</v>
      </c>
      <c r="N83" s="79" t="s">
        <v>135</v>
      </c>
      <c r="O83" s="79" t="s">
        <v>93</v>
      </c>
      <c r="P83" s="79" t="s">
        <v>125</v>
      </c>
    </row>
    <row r="84" spans="1:16" x14ac:dyDescent="0.35">
      <c r="A84" s="76">
        <v>83</v>
      </c>
      <c r="B84" s="79">
        <v>40</v>
      </c>
      <c r="C84" s="79">
        <v>37</v>
      </c>
      <c r="D84" s="79" t="s">
        <v>73</v>
      </c>
      <c r="E84" s="79">
        <v>52.099999999999994</v>
      </c>
      <c r="F84" s="79" t="s">
        <v>130</v>
      </c>
      <c r="G84" s="79" t="s">
        <v>119</v>
      </c>
      <c r="H84" s="79" t="s">
        <v>75</v>
      </c>
      <c r="I84" s="79" t="s">
        <v>74</v>
      </c>
      <c r="J84" s="79">
        <v>10</v>
      </c>
      <c r="K84" s="80">
        <v>0</v>
      </c>
      <c r="L84" s="79" t="s">
        <v>90</v>
      </c>
      <c r="M84" s="79" t="s">
        <v>91</v>
      </c>
      <c r="N84" s="79" t="s">
        <v>134</v>
      </c>
      <c r="O84" s="79" t="s">
        <v>93</v>
      </c>
      <c r="P84" s="79" t="s">
        <v>124</v>
      </c>
    </row>
    <row r="85" spans="1:16" x14ac:dyDescent="0.35">
      <c r="A85" s="76">
        <v>84</v>
      </c>
      <c r="B85" s="79">
        <v>43</v>
      </c>
      <c r="C85" s="79">
        <v>35</v>
      </c>
      <c r="D85" s="79" t="s">
        <v>73</v>
      </c>
      <c r="E85" s="79">
        <v>50.5</v>
      </c>
      <c r="F85" s="79" t="s">
        <v>130</v>
      </c>
      <c r="G85" s="79" t="s">
        <v>128</v>
      </c>
      <c r="H85" s="79" t="s">
        <v>75</v>
      </c>
      <c r="I85" s="79" t="s">
        <v>74</v>
      </c>
      <c r="J85" s="79">
        <v>9</v>
      </c>
      <c r="K85" s="80">
        <v>1</v>
      </c>
      <c r="L85" s="79" t="s">
        <v>89</v>
      </c>
      <c r="M85" s="79" t="s">
        <v>87</v>
      </c>
      <c r="N85" s="79" t="s">
        <v>134</v>
      </c>
      <c r="O85" s="79" t="s">
        <v>93</v>
      </c>
      <c r="P85" s="79" t="s">
        <v>126</v>
      </c>
    </row>
    <row r="86" spans="1:16" x14ac:dyDescent="0.35">
      <c r="A86" s="76">
        <v>85</v>
      </c>
      <c r="B86" s="79">
        <v>35</v>
      </c>
      <c r="C86" s="79">
        <v>63</v>
      </c>
      <c r="D86" s="79" t="s">
        <v>73</v>
      </c>
      <c r="E86" s="79">
        <v>70.3</v>
      </c>
      <c r="F86" s="79" t="s">
        <v>130</v>
      </c>
      <c r="G86" s="79" t="s">
        <v>129</v>
      </c>
      <c r="H86" s="79" t="s">
        <v>75</v>
      </c>
      <c r="I86" s="79" t="s">
        <v>75</v>
      </c>
      <c r="J86" s="79">
        <v>25</v>
      </c>
      <c r="K86" s="80">
        <v>1</v>
      </c>
      <c r="L86" s="79" t="s">
        <v>90</v>
      </c>
      <c r="M86" s="79" t="s">
        <v>87</v>
      </c>
      <c r="N86" s="79" t="s">
        <v>133</v>
      </c>
      <c r="O86" s="79" t="s">
        <v>85</v>
      </c>
      <c r="P86" s="79" t="s">
        <v>124</v>
      </c>
    </row>
    <row r="87" spans="1:16" x14ac:dyDescent="0.35">
      <c r="A87" s="76">
        <v>86</v>
      </c>
      <c r="B87" s="79">
        <v>41</v>
      </c>
      <c r="C87" s="79">
        <v>29</v>
      </c>
      <c r="D87" s="79" t="s">
        <v>72</v>
      </c>
      <c r="E87" s="79">
        <v>66.5</v>
      </c>
      <c r="F87" s="79" t="s">
        <v>130</v>
      </c>
      <c r="G87" s="79" t="s">
        <v>120</v>
      </c>
      <c r="H87" s="79" t="s">
        <v>74</v>
      </c>
      <c r="I87" s="79" t="s">
        <v>75</v>
      </c>
      <c r="J87" s="79">
        <v>5</v>
      </c>
      <c r="K87" s="80">
        <v>2</v>
      </c>
      <c r="L87" s="79" t="s">
        <v>90</v>
      </c>
      <c r="M87" s="79" t="s">
        <v>87</v>
      </c>
      <c r="N87" s="79" t="s">
        <v>134</v>
      </c>
      <c r="O87" s="79" t="s">
        <v>88</v>
      </c>
      <c r="P87" s="79" t="s">
        <v>125</v>
      </c>
    </row>
    <row r="88" spans="1:16" x14ac:dyDescent="0.35">
      <c r="A88" s="76">
        <v>87</v>
      </c>
      <c r="B88" s="79">
        <v>50</v>
      </c>
      <c r="C88" s="79">
        <v>33</v>
      </c>
      <c r="D88" s="79" t="s">
        <v>72</v>
      </c>
      <c r="E88" s="79">
        <v>56.5</v>
      </c>
      <c r="F88" s="79" t="s">
        <v>130</v>
      </c>
      <c r="G88" s="79" t="s">
        <v>128</v>
      </c>
      <c r="H88" s="79" t="s">
        <v>74</v>
      </c>
      <c r="I88" s="79" t="s">
        <v>74</v>
      </c>
      <c r="J88" s="79">
        <v>6</v>
      </c>
      <c r="K88" s="80">
        <v>0</v>
      </c>
      <c r="L88" s="79" t="s">
        <v>84</v>
      </c>
      <c r="M88" s="79" t="s">
        <v>91</v>
      </c>
      <c r="N88" s="79" t="s">
        <v>134</v>
      </c>
      <c r="O88" s="79" t="s">
        <v>95</v>
      </c>
      <c r="P88" s="79" t="s">
        <v>126</v>
      </c>
    </row>
    <row r="89" spans="1:16" x14ac:dyDescent="0.35">
      <c r="A89" s="76">
        <v>88</v>
      </c>
      <c r="B89" s="79">
        <v>44</v>
      </c>
      <c r="C89" s="79">
        <v>26</v>
      </c>
      <c r="D89" s="79" t="s">
        <v>72</v>
      </c>
      <c r="E89" s="79">
        <v>91.3</v>
      </c>
      <c r="F89" s="79" t="s">
        <v>130</v>
      </c>
      <c r="G89" s="79" t="s">
        <v>119</v>
      </c>
      <c r="H89" s="79" t="s">
        <v>74</v>
      </c>
      <c r="I89" s="79" t="s">
        <v>75</v>
      </c>
      <c r="J89" s="79">
        <v>1</v>
      </c>
      <c r="K89" s="80">
        <v>0</v>
      </c>
      <c r="L89" s="79" t="s">
        <v>90</v>
      </c>
      <c r="M89" s="79" t="s">
        <v>91</v>
      </c>
      <c r="N89" s="79" t="s">
        <v>134</v>
      </c>
      <c r="O89" s="79" t="s">
        <v>95</v>
      </c>
      <c r="P89" s="79" t="s">
        <v>126</v>
      </c>
    </row>
    <row r="90" spans="1:16" x14ac:dyDescent="0.35">
      <c r="A90" s="76">
        <v>89</v>
      </c>
      <c r="B90" s="79">
        <v>40</v>
      </c>
      <c r="C90" s="79">
        <v>50</v>
      </c>
      <c r="D90" s="79" t="s">
        <v>73</v>
      </c>
      <c r="E90" s="79">
        <v>134.69999999999999</v>
      </c>
      <c r="F90" s="79" t="s">
        <v>130</v>
      </c>
      <c r="G90" s="79" t="s">
        <v>118</v>
      </c>
      <c r="H90" s="79" t="s">
        <v>74</v>
      </c>
      <c r="I90" s="79" t="s">
        <v>74</v>
      </c>
      <c r="J90" s="79">
        <v>20</v>
      </c>
      <c r="K90" s="80">
        <v>0</v>
      </c>
      <c r="L90" s="79" t="s">
        <v>89</v>
      </c>
      <c r="M90" s="79" t="s">
        <v>91</v>
      </c>
      <c r="N90" s="79" t="s">
        <v>134</v>
      </c>
      <c r="O90" s="79" t="s">
        <v>93</v>
      </c>
      <c r="P90" s="79" t="s">
        <v>127</v>
      </c>
    </row>
    <row r="91" spans="1:16" x14ac:dyDescent="0.35">
      <c r="A91" s="76">
        <v>90</v>
      </c>
      <c r="B91" s="79">
        <v>40</v>
      </c>
      <c r="C91" s="79">
        <v>49</v>
      </c>
      <c r="D91" s="79" t="s">
        <v>73</v>
      </c>
      <c r="E91" s="79">
        <v>70.099999999999994</v>
      </c>
      <c r="F91" s="79" t="s">
        <v>130</v>
      </c>
      <c r="G91" s="79" t="s">
        <v>128</v>
      </c>
      <c r="H91" s="79" t="s">
        <v>75</v>
      </c>
      <c r="I91" s="79" t="s">
        <v>92</v>
      </c>
      <c r="J91" s="79">
        <v>20</v>
      </c>
      <c r="K91" s="80">
        <v>0</v>
      </c>
      <c r="L91" s="79" t="s">
        <v>90</v>
      </c>
      <c r="M91" s="79" t="s">
        <v>91</v>
      </c>
      <c r="N91" s="79" t="s">
        <v>134</v>
      </c>
      <c r="O91" s="79" t="s">
        <v>93</v>
      </c>
      <c r="P91" s="79" t="s">
        <v>126</v>
      </c>
    </row>
    <row r="92" spans="1:16" x14ac:dyDescent="0.35">
      <c r="A92" s="76">
        <v>91</v>
      </c>
      <c r="B92" s="79">
        <v>35</v>
      </c>
      <c r="C92" s="79">
        <v>44</v>
      </c>
      <c r="D92" s="79" t="s">
        <v>72</v>
      </c>
      <c r="E92" s="79">
        <v>122.3</v>
      </c>
      <c r="F92" s="79" t="s">
        <v>130</v>
      </c>
      <c r="G92" s="79" t="s">
        <v>128</v>
      </c>
      <c r="H92" s="79" t="s">
        <v>74</v>
      </c>
      <c r="I92" s="79" t="s">
        <v>92</v>
      </c>
      <c r="J92" s="79">
        <v>17</v>
      </c>
      <c r="K92" s="80">
        <v>0</v>
      </c>
      <c r="L92" s="79" t="s">
        <v>90</v>
      </c>
      <c r="M92" s="79" t="s">
        <v>91</v>
      </c>
      <c r="N92" s="79" t="s">
        <v>118</v>
      </c>
      <c r="O92" s="79" t="s">
        <v>95</v>
      </c>
      <c r="P92" s="79" t="s">
        <v>124</v>
      </c>
    </row>
    <row r="93" spans="1:16" x14ac:dyDescent="0.35">
      <c r="A93" s="76">
        <v>92</v>
      </c>
      <c r="B93" s="79">
        <v>31</v>
      </c>
      <c r="C93" s="79">
        <v>25</v>
      </c>
      <c r="D93" s="79" t="s">
        <v>72</v>
      </c>
      <c r="E93" s="79">
        <v>62.900000000000006</v>
      </c>
      <c r="F93" s="79" t="s">
        <v>130</v>
      </c>
      <c r="G93" s="79" t="s">
        <v>129</v>
      </c>
      <c r="H93" s="79" t="s">
        <v>75</v>
      </c>
      <c r="I93" s="79" t="s">
        <v>92</v>
      </c>
      <c r="J93" s="79">
        <v>1</v>
      </c>
      <c r="K93" s="80">
        <v>1</v>
      </c>
      <c r="L93" s="79" t="s">
        <v>84</v>
      </c>
      <c r="M93" s="79" t="s">
        <v>91</v>
      </c>
      <c r="N93" s="79" t="s">
        <v>133</v>
      </c>
      <c r="O93" s="79" t="s">
        <v>85</v>
      </c>
      <c r="P93" s="79" t="s">
        <v>124</v>
      </c>
    </row>
    <row r="94" spans="1:16" x14ac:dyDescent="0.35">
      <c r="A94" s="76">
        <v>93</v>
      </c>
      <c r="B94" s="79">
        <v>40</v>
      </c>
      <c r="C94" s="79">
        <v>44</v>
      </c>
      <c r="D94" s="79" t="s">
        <v>73</v>
      </c>
      <c r="E94" s="79">
        <v>68.3</v>
      </c>
      <c r="F94" s="79" t="s">
        <v>130</v>
      </c>
      <c r="G94" s="79" t="s">
        <v>119</v>
      </c>
      <c r="H94" s="79" t="s">
        <v>75</v>
      </c>
      <c r="I94" s="79" t="s">
        <v>74</v>
      </c>
      <c r="J94" s="79">
        <v>14</v>
      </c>
      <c r="K94" s="80">
        <v>3</v>
      </c>
      <c r="L94" s="79" t="s">
        <v>89</v>
      </c>
      <c r="M94" s="79" t="s">
        <v>87</v>
      </c>
      <c r="N94" s="79" t="s">
        <v>134</v>
      </c>
      <c r="O94" s="79" t="s">
        <v>93</v>
      </c>
      <c r="P94" s="79" t="s">
        <v>124</v>
      </c>
    </row>
    <row r="95" spans="1:16" x14ac:dyDescent="0.35">
      <c r="A95" s="76">
        <v>94</v>
      </c>
      <c r="B95" s="79">
        <v>37</v>
      </c>
      <c r="C95" s="79">
        <v>42</v>
      </c>
      <c r="D95" s="79" t="s">
        <v>73</v>
      </c>
      <c r="E95" s="79">
        <v>49.9</v>
      </c>
      <c r="F95" s="79" t="s">
        <v>132</v>
      </c>
      <c r="G95" s="79" t="s">
        <v>119</v>
      </c>
      <c r="H95" s="79" t="s">
        <v>74</v>
      </c>
      <c r="I95" s="79" t="s">
        <v>74</v>
      </c>
      <c r="J95" s="79">
        <v>15</v>
      </c>
      <c r="K95" s="80">
        <v>0</v>
      </c>
      <c r="L95" s="79" t="s">
        <v>89</v>
      </c>
      <c r="M95" s="79" t="s">
        <v>91</v>
      </c>
      <c r="N95" s="79" t="s">
        <v>135</v>
      </c>
      <c r="O95" s="79" t="s">
        <v>95</v>
      </c>
      <c r="P95" s="79" t="s">
        <v>122</v>
      </c>
    </row>
    <row r="96" spans="1:16" x14ac:dyDescent="0.35">
      <c r="A96" s="76">
        <v>95</v>
      </c>
      <c r="B96" s="79">
        <v>60</v>
      </c>
      <c r="C96" s="79">
        <v>36</v>
      </c>
      <c r="D96" s="79" t="s">
        <v>73</v>
      </c>
      <c r="E96" s="79">
        <v>75.7</v>
      </c>
      <c r="F96" s="79" t="s">
        <v>132</v>
      </c>
      <c r="G96" s="79" t="s">
        <v>119</v>
      </c>
      <c r="H96" s="79" t="s">
        <v>75</v>
      </c>
      <c r="I96" s="79" t="s">
        <v>92</v>
      </c>
      <c r="J96" s="79">
        <v>11</v>
      </c>
      <c r="K96" s="80">
        <v>1</v>
      </c>
      <c r="L96" s="79" t="s">
        <v>89</v>
      </c>
      <c r="M96" s="79" t="s">
        <v>91</v>
      </c>
      <c r="N96" s="79" t="s">
        <v>135</v>
      </c>
      <c r="O96" s="79" t="s">
        <v>95</v>
      </c>
      <c r="P96" s="79" t="s">
        <v>127</v>
      </c>
    </row>
    <row r="97" spans="1:16" x14ac:dyDescent="0.35">
      <c r="A97" s="76">
        <v>96</v>
      </c>
      <c r="B97" s="79">
        <v>40</v>
      </c>
      <c r="C97" s="79">
        <v>41</v>
      </c>
      <c r="D97" s="79" t="s">
        <v>72</v>
      </c>
      <c r="E97" s="79">
        <v>63.7</v>
      </c>
      <c r="F97" s="79" t="s">
        <v>130</v>
      </c>
      <c r="G97" s="79" t="s">
        <v>119</v>
      </c>
      <c r="H97" s="79" t="s">
        <v>75</v>
      </c>
      <c r="I97" s="79" t="s">
        <v>74</v>
      </c>
      <c r="J97" s="79">
        <v>16</v>
      </c>
      <c r="K97" s="80">
        <v>1</v>
      </c>
      <c r="L97" s="79" t="s">
        <v>84</v>
      </c>
      <c r="M97" s="79" t="s">
        <v>87</v>
      </c>
      <c r="N97" s="79" t="s">
        <v>134</v>
      </c>
      <c r="O97" s="79" t="s">
        <v>95</v>
      </c>
      <c r="P97" s="79" t="s">
        <v>126</v>
      </c>
    </row>
    <row r="98" spans="1:16" x14ac:dyDescent="0.35">
      <c r="A98" s="76">
        <v>97</v>
      </c>
      <c r="B98" s="79">
        <v>40</v>
      </c>
      <c r="C98" s="79">
        <v>26</v>
      </c>
      <c r="D98" s="79" t="s">
        <v>72</v>
      </c>
      <c r="E98" s="79">
        <v>95.100000000000009</v>
      </c>
      <c r="F98" s="79" t="s">
        <v>131</v>
      </c>
      <c r="G98" s="79" t="s">
        <v>119</v>
      </c>
      <c r="H98" s="79" t="s">
        <v>74</v>
      </c>
      <c r="I98" s="79" t="s">
        <v>92</v>
      </c>
      <c r="J98" s="79">
        <v>1</v>
      </c>
      <c r="K98" s="80">
        <v>0</v>
      </c>
      <c r="L98" s="79" t="s">
        <v>90</v>
      </c>
      <c r="M98" s="79" t="s">
        <v>87</v>
      </c>
      <c r="N98" s="79" t="s">
        <v>135</v>
      </c>
      <c r="O98" s="79" t="s">
        <v>88</v>
      </c>
      <c r="P98" s="79" t="s">
        <v>127</v>
      </c>
    </row>
    <row r="99" spans="1:16" x14ac:dyDescent="0.35">
      <c r="A99" s="76">
        <v>98</v>
      </c>
      <c r="B99" s="79">
        <v>40</v>
      </c>
      <c r="C99" s="79">
        <v>42</v>
      </c>
      <c r="D99" s="79" t="s">
        <v>73</v>
      </c>
      <c r="E99" s="79">
        <v>58.7</v>
      </c>
      <c r="F99" s="79" t="s">
        <v>130</v>
      </c>
      <c r="G99" s="79" t="s">
        <v>129</v>
      </c>
      <c r="H99" s="79" t="s">
        <v>74</v>
      </c>
      <c r="I99" s="79" t="s">
        <v>75</v>
      </c>
      <c r="J99" s="79">
        <v>15</v>
      </c>
      <c r="K99" s="80">
        <v>0</v>
      </c>
      <c r="L99" s="79" t="s">
        <v>90</v>
      </c>
      <c r="M99" s="79" t="s">
        <v>87</v>
      </c>
      <c r="N99" s="79" t="s">
        <v>134</v>
      </c>
      <c r="O99" s="79" t="s">
        <v>93</v>
      </c>
      <c r="P99" s="79" t="s">
        <v>124</v>
      </c>
    </row>
    <row r="100" spans="1:16" x14ac:dyDescent="0.35">
      <c r="A100" s="76">
        <v>99</v>
      </c>
      <c r="B100" s="79">
        <v>65</v>
      </c>
      <c r="C100" s="79">
        <v>27</v>
      </c>
      <c r="D100" s="79" t="s">
        <v>72</v>
      </c>
      <c r="E100" s="79">
        <v>93.3</v>
      </c>
      <c r="F100" s="79" t="s">
        <v>130</v>
      </c>
      <c r="G100" s="79" t="s">
        <v>119</v>
      </c>
      <c r="H100" s="79" t="s">
        <v>74</v>
      </c>
      <c r="I100" s="79" t="s">
        <v>75</v>
      </c>
      <c r="J100" s="79">
        <v>1</v>
      </c>
      <c r="K100" s="80">
        <v>0</v>
      </c>
      <c r="L100" s="79" t="s">
        <v>84</v>
      </c>
      <c r="M100" s="79" t="s">
        <v>87</v>
      </c>
      <c r="N100" s="79" t="s">
        <v>134</v>
      </c>
      <c r="O100" s="79" t="s">
        <v>88</v>
      </c>
      <c r="P100" s="79" t="s">
        <v>125</v>
      </c>
    </row>
    <row r="101" spans="1:16" x14ac:dyDescent="0.35">
      <c r="A101" s="76">
        <v>100</v>
      </c>
      <c r="B101" s="79">
        <v>40</v>
      </c>
      <c r="C101" s="79">
        <v>48</v>
      </c>
      <c r="D101" s="79" t="s">
        <v>73</v>
      </c>
      <c r="E101" s="79">
        <v>52.099999999999994</v>
      </c>
      <c r="F101" s="79" t="s">
        <v>130</v>
      </c>
      <c r="G101" s="79" t="s">
        <v>128</v>
      </c>
      <c r="H101" s="79" t="s">
        <v>75</v>
      </c>
      <c r="I101" s="79" t="s">
        <v>92</v>
      </c>
      <c r="J101" s="79">
        <v>20</v>
      </c>
      <c r="K101" s="80">
        <v>0</v>
      </c>
      <c r="L101" s="79" t="s">
        <v>89</v>
      </c>
      <c r="M101" s="79" t="s">
        <v>87</v>
      </c>
      <c r="N101" s="79" t="s">
        <v>134</v>
      </c>
      <c r="O101" s="79" t="s">
        <v>93</v>
      </c>
      <c r="P101" s="79" t="s">
        <v>126</v>
      </c>
    </row>
    <row r="102" spans="1:16" x14ac:dyDescent="0.35">
      <c r="A102" s="76">
        <v>101</v>
      </c>
      <c r="B102" s="79">
        <v>40</v>
      </c>
      <c r="C102" s="79">
        <v>65</v>
      </c>
      <c r="D102" s="79" t="s">
        <v>83</v>
      </c>
      <c r="E102" s="79">
        <v>122.3</v>
      </c>
      <c r="F102" s="79" t="s">
        <v>130</v>
      </c>
      <c r="G102" s="79" t="s">
        <v>120</v>
      </c>
      <c r="H102" s="79" t="s">
        <v>75</v>
      </c>
      <c r="I102" s="79" t="s">
        <v>75</v>
      </c>
      <c r="J102" s="79">
        <v>26</v>
      </c>
      <c r="K102" s="80">
        <v>2</v>
      </c>
      <c r="L102" s="79" t="s">
        <v>84</v>
      </c>
      <c r="M102" s="79" t="s">
        <v>87</v>
      </c>
      <c r="N102" s="79" t="s">
        <v>133</v>
      </c>
      <c r="O102" s="79" t="s">
        <v>88</v>
      </c>
      <c r="P102" s="79" t="s">
        <v>125</v>
      </c>
    </row>
    <row r="103" spans="1:16" x14ac:dyDescent="0.35">
      <c r="A103" s="76">
        <v>102</v>
      </c>
      <c r="B103" s="79">
        <v>40</v>
      </c>
      <c r="C103" s="79">
        <v>33</v>
      </c>
      <c r="D103" s="79" t="s">
        <v>73</v>
      </c>
      <c r="E103" s="79">
        <v>64.099999999999994</v>
      </c>
      <c r="F103" s="79" t="s">
        <v>130</v>
      </c>
      <c r="G103" s="79" t="s">
        <v>118</v>
      </c>
      <c r="H103" s="79" t="s">
        <v>74</v>
      </c>
      <c r="I103" s="79" t="s">
        <v>92</v>
      </c>
      <c r="J103" s="79">
        <v>4</v>
      </c>
      <c r="K103" s="80">
        <v>0</v>
      </c>
      <c r="L103" s="79" t="s">
        <v>90</v>
      </c>
      <c r="M103" s="79" t="s">
        <v>87</v>
      </c>
      <c r="N103" s="79" t="s">
        <v>134</v>
      </c>
      <c r="O103" s="79" t="s">
        <v>93</v>
      </c>
      <c r="P103" s="79" t="s">
        <v>125</v>
      </c>
    </row>
    <row r="104" spans="1:16" x14ac:dyDescent="0.35">
      <c r="A104" s="76">
        <v>103</v>
      </c>
      <c r="B104" s="79">
        <v>40</v>
      </c>
      <c r="C104" s="79">
        <v>44</v>
      </c>
      <c r="D104" s="79" t="s">
        <v>72</v>
      </c>
      <c r="E104" s="79">
        <v>103.7</v>
      </c>
      <c r="F104" s="79" t="s">
        <v>130</v>
      </c>
      <c r="G104" s="79" t="s">
        <v>120</v>
      </c>
      <c r="H104" s="79" t="s">
        <v>74</v>
      </c>
      <c r="I104" s="79" t="s">
        <v>74</v>
      </c>
      <c r="J104" s="79">
        <v>18</v>
      </c>
      <c r="K104" s="80">
        <v>1</v>
      </c>
      <c r="L104" s="79" t="s">
        <v>84</v>
      </c>
      <c r="M104" s="79" t="s">
        <v>87</v>
      </c>
      <c r="N104" s="79" t="s">
        <v>134</v>
      </c>
      <c r="O104" s="79" t="s">
        <v>95</v>
      </c>
      <c r="P104" s="79" t="s">
        <v>124</v>
      </c>
    </row>
    <row r="105" spans="1:16" x14ac:dyDescent="0.35">
      <c r="A105" s="76">
        <v>104</v>
      </c>
      <c r="B105" s="79">
        <v>55</v>
      </c>
      <c r="C105" s="79">
        <v>48</v>
      </c>
      <c r="D105" s="79" t="s">
        <v>72</v>
      </c>
      <c r="E105" s="79">
        <v>107.5</v>
      </c>
      <c r="F105" s="79" t="s">
        <v>130</v>
      </c>
      <c r="G105" s="79" t="s">
        <v>120</v>
      </c>
      <c r="H105" s="79" t="s">
        <v>74</v>
      </c>
      <c r="I105" s="79" t="s">
        <v>74</v>
      </c>
      <c r="J105" s="79">
        <v>22</v>
      </c>
      <c r="K105" s="80">
        <v>0</v>
      </c>
      <c r="L105" s="79" t="s">
        <v>89</v>
      </c>
      <c r="M105" s="79" t="s">
        <v>87</v>
      </c>
      <c r="N105" s="79" t="s">
        <v>134</v>
      </c>
      <c r="O105" s="79" t="s">
        <v>88</v>
      </c>
      <c r="P105" s="79" t="s">
        <v>125</v>
      </c>
    </row>
    <row r="106" spans="1:16" x14ac:dyDescent="0.35">
      <c r="A106" s="76">
        <v>105</v>
      </c>
      <c r="B106" s="79">
        <v>50</v>
      </c>
      <c r="C106" s="79">
        <v>37</v>
      </c>
      <c r="D106" s="79" t="s">
        <v>72</v>
      </c>
      <c r="E106" s="79">
        <v>119.7</v>
      </c>
      <c r="F106" s="79" t="s">
        <v>130</v>
      </c>
      <c r="G106" s="79" t="s">
        <v>128</v>
      </c>
      <c r="H106" s="79" t="s">
        <v>75</v>
      </c>
      <c r="I106" s="79" t="s">
        <v>75</v>
      </c>
      <c r="J106" s="79">
        <v>12</v>
      </c>
      <c r="K106" s="80">
        <v>2</v>
      </c>
      <c r="L106" s="79" t="s">
        <v>90</v>
      </c>
      <c r="M106" s="79" t="s">
        <v>87</v>
      </c>
      <c r="N106" s="79" t="s">
        <v>134</v>
      </c>
      <c r="O106" s="79" t="s">
        <v>93</v>
      </c>
      <c r="P106" s="79" t="s">
        <v>125</v>
      </c>
    </row>
    <row r="107" spans="1:16" x14ac:dyDescent="0.35">
      <c r="A107" s="76">
        <v>106</v>
      </c>
      <c r="B107" s="79">
        <v>70</v>
      </c>
      <c r="C107" s="79">
        <v>52</v>
      </c>
      <c r="D107" s="79" t="s">
        <v>72</v>
      </c>
      <c r="E107" s="136">
        <v>182.1</v>
      </c>
      <c r="F107" s="79" t="s">
        <v>130</v>
      </c>
      <c r="G107" s="79" t="s">
        <v>128</v>
      </c>
      <c r="H107" s="79" t="s">
        <v>75</v>
      </c>
      <c r="I107" s="79" t="s">
        <v>75</v>
      </c>
      <c r="J107" s="79">
        <v>24</v>
      </c>
      <c r="K107" s="80">
        <v>0</v>
      </c>
      <c r="L107" s="79" t="s">
        <v>90</v>
      </c>
      <c r="M107" s="79" t="s">
        <v>86</v>
      </c>
      <c r="N107" s="79" t="s">
        <v>134</v>
      </c>
      <c r="O107" s="79" t="s">
        <v>88</v>
      </c>
      <c r="P107" s="79" t="s">
        <v>124</v>
      </c>
    </row>
    <row r="108" spans="1:16" x14ac:dyDescent="0.35">
      <c r="A108" s="76">
        <v>107</v>
      </c>
      <c r="B108" s="79">
        <v>60</v>
      </c>
      <c r="C108" s="79">
        <v>38</v>
      </c>
      <c r="D108" s="79" t="s">
        <v>72</v>
      </c>
      <c r="E108" s="79">
        <v>129.29999999999998</v>
      </c>
      <c r="F108" s="79" t="s">
        <v>131</v>
      </c>
      <c r="G108" s="79" t="s">
        <v>128</v>
      </c>
      <c r="H108" s="79" t="s">
        <v>75</v>
      </c>
      <c r="I108" s="79" t="s">
        <v>92</v>
      </c>
      <c r="J108" s="79">
        <v>11</v>
      </c>
      <c r="K108" s="80">
        <v>0</v>
      </c>
      <c r="L108" s="79" t="s">
        <v>90</v>
      </c>
      <c r="M108" s="79" t="s">
        <v>91</v>
      </c>
      <c r="N108" s="79" t="s">
        <v>133</v>
      </c>
      <c r="O108" s="79" t="s">
        <v>85</v>
      </c>
      <c r="P108" s="79" t="s">
        <v>124</v>
      </c>
    </row>
    <row r="109" spans="1:16" x14ac:dyDescent="0.35">
      <c r="A109" s="76">
        <v>108</v>
      </c>
      <c r="B109" s="79">
        <v>40</v>
      </c>
      <c r="C109" s="79">
        <v>35</v>
      </c>
      <c r="D109" s="79" t="s">
        <v>73</v>
      </c>
      <c r="E109" s="79">
        <v>51.099999999999994</v>
      </c>
      <c r="F109" s="79" t="s">
        <v>130</v>
      </c>
      <c r="G109" s="79" t="s">
        <v>119</v>
      </c>
      <c r="H109" s="79" t="s">
        <v>75</v>
      </c>
      <c r="I109" s="79" t="s">
        <v>74</v>
      </c>
      <c r="J109" s="79">
        <v>10</v>
      </c>
      <c r="K109" s="80">
        <v>3</v>
      </c>
      <c r="L109" s="79" t="s">
        <v>90</v>
      </c>
      <c r="M109" s="79" t="s">
        <v>86</v>
      </c>
      <c r="N109" s="79" t="s">
        <v>134</v>
      </c>
      <c r="O109" s="79" t="s">
        <v>92</v>
      </c>
      <c r="P109" s="79" t="s">
        <v>126</v>
      </c>
    </row>
    <row r="110" spans="1:16" x14ac:dyDescent="0.35">
      <c r="A110" s="76">
        <v>109</v>
      </c>
      <c r="B110" s="79">
        <v>43</v>
      </c>
      <c r="C110" s="79">
        <v>34</v>
      </c>
      <c r="D110" s="79" t="s">
        <v>72</v>
      </c>
      <c r="E110" s="79">
        <v>103.9</v>
      </c>
      <c r="F110" s="79" t="s">
        <v>131</v>
      </c>
      <c r="G110" s="79" t="s">
        <v>128</v>
      </c>
      <c r="H110" s="79" t="s">
        <v>74</v>
      </c>
      <c r="I110" s="79" t="s">
        <v>74</v>
      </c>
      <c r="J110" s="79">
        <v>7</v>
      </c>
      <c r="K110" s="80">
        <v>1</v>
      </c>
      <c r="L110" s="79" t="s">
        <v>84</v>
      </c>
      <c r="M110" s="79" t="s">
        <v>87</v>
      </c>
      <c r="N110" s="79" t="s">
        <v>133</v>
      </c>
      <c r="O110" s="79" t="s">
        <v>85</v>
      </c>
      <c r="P110" s="79" t="s">
        <v>124</v>
      </c>
    </row>
    <row r="111" spans="1:16" x14ac:dyDescent="0.35">
      <c r="A111" s="76">
        <v>110</v>
      </c>
      <c r="B111" s="79">
        <v>52</v>
      </c>
      <c r="C111" s="79">
        <v>34</v>
      </c>
      <c r="D111" s="79" t="s">
        <v>72</v>
      </c>
      <c r="E111" s="79">
        <v>103.3</v>
      </c>
      <c r="F111" s="79" t="s">
        <v>130</v>
      </c>
      <c r="G111" s="79" t="s">
        <v>128</v>
      </c>
      <c r="H111" s="79" t="s">
        <v>75</v>
      </c>
      <c r="I111" s="79" t="s">
        <v>74</v>
      </c>
      <c r="J111" s="79">
        <v>8</v>
      </c>
      <c r="K111" s="80">
        <v>2</v>
      </c>
      <c r="L111" s="79" t="s">
        <v>84</v>
      </c>
      <c r="M111" s="79" t="s">
        <v>87</v>
      </c>
      <c r="N111" s="79" t="s">
        <v>134</v>
      </c>
      <c r="O111" s="79" t="s">
        <v>88</v>
      </c>
      <c r="P111" s="79" t="s">
        <v>125</v>
      </c>
    </row>
    <row r="112" spans="1:16" x14ac:dyDescent="0.35">
      <c r="A112" s="76">
        <v>111</v>
      </c>
      <c r="B112" s="79">
        <v>40</v>
      </c>
      <c r="C112" s="79">
        <v>27</v>
      </c>
      <c r="D112" s="79" t="s">
        <v>73</v>
      </c>
      <c r="E112" s="79">
        <v>87.9</v>
      </c>
      <c r="F112" s="79" t="s">
        <v>131</v>
      </c>
      <c r="G112" s="79" t="s">
        <v>128</v>
      </c>
      <c r="H112" s="79" t="s">
        <v>75</v>
      </c>
      <c r="I112" s="79" t="s">
        <v>75</v>
      </c>
      <c r="J112" s="79">
        <v>2</v>
      </c>
      <c r="K112" s="80">
        <v>4</v>
      </c>
      <c r="L112" s="79" t="s">
        <v>90</v>
      </c>
      <c r="M112" s="79" t="s">
        <v>86</v>
      </c>
      <c r="N112" s="79" t="s">
        <v>134</v>
      </c>
      <c r="O112" s="79" t="s">
        <v>93</v>
      </c>
      <c r="P112" s="79" t="s">
        <v>124</v>
      </c>
    </row>
    <row r="113" spans="1:16" x14ac:dyDescent="0.35">
      <c r="A113" s="76">
        <v>112</v>
      </c>
      <c r="B113" s="79">
        <v>46</v>
      </c>
      <c r="C113" s="79">
        <v>30</v>
      </c>
      <c r="D113" s="79" t="s">
        <v>72</v>
      </c>
      <c r="E113" s="79">
        <v>63.7</v>
      </c>
      <c r="F113" s="79" t="s">
        <v>130</v>
      </c>
      <c r="G113" s="79" t="s">
        <v>128</v>
      </c>
      <c r="H113" s="79" t="s">
        <v>74</v>
      </c>
      <c r="I113" s="79" t="s">
        <v>75</v>
      </c>
      <c r="J113" s="79">
        <v>5</v>
      </c>
      <c r="K113" s="80">
        <v>0</v>
      </c>
      <c r="L113" s="79" t="s">
        <v>84</v>
      </c>
      <c r="M113" s="79" t="s">
        <v>87</v>
      </c>
      <c r="N113" s="79" t="s">
        <v>134</v>
      </c>
      <c r="O113" s="79" t="s">
        <v>93</v>
      </c>
      <c r="P113" s="79" t="s">
        <v>125</v>
      </c>
    </row>
    <row r="114" spans="1:16" x14ac:dyDescent="0.35">
      <c r="A114" s="76">
        <v>113</v>
      </c>
      <c r="B114" s="79">
        <v>50</v>
      </c>
      <c r="C114" s="79">
        <v>62</v>
      </c>
      <c r="D114" s="79" t="s">
        <v>72</v>
      </c>
      <c r="E114" s="79">
        <v>112.9</v>
      </c>
      <c r="F114" s="79" t="s">
        <v>131</v>
      </c>
      <c r="G114" s="79" t="s">
        <v>119</v>
      </c>
      <c r="H114" s="79" t="s">
        <v>74</v>
      </c>
      <c r="I114" s="79" t="s">
        <v>75</v>
      </c>
      <c r="J114" s="79">
        <v>22</v>
      </c>
      <c r="K114" s="80">
        <v>4</v>
      </c>
      <c r="L114" s="79" t="s">
        <v>90</v>
      </c>
      <c r="M114" s="79" t="s">
        <v>87</v>
      </c>
      <c r="N114" s="79" t="s">
        <v>134</v>
      </c>
      <c r="O114" s="79" t="s">
        <v>88</v>
      </c>
      <c r="P114" s="79" t="s">
        <v>125</v>
      </c>
    </row>
    <row r="115" spans="1:16" x14ac:dyDescent="0.35">
      <c r="A115" s="76">
        <v>114</v>
      </c>
      <c r="B115" s="79">
        <v>76</v>
      </c>
      <c r="C115" s="79">
        <v>41</v>
      </c>
      <c r="D115" s="79" t="s">
        <v>72</v>
      </c>
      <c r="E115" s="79">
        <v>96.9</v>
      </c>
      <c r="F115" s="79" t="s">
        <v>131</v>
      </c>
      <c r="G115" s="79" t="s">
        <v>128</v>
      </c>
      <c r="H115" s="79" t="s">
        <v>74</v>
      </c>
      <c r="I115" s="79" t="s">
        <v>75</v>
      </c>
      <c r="J115" s="79">
        <v>14</v>
      </c>
      <c r="K115" s="80">
        <v>4</v>
      </c>
      <c r="L115" s="79" t="s">
        <v>90</v>
      </c>
      <c r="M115" s="79" t="s">
        <v>86</v>
      </c>
      <c r="N115" s="79" t="s">
        <v>133</v>
      </c>
      <c r="O115" s="79" t="s">
        <v>92</v>
      </c>
      <c r="P115" s="79" t="s">
        <v>125</v>
      </c>
    </row>
    <row r="116" spans="1:16" x14ac:dyDescent="0.35">
      <c r="A116" s="76">
        <v>115</v>
      </c>
      <c r="B116" s="79">
        <v>38</v>
      </c>
      <c r="C116" s="79">
        <v>26</v>
      </c>
      <c r="D116" s="79" t="s">
        <v>72</v>
      </c>
      <c r="E116" s="79">
        <v>48.5</v>
      </c>
      <c r="F116" s="79" t="s">
        <v>130</v>
      </c>
      <c r="G116" s="79" t="s">
        <v>128</v>
      </c>
      <c r="H116" s="79" t="s">
        <v>75</v>
      </c>
      <c r="I116" s="79" t="s">
        <v>92</v>
      </c>
      <c r="J116" s="79">
        <v>1</v>
      </c>
      <c r="K116" s="80">
        <v>1</v>
      </c>
      <c r="L116" s="79" t="s">
        <v>90</v>
      </c>
      <c r="M116" s="79" t="s">
        <v>86</v>
      </c>
      <c r="N116" s="79" t="s">
        <v>133</v>
      </c>
      <c r="O116" s="79" t="s">
        <v>93</v>
      </c>
      <c r="P116" s="79" t="s">
        <v>126</v>
      </c>
    </row>
    <row r="117" spans="1:16" x14ac:dyDescent="0.35">
      <c r="A117" s="76">
        <v>116</v>
      </c>
      <c r="B117" s="79">
        <v>42</v>
      </c>
      <c r="C117" s="79">
        <v>36</v>
      </c>
      <c r="D117" s="79" t="s">
        <v>73</v>
      </c>
      <c r="E117" s="79">
        <v>50.7</v>
      </c>
      <c r="F117" s="79" t="s">
        <v>132</v>
      </c>
      <c r="G117" s="79" t="s">
        <v>128</v>
      </c>
      <c r="H117" s="79" t="s">
        <v>75</v>
      </c>
      <c r="I117" s="79" t="s">
        <v>75</v>
      </c>
      <c r="J117" s="79">
        <v>9</v>
      </c>
      <c r="K117" s="80">
        <v>0</v>
      </c>
      <c r="L117" s="79" t="s">
        <v>90</v>
      </c>
      <c r="M117" s="79" t="s">
        <v>91</v>
      </c>
      <c r="N117" s="79" t="s">
        <v>134</v>
      </c>
      <c r="O117" s="79" t="s">
        <v>95</v>
      </c>
      <c r="P117" s="79" t="s">
        <v>125</v>
      </c>
    </row>
    <row r="118" spans="1:16" x14ac:dyDescent="0.35">
      <c r="A118" s="76">
        <v>117</v>
      </c>
      <c r="B118" s="79">
        <v>40</v>
      </c>
      <c r="C118" s="79">
        <v>37</v>
      </c>
      <c r="D118" s="79" t="s">
        <v>72</v>
      </c>
      <c r="E118" s="79">
        <v>84.9</v>
      </c>
      <c r="F118" s="79" t="s">
        <v>130</v>
      </c>
      <c r="G118" s="79" t="s">
        <v>128</v>
      </c>
      <c r="H118" s="79" t="s">
        <v>75</v>
      </c>
      <c r="I118" s="79" t="s">
        <v>74</v>
      </c>
      <c r="J118" s="79">
        <v>10</v>
      </c>
      <c r="K118" s="80">
        <v>4</v>
      </c>
      <c r="L118" s="79" t="s">
        <v>84</v>
      </c>
      <c r="M118" s="79" t="s">
        <v>87</v>
      </c>
      <c r="N118" s="79" t="s">
        <v>135</v>
      </c>
      <c r="O118" s="79" t="s">
        <v>93</v>
      </c>
      <c r="P118" s="79" t="s">
        <v>126</v>
      </c>
    </row>
    <row r="119" spans="1:16" x14ac:dyDescent="0.35">
      <c r="A119" s="76">
        <v>118</v>
      </c>
      <c r="B119" s="79">
        <v>40</v>
      </c>
      <c r="C119" s="79">
        <v>39</v>
      </c>
      <c r="D119" s="79" t="s">
        <v>73</v>
      </c>
      <c r="E119" s="79">
        <v>61.099999999999994</v>
      </c>
      <c r="F119" s="79" t="s">
        <v>130</v>
      </c>
      <c r="G119" s="79" t="s">
        <v>128</v>
      </c>
      <c r="H119" s="79" t="s">
        <v>75</v>
      </c>
      <c r="I119" s="79" t="s">
        <v>74</v>
      </c>
      <c r="J119" s="79">
        <v>10</v>
      </c>
      <c r="K119" s="80">
        <v>0</v>
      </c>
      <c r="L119" s="79" t="s">
        <v>89</v>
      </c>
      <c r="M119" s="79" t="s">
        <v>87</v>
      </c>
      <c r="N119" s="79" t="s">
        <v>133</v>
      </c>
      <c r="O119" s="79" t="s">
        <v>93</v>
      </c>
      <c r="P119" s="79" t="s">
        <v>125</v>
      </c>
    </row>
    <row r="120" spans="1:16" x14ac:dyDescent="0.35">
      <c r="A120" s="76">
        <v>119</v>
      </c>
      <c r="B120" s="79">
        <v>40</v>
      </c>
      <c r="C120" s="79">
        <v>33</v>
      </c>
      <c r="D120" s="79" t="s">
        <v>72</v>
      </c>
      <c r="E120" s="79">
        <v>62.099999999999994</v>
      </c>
      <c r="F120" s="79" t="s">
        <v>130</v>
      </c>
      <c r="G120" s="79" t="s">
        <v>119</v>
      </c>
      <c r="H120" s="79" t="s">
        <v>75</v>
      </c>
      <c r="I120" s="79" t="s">
        <v>74</v>
      </c>
      <c r="J120" s="79">
        <v>5</v>
      </c>
      <c r="K120" s="80">
        <v>2</v>
      </c>
      <c r="L120" s="79" t="s">
        <v>84</v>
      </c>
      <c r="M120" s="79" t="s">
        <v>86</v>
      </c>
      <c r="N120" s="79" t="s">
        <v>134</v>
      </c>
      <c r="O120" s="79" t="s">
        <v>93</v>
      </c>
      <c r="P120" s="79" t="s">
        <v>126</v>
      </c>
    </row>
    <row r="121" spans="1:16" x14ac:dyDescent="0.35">
      <c r="A121" s="76">
        <v>120</v>
      </c>
      <c r="B121" s="79">
        <v>40</v>
      </c>
      <c r="C121" s="79">
        <v>61</v>
      </c>
      <c r="D121" s="79" t="s">
        <v>73</v>
      </c>
      <c r="E121" s="79">
        <v>68.900000000000006</v>
      </c>
      <c r="F121" s="79" t="s">
        <v>130</v>
      </c>
      <c r="G121" s="79" t="s">
        <v>128</v>
      </c>
      <c r="H121" s="79" t="s">
        <v>74</v>
      </c>
      <c r="I121" s="79" t="s">
        <v>74</v>
      </c>
      <c r="J121" s="79">
        <v>30</v>
      </c>
      <c r="K121" s="80">
        <v>3</v>
      </c>
      <c r="L121" s="79" t="s">
        <v>90</v>
      </c>
      <c r="M121" s="79" t="s">
        <v>87</v>
      </c>
      <c r="N121" s="79" t="s">
        <v>133</v>
      </c>
      <c r="O121" s="79" t="s">
        <v>85</v>
      </c>
      <c r="P121" s="79" t="s">
        <v>124</v>
      </c>
    </row>
    <row r="122" spans="1:16" x14ac:dyDescent="0.35">
      <c r="A122" s="76">
        <v>121</v>
      </c>
      <c r="B122" s="79">
        <v>54</v>
      </c>
      <c r="C122" s="79">
        <v>28</v>
      </c>
      <c r="D122" s="79" t="s">
        <v>72</v>
      </c>
      <c r="E122" s="79">
        <v>50.900000000000006</v>
      </c>
      <c r="F122" s="79" t="s">
        <v>130</v>
      </c>
      <c r="G122" s="79" t="s">
        <v>120</v>
      </c>
      <c r="H122" s="79" t="s">
        <v>74</v>
      </c>
      <c r="I122" s="79" t="s">
        <v>74</v>
      </c>
      <c r="J122" s="79">
        <v>3</v>
      </c>
      <c r="K122" s="80">
        <v>0</v>
      </c>
      <c r="L122" s="79" t="s">
        <v>84</v>
      </c>
      <c r="M122" s="79" t="s">
        <v>91</v>
      </c>
      <c r="N122" s="79" t="s">
        <v>135</v>
      </c>
      <c r="O122" s="79" t="s">
        <v>88</v>
      </c>
      <c r="P122" s="79" t="s">
        <v>124</v>
      </c>
    </row>
    <row r="123" spans="1:16" x14ac:dyDescent="0.35">
      <c r="A123" s="76">
        <v>122</v>
      </c>
      <c r="B123" s="79">
        <v>60</v>
      </c>
      <c r="C123" s="79">
        <v>31</v>
      </c>
      <c r="D123" s="79" t="s">
        <v>72</v>
      </c>
      <c r="E123" s="79">
        <v>79.5</v>
      </c>
      <c r="F123" s="79" t="s">
        <v>130</v>
      </c>
      <c r="G123" s="79" t="s">
        <v>128</v>
      </c>
      <c r="H123" s="79" t="s">
        <v>74</v>
      </c>
      <c r="I123" s="79" t="s">
        <v>75</v>
      </c>
      <c r="J123" s="79">
        <v>5</v>
      </c>
      <c r="K123" s="80">
        <v>3</v>
      </c>
      <c r="L123" s="79" t="s">
        <v>84</v>
      </c>
      <c r="M123" s="79" t="s">
        <v>87</v>
      </c>
      <c r="N123" s="79" t="s">
        <v>134</v>
      </c>
      <c r="O123" s="79" t="s">
        <v>88</v>
      </c>
      <c r="P123" s="79" t="s">
        <v>125</v>
      </c>
    </row>
    <row r="124" spans="1:16" x14ac:dyDescent="0.35">
      <c r="A124" s="76">
        <v>123</v>
      </c>
      <c r="B124" s="79">
        <v>50</v>
      </c>
      <c r="C124" s="79">
        <v>28</v>
      </c>
      <c r="D124" s="79" t="s">
        <v>72</v>
      </c>
      <c r="E124" s="79">
        <v>75.900000000000006</v>
      </c>
      <c r="F124" s="79" t="s">
        <v>130</v>
      </c>
      <c r="G124" s="79" t="s">
        <v>128</v>
      </c>
      <c r="H124" s="79" t="s">
        <v>75</v>
      </c>
      <c r="I124" s="79" t="s">
        <v>74</v>
      </c>
      <c r="J124" s="79">
        <v>4</v>
      </c>
      <c r="K124" s="80">
        <v>2</v>
      </c>
      <c r="L124" s="79" t="s">
        <v>90</v>
      </c>
      <c r="M124" s="79" t="s">
        <v>87</v>
      </c>
      <c r="N124" s="79" t="s">
        <v>134</v>
      </c>
      <c r="O124" s="79" t="s">
        <v>88</v>
      </c>
      <c r="P124" s="79" t="s">
        <v>124</v>
      </c>
    </row>
    <row r="125" spans="1:16" x14ac:dyDescent="0.35">
      <c r="A125" s="76">
        <v>124</v>
      </c>
      <c r="B125" s="79">
        <v>40</v>
      </c>
      <c r="C125" s="79">
        <v>32</v>
      </c>
      <c r="D125" s="79" t="s">
        <v>72</v>
      </c>
      <c r="E125" s="79">
        <v>69.099999999999994</v>
      </c>
      <c r="F125" s="79" t="s">
        <v>130</v>
      </c>
      <c r="G125" s="79" t="s">
        <v>128</v>
      </c>
      <c r="H125" s="79" t="s">
        <v>122</v>
      </c>
      <c r="I125" s="79" t="s">
        <v>75</v>
      </c>
      <c r="J125" s="79">
        <v>8</v>
      </c>
      <c r="K125" s="80">
        <v>0</v>
      </c>
      <c r="L125" s="79" t="s">
        <v>90</v>
      </c>
      <c r="M125" s="79" t="s">
        <v>91</v>
      </c>
      <c r="N125" s="79" t="s">
        <v>134</v>
      </c>
      <c r="O125" s="79" t="s">
        <v>95</v>
      </c>
      <c r="P125" s="79" t="s">
        <v>126</v>
      </c>
    </row>
    <row r="126" spans="1:16" x14ac:dyDescent="0.35">
      <c r="A126" s="76">
        <v>125</v>
      </c>
      <c r="B126" s="79">
        <v>40</v>
      </c>
      <c r="C126" s="79">
        <v>36</v>
      </c>
      <c r="D126" s="79" t="s">
        <v>72</v>
      </c>
      <c r="E126" s="79">
        <v>79.900000000000006</v>
      </c>
      <c r="F126" s="79" t="s">
        <v>130</v>
      </c>
      <c r="G126" s="79" t="s">
        <v>128</v>
      </c>
      <c r="H126" s="79" t="s">
        <v>75</v>
      </c>
      <c r="I126" s="79" t="s">
        <v>92</v>
      </c>
      <c r="J126" s="79">
        <v>10</v>
      </c>
      <c r="K126" s="80">
        <v>3</v>
      </c>
      <c r="L126" s="79" t="s">
        <v>84</v>
      </c>
      <c r="M126" s="79" t="s">
        <v>87</v>
      </c>
      <c r="N126" s="79" t="s">
        <v>134</v>
      </c>
      <c r="O126" s="79" t="s">
        <v>93</v>
      </c>
      <c r="P126" s="79" t="s">
        <v>126</v>
      </c>
    </row>
    <row r="127" spans="1:16" x14ac:dyDescent="0.35">
      <c r="A127" s="76">
        <v>126</v>
      </c>
      <c r="B127" s="79">
        <v>45</v>
      </c>
      <c r="C127" s="79">
        <v>48</v>
      </c>
      <c r="D127" s="79" t="s">
        <v>73</v>
      </c>
      <c r="E127" s="79">
        <v>101.7</v>
      </c>
      <c r="F127" s="79" t="s">
        <v>131</v>
      </c>
      <c r="G127" s="79" t="s">
        <v>120</v>
      </c>
      <c r="H127" s="79" t="s">
        <v>74</v>
      </c>
      <c r="I127" s="79" t="s">
        <v>75</v>
      </c>
      <c r="J127" s="79">
        <v>20</v>
      </c>
      <c r="K127" s="80">
        <v>0</v>
      </c>
      <c r="L127" s="79" t="s">
        <v>89</v>
      </c>
      <c r="M127" s="79" t="s">
        <v>91</v>
      </c>
      <c r="N127" s="79" t="s">
        <v>133</v>
      </c>
      <c r="O127" s="79" t="s">
        <v>93</v>
      </c>
      <c r="P127" s="79" t="s">
        <v>124</v>
      </c>
    </row>
    <row r="128" spans="1:16" x14ac:dyDescent="0.35">
      <c r="A128" s="76">
        <v>127</v>
      </c>
      <c r="B128" s="79">
        <v>41</v>
      </c>
      <c r="C128" s="79">
        <v>47</v>
      </c>
      <c r="D128" s="79" t="s">
        <v>73</v>
      </c>
      <c r="E128" s="79">
        <v>72.7</v>
      </c>
      <c r="F128" s="79" t="s">
        <v>132</v>
      </c>
      <c r="G128" s="79" t="s">
        <v>119</v>
      </c>
      <c r="H128" s="79" t="s">
        <v>75</v>
      </c>
      <c r="I128" s="79" t="s">
        <v>92</v>
      </c>
      <c r="J128" s="79">
        <v>15</v>
      </c>
      <c r="K128" s="80">
        <v>0</v>
      </c>
      <c r="L128" s="79" t="s">
        <v>90</v>
      </c>
      <c r="M128" s="79" t="s">
        <v>94</v>
      </c>
      <c r="N128" s="79" t="s">
        <v>135</v>
      </c>
      <c r="O128" s="79" t="s">
        <v>95</v>
      </c>
      <c r="P128" s="79" t="s">
        <v>125</v>
      </c>
    </row>
    <row r="129" spans="1:16" x14ac:dyDescent="0.35">
      <c r="A129" s="76">
        <v>128</v>
      </c>
      <c r="B129" s="79">
        <v>67</v>
      </c>
      <c r="C129" s="79">
        <v>51</v>
      </c>
      <c r="D129" s="79" t="s">
        <v>72</v>
      </c>
      <c r="E129" s="79">
        <v>80.5</v>
      </c>
      <c r="F129" s="79" t="s">
        <v>130</v>
      </c>
      <c r="G129" s="79" t="s">
        <v>120</v>
      </c>
      <c r="H129" s="79" t="s">
        <v>75</v>
      </c>
      <c r="I129" s="79" t="s">
        <v>75</v>
      </c>
      <c r="J129" s="79">
        <v>23</v>
      </c>
      <c r="K129" s="80">
        <v>0</v>
      </c>
      <c r="L129" s="79" t="s">
        <v>84</v>
      </c>
      <c r="M129" s="79" t="s">
        <v>91</v>
      </c>
      <c r="N129" s="79" t="s">
        <v>118</v>
      </c>
      <c r="O129" s="79" t="s">
        <v>95</v>
      </c>
      <c r="P129" s="79" t="s">
        <v>124</v>
      </c>
    </row>
    <row r="130" spans="1:16" x14ac:dyDescent="0.35">
      <c r="A130" s="76">
        <v>129</v>
      </c>
      <c r="B130" s="79">
        <v>44</v>
      </c>
      <c r="C130" s="79">
        <v>48</v>
      </c>
      <c r="D130" s="79" t="s">
        <v>72</v>
      </c>
      <c r="E130" s="79">
        <v>88.9</v>
      </c>
      <c r="F130" s="79" t="s">
        <v>130</v>
      </c>
      <c r="G130" s="79" t="s">
        <v>129</v>
      </c>
      <c r="H130" s="79" t="s">
        <v>75</v>
      </c>
      <c r="I130" s="79" t="s">
        <v>75</v>
      </c>
      <c r="J130" s="79">
        <v>22</v>
      </c>
      <c r="K130" s="80">
        <v>2</v>
      </c>
      <c r="L130" s="79" t="s">
        <v>89</v>
      </c>
      <c r="M130" s="79" t="s">
        <v>87</v>
      </c>
      <c r="N130" s="79" t="s">
        <v>135</v>
      </c>
      <c r="O130" s="79" t="s">
        <v>88</v>
      </c>
      <c r="P130" s="79" t="s">
        <v>126</v>
      </c>
    </row>
    <row r="131" spans="1:16" x14ac:dyDescent="0.35">
      <c r="A131" s="76">
        <v>130</v>
      </c>
      <c r="B131" s="79">
        <v>37</v>
      </c>
      <c r="C131" s="79">
        <v>30</v>
      </c>
      <c r="D131" s="79" t="s">
        <v>73</v>
      </c>
      <c r="E131" s="79">
        <v>46.5</v>
      </c>
      <c r="F131" s="79" t="s">
        <v>130</v>
      </c>
      <c r="G131" s="79" t="s">
        <v>128</v>
      </c>
      <c r="H131" s="79" t="s">
        <v>75</v>
      </c>
      <c r="I131" s="79" t="s">
        <v>75</v>
      </c>
      <c r="J131" s="79">
        <v>5</v>
      </c>
      <c r="K131" s="80">
        <v>0</v>
      </c>
      <c r="L131" s="79" t="s">
        <v>90</v>
      </c>
      <c r="M131" s="79" t="s">
        <v>87</v>
      </c>
      <c r="N131" s="79" t="s">
        <v>134</v>
      </c>
      <c r="O131" s="79" t="s">
        <v>93</v>
      </c>
      <c r="P131" s="79" t="s">
        <v>122</v>
      </c>
    </row>
    <row r="132" spans="1:16" x14ac:dyDescent="0.35">
      <c r="A132" s="76">
        <v>131</v>
      </c>
      <c r="B132" s="79">
        <v>40</v>
      </c>
      <c r="C132" s="79">
        <v>40</v>
      </c>
      <c r="D132" s="79" t="s">
        <v>73</v>
      </c>
      <c r="E132" s="79">
        <v>42.9</v>
      </c>
      <c r="F132" s="79" t="s">
        <v>130</v>
      </c>
      <c r="G132" s="79" t="s">
        <v>119</v>
      </c>
      <c r="H132" s="79" t="s">
        <v>75</v>
      </c>
      <c r="I132" s="79" t="s">
        <v>75</v>
      </c>
      <c r="J132" s="79">
        <v>15</v>
      </c>
      <c r="K132" s="80">
        <v>0</v>
      </c>
      <c r="L132" s="79" t="s">
        <v>90</v>
      </c>
      <c r="M132" s="79" t="s">
        <v>91</v>
      </c>
      <c r="N132" s="79" t="s">
        <v>134</v>
      </c>
      <c r="O132" s="79" t="s">
        <v>88</v>
      </c>
      <c r="P132" s="79" t="s">
        <v>126</v>
      </c>
    </row>
    <row r="133" spans="1:16" x14ac:dyDescent="0.35">
      <c r="A133" s="76">
        <v>132</v>
      </c>
      <c r="B133" s="79">
        <v>42</v>
      </c>
      <c r="C133" s="79">
        <v>29</v>
      </c>
      <c r="D133" s="79" t="s">
        <v>73</v>
      </c>
      <c r="E133" s="79">
        <v>64.099999999999994</v>
      </c>
      <c r="F133" s="79" t="s">
        <v>130</v>
      </c>
      <c r="G133" s="79" t="s">
        <v>129</v>
      </c>
      <c r="H133" s="79" t="s">
        <v>74</v>
      </c>
      <c r="I133" s="79" t="s">
        <v>75</v>
      </c>
      <c r="J133" s="79">
        <v>4</v>
      </c>
      <c r="K133" s="80">
        <v>0</v>
      </c>
      <c r="L133" s="79" t="s">
        <v>90</v>
      </c>
      <c r="M133" s="79" t="s">
        <v>91</v>
      </c>
      <c r="N133" s="79" t="s">
        <v>134</v>
      </c>
      <c r="O133" s="79" t="s">
        <v>93</v>
      </c>
      <c r="P133" s="79" t="s">
        <v>124</v>
      </c>
    </row>
    <row r="134" spans="1:16" x14ac:dyDescent="0.35">
      <c r="A134" s="76">
        <v>133</v>
      </c>
      <c r="B134" s="79">
        <v>48</v>
      </c>
      <c r="C134" s="79">
        <v>35</v>
      </c>
      <c r="D134" s="79" t="s">
        <v>72</v>
      </c>
      <c r="E134" s="79">
        <v>72.099999999999994</v>
      </c>
      <c r="F134" s="79" t="s">
        <v>130</v>
      </c>
      <c r="G134" s="79" t="s">
        <v>119</v>
      </c>
      <c r="H134" s="79" t="s">
        <v>74</v>
      </c>
      <c r="I134" s="79" t="s">
        <v>75</v>
      </c>
      <c r="J134" s="79">
        <v>9</v>
      </c>
      <c r="K134" s="80">
        <v>1</v>
      </c>
      <c r="L134" s="79" t="s">
        <v>84</v>
      </c>
      <c r="M134" s="79" t="s">
        <v>91</v>
      </c>
      <c r="N134" s="79" t="s">
        <v>134</v>
      </c>
      <c r="O134" s="79" t="s">
        <v>93</v>
      </c>
      <c r="P134" s="79" t="s">
        <v>126</v>
      </c>
    </row>
    <row r="135" spans="1:16" x14ac:dyDescent="0.35">
      <c r="A135" s="76">
        <v>134</v>
      </c>
      <c r="B135" s="79">
        <v>40</v>
      </c>
      <c r="C135" s="79">
        <v>61</v>
      </c>
      <c r="D135" s="79" t="s">
        <v>73</v>
      </c>
      <c r="E135" s="79">
        <v>58.7</v>
      </c>
      <c r="F135" s="79" t="s">
        <v>130</v>
      </c>
      <c r="G135" s="79" t="s">
        <v>119</v>
      </c>
      <c r="H135" s="79" t="s">
        <v>122</v>
      </c>
      <c r="I135" s="79" t="s">
        <v>75</v>
      </c>
      <c r="J135" s="79">
        <v>25</v>
      </c>
      <c r="K135" s="80">
        <v>0</v>
      </c>
      <c r="L135" s="79" t="s">
        <v>90</v>
      </c>
      <c r="M135" s="79" t="s">
        <v>91</v>
      </c>
      <c r="N135" s="79" t="s">
        <v>134</v>
      </c>
      <c r="O135" s="79" t="s">
        <v>93</v>
      </c>
      <c r="P135" s="79" t="s">
        <v>125</v>
      </c>
    </row>
    <row r="136" spans="1:16" x14ac:dyDescent="0.35">
      <c r="A136" s="76">
        <v>135</v>
      </c>
      <c r="B136" s="79">
        <v>38</v>
      </c>
      <c r="C136" s="79">
        <v>38</v>
      </c>
      <c r="D136" s="79" t="s">
        <v>72</v>
      </c>
      <c r="E136" s="79">
        <v>64.099999999999994</v>
      </c>
      <c r="F136" s="79" t="s">
        <v>130</v>
      </c>
      <c r="G136" s="79" t="s">
        <v>129</v>
      </c>
      <c r="H136" s="79" t="s">
        <v>75</v>
      </c>
      <c r="I136" s="79" t="s">
        <v>75</v>
      </c>
      <c r="J136" s="79">
        <v>11</v>
      </c>
      <c r="K136" s="80">
        <v>2</v>
      </c>
      <c r="L136" s="79" t="s">
        <v>90</v>
      </c>
      <c r="M136" s="79" t="s">
        <v>86</v>
      </c>
      <c r="N136" s="79" t="s">
        <v>134</v>
      </c>
      <c r="O136" s="79" t="s">
        <v>88</v>
      </c>
      <c r="P136" s="79" t="s">
        <v>125</v>
      </c>
    </row>
    <row r="137" spans="1:16" x14ac:dyDescent="0.35">
      <c r="A137" s="76">
        <v>136</v>
      </c>
      <c r="B137" s="79">
        <v>40</v>
      </c>
      <c r="C137" s="79">
        <v>40</v>
      </c>
      <c r="D137" s="79" t="s">
        <v>72</v>
      </c>
      <c r="E137" s="79">
        <v>72.900000000000006</v>
      </c>
      <c r="F137" s="79" t="s">
        <v>130</v>
      </c>
      <c r="G137" s="79" t="s">
        <v>129</v>
      </c>
      <c r="H137" s="79" t="s">
        <v>75</v>
      </c>
      <c r="I137" s="79" t="s">
        <v>74</v>
      </c>
      <c r="J137" s="79">
        <v>13</v>
      </c>
      <c r="K137" s="80">
        <v>1</v>
      </c>
      <c r="L137" s="79" t="s">
        <v>84</v>
      </c>
      <c r="M137" s="79" t="s">
        <v>87</v>
      </c>
      <c r="N137" s="79" t="s">
        <v>133</v>
      </c>
      <c r="O137" s="79" t="s">
        <v>88</v>
      </c>
      <c r="P137" s="79" t="s">
        <v>126</v>
      </c>
    </row>
    <row r="138" spans="1:16" x14ac:dyDescent="0.35">
      <c r="A138" s="76">
        <v>137</v>
      </c>
      <c r="B138" s="79">
        <v>40</v>
      </c>
      <c r="C138" s="79">
        <v>32</v>
      </c>
      <c r="D138" s="79" t="s">
        <v>73</v>
      </c>
      <c r="E138" s="79">
        <v>58.099999999999994</v>
      </c>
      <c r="F138" s="79" t="s">
        <v>130</v>
      </c>
      <c r="G138" s="79" t="s">
        <v>128</v>
      </c>
      <c r="H138" s="79" t="s">
        <v>75</v>
      </c>
      <c r="I138" s="79" t="s">
        <v>75</v>
      </c>
      <c r="J138" s="79">
        <v>5</v>
      </c>
      <c r="K138" s="80">
        <v>3</v>
      </c>
      <c r="L138" s="79" t="s">
        <v>90</v>
      </c>
      <c r="M138" s="79" t="s">
        <v>86</v>
      </c>
      <c r="N138" s="79" t="s">
        <v>134</v>
      </c>
      <c r="O138" s="79" t="s">
        <v>95</v>
      </c>
      <c r="P138" s="79" t="s">
        <v>126</v>
      </c>
    </row>
    <row r="139" spans="1:16" x14ac:dyDescent="0.35">
      <c r="A139" s="76">
        <v>138</v>
      </c>
      <c r="B139" s="79">
        <v>52</v>
      </c>
      <c r="C139" s="79">
        <v>32</v>
      </c>
      <c r="D139" s="79" t="s">
        <v>72</v>
      </c>
      <c r="E139" s="79">
        <v>109.3</v>
      </c>
      <c r="F139" s="79" t="s">
        <v>131</v>
      </c>
      <c r="G139" s="79" t="s">
        <v>128</v>
      </c>
      <c r="H139" s="79" t="s">
        <v>75</v>
      </c>
      <c r="I139" s="79" t="s">
        <v>92</v>
      </c>
      <c r="J139" s="79">
        <v>4</v>
      </c>
      <c r="K139" s="80">
        <v>3</v>
      </c>
      <c r="L139" s="79" t="s">
        <v>84</v>
      </c>
      <c r="M139" s="79" t="s">
        <v>91</v>
      </c>
      <c r="N139" s="79" t="s">
        <v>134</v>
      </c>
      <c r="O139" s="79" t="s">
        <v>93</v>
      </c>
      <c r="P139" s="79" t="s">
        <v>125</v>
      </c>
    </row>
    <row r="140" spans="1:16" x14ac:dyDescent="0.35">
      <c r="A140" s="76">
        <v>139</v>
      </c>
      <c r="B140" s="79">
        <v>40</v>
      </c>
      <c r="C140" s="79">
        <v>33</v>
      </c>
      <c r="D140" s="79" t="s">
        <v>72</v>
      </c>
      <c r="E140" s="79">
        <v>86.7</v>
      </c>
      <c r="F140" s="79" t="s">
        <v>138</v>
      </c>
      <c r="G140" s="79" t="s">
        <v>128</v>
      </c>
      <c r="H140" s="79" t="s">
        <v>74</v>
      </c>
      <c r="I140" s="79" t="s">
        <v>75</v>
      </c>
      <c r="J140" s="79">
        <v>7</v>
      </c>
      <c r="K140" s="80">
        <v>0</v>
      </c>
      <c r="L140" s="79" t="s">
        <v>90</v>
      </c>
      <c r="M140" s="79" t="s">
        <v>91</v>
      </c>
      <c r="N140" s="79" t="s">
        <v>118</v>
      </c>
      <c r="O140" s="79" t="s">
        <v>95</v>
      </c>
      <c r="P140" s="79" t="s">
        <v>126</v>
      </c>
    </row>
    <row r="141" spans="1:16" x14ac:dyDescent="0.35">
      <c r="A141" s="76">
        <v>140</v>
      </c>
      <c r="B141" s="79">
        <v>60</v>
      </c>
      <c r="C141" s="79">
        <v>39</v>
      </c>
      <c r="D141" s="79" t="s">
        <v>83</v>
      </c>
      <c r="E141" s="79">
        <v>134.29999999999998</v>
      </c>
      <c r="F141" s="79" t="s">
        <v>130</v>
      </c>
      <c r="G141" s="79" t="s">
        <v>128</v>
      </c>
      <c r="H141" s="79" t="s">
        <v>74</v>
      </c>
      <c r="I141" s="79" t="s">
        <v>75</v>
      </c>
      <c r="J141" s="79">
        <v>15</v>
      </c>
      <c r="K141" s="80">
        <v>2</v>
      </c>
      <c r="L141" s="79" t="s">
        <v>84</v>
      </c>
      <c r="M141" s="79" t="s">
        <v>91</v>
      </c>
      <c r="N141" s="79" t="s">
        <v>134</v>
      </c>
      <c r="O141" s="79" t="s">
        <v>93</v>
      </c>
      <c r="P141" s="79" t="s">
        <v>125</v>
      </c>
    </row>
    <row r="142" spans="1:16" x14ac:dyDescent="0.35">
      <c r="A142" s="76">
        <v>141</v>
      </c>
      <c r="B142" s="79">
        <v>45</v>
      </c>
      <c r="C142" s="79">
        <v>58</v>
      </c>
      <c r="D142" s="79" t="s">
        <v>73</v>
      </c>
      <c r="E142" s="79">
        <v>85.3</v>
      </c>
      <c r="F142" s="79" t="s">
        <v>130</v>
      </c>
      <c r="G142" s="79" t="s">
        <v>120</v>
      </c>
      <c r="H142" s="79" t="s">
        <v>74</v>
      </c>
      <c r="I142" s="79" t="s">
        <v>74</v>
      </c>
      <c r="J142" s="79">
        <v>20</v>
      </c>
      <c r="K142" s="80">
        <v>0</v>
      </c>
      <c r="L142" s="79" t="s">
        <v>89</v>
      </c>
      <c r="M142" s="79" t="s">
        <v>91</v>
      </c>
      <c r="N142" s="79" t="s">
        <v>134</v>
      </c>
      <c r="O142" s="79" t="s">
        <v>93</v>
      </c>
      <c r="P142" s="79" t="s">
        <v>125</v>
      </c>
    </row>
    <row r="143" spans="1:16" x14ac:dyDescent="0.35">
      <c r="A143" s="76">
        <v>142</v>
      </c>
      <c r="B143" s="79">
        <v>52</v>
      </c>
      <c r="C143" s="79">
        <v>47</v>
      </c>
      <c r="D143" s="79" t="s">
        <v>72</v>
      </c>
      <c r="E143" s="79">
        <v>109.3</v>
      </c>
      <c r="F143" s="79" t="s">
        <v>130</v>
      </c>
      <c r="G143" s="79" t="s">
        <v>128</v>
      </c>
      <c r="H143" s="79" t="s">
        <v>74</v>
      </c>
      <c r="I143" s="79" t="s">
        <v>74</v>
      </c>
      <c r="J143" s="79">
        <v>22</v>
      </c>
      <c r="K143" s="80">
        <v>0</v>
      </c>
      <c r="L143" s="79" t="s">
        <v>90</v>
      </c>
      <c r="M143" s="79" t="s">
        <v>87</v>
      </c>
      <c r="N143" s="79" t="s">
        <v>134</v>
      </c>
      <c r="O143" s="79" t="s">
        <v>92</v>
      </c>
      <c r="P143" s="79" t="s">
        <v>125</v>
      </c>
    </row>
    <row r="144" spans="1:16" x14ac:dyDescent="0.35">
      <c r="A144" s="76">
        <v>143</v>
      </c>
      <c r="B144" s="79">
        <v>40</v>
      </c>
      <c r="C144" s="79">
        <v>50</v>
      </c>
      <c r="D144" s="79" t="s">
        <v>72</v>
      </c>
      <c r="E144" s="79">
        <v>94.9</v>
      </c>
      <c r="F144" s="79" t="s">
        <v>138</v>
      </c>
      <c r="G144" s="79" t="s">
        <v>128</v>
      </c>
      <c r="H144" s="79" t="s">
        <v>122</v>
      </c>
      <c r="I144" s="79" t="s">
        <v>75</v>
      </c>
      <c r="J144" s="79">
        <v>25</v>
      </c>
      <c r="K144" s="80">
        <v>2</v>
      </c>
      <c r="L144" s="79" t="s">
        <v>84</v>
      </c>
      <c r="M144" s="79" t="s">
        <v>91</v>
      </c>
      <c r="N144" s="79" t="s">
        <v>134</v>
      </c>
      <c r="O144" s="79" t="s">
        <v>93</v>
      </c>
      <c r="P144" s="79" t="s">
        <v>126</v>
      </c>
    </row>
    <row r="145" spans="1:16" x14ac:dyDescent="0.35">
      <c r="A145" s="76">
        <v>144</v>
      </c>
      <c r="B145" s="79">
        <v>50</v>
      </c>
      <c r="C145" s="79">
        <v>30</v>
      </c>
      <c r="D145" s="79" t="s">
        <v>72</v>
      </c>
      <c r="E145" s="79">
        <v>48.099999999999994</v>
      </c>
      <c r="F145" s="79" t="s">
        <v>130</v>
      </c>
      <c r="G145" s="79" t="s">
        <v>128</v>
      </c>
      <c r="H145" s="79" t="s">
        <v>74</v>
      </c>
      <c r="I145" s="79" t="s">
        <v>74</v>
      </c>
      <c r="J145" s="79">
        <v>5</v>
      </c>
      <c r="K145" s="80">
        <v>0</v>
      </c>
      <c r="L145" s="79" t="s">
        <v>84</v>
      </c>
      <c r="M145" s="79" t="s">
        <v>87</v>
      </c>
      <c r="N145" s="79" t="s">
        <v>134</v>
      </c>
      <c r="O145" s="79" t="s">
        <v>93</v>
      </c>
      <c r="P145" s="79" t="s">
        <v>124</v>
      </c>
    </row>
    <row r="146" spans="1:16" x14ac:dyDescent="0.35">
      <c r="A146" s="76">
        <v>145</v>
      </c>
      <c r="B146" s="79">
        <v>40</v>
      </c>
      <c r="C146" s="79">
        <v>30</v>
      </c>
      <c r="D146" s="79" t="s">
        <v>72</v>
      </c>
      <c r="E146" s="79">
        <v>89.7</v>
      </c>
      <c r="F146" s="79" t="s">
        <v>130</v>
      </c>
      <c r="G146" s="79" t="s">
        <v>119</v>
      </c>
      <c r="H146" s="79" t="s">
        <v>75</v>
      </c>
      <c r="I146" s="79" t="s">
        <v>74</v>
      </c>
      <c r="J146" s="79">
        <v>5</v>
      </c>
      <c r="K146" s="80">
        <v>0</v>
      </c>
      <c r="L146" s="79" t="s">
        <v>90</v>
      </c>
      <c r="M146" s="79" t="s">
        <v>91</v>
      </c>
      <c r="N146" s="79" t="s">
        <v>133</v>
      </c>
      <c r="O146" s="79" t="s">
        <v>95</v>
      </c>
      <c r="P146" s="79" t="s">
        <v>124</v>
      </c>
    </row>
    <row r="147" spans="1:16" x14ac:dyDescent="0.35">
      <c r="A147" s="76">
        <v>146</v>
      </c>
      <c r="B147" s="79">
        <v>60</v>
      </c>
      <c r="C147" s="79">
        <v>31</v>
      </c>
      <c r="D147" s="79" t="s">
        <v>83</v>
      </c>
      <c r="E147" s="79">
        <v>115.9</v>
      </c>
      <c r="F147" s="79" t="s">
        <v>130</v>
      </c>
      <c r="G147" s="79" t="s">
        <v>128</v>
      </c>
      <c r="H147" s="79" t="s">
        <v>75</v>
      </c>
      <c r="I147" s="79" t="s">
        <v>75</v>
      </c>
      <c r="J147" s="79">
        <v>5</v>
      </c>
      <c r="K147" s="80">
        <v>1</v>
      </c>
      <c r="L147" s="79" t="s">
        <v>84</v>
      </c>
      <c r="M147" s="79" t="s">
        <v>87</v>
      </c>
      <c r="N147" s="79" t="s">
        <v>134</v>
      </c>
      <c r="O147" s="79" t="s">
        <v>88</v>
      </c>
      <c r="P147" s="79" t="s">
        <v>125</v>
      </c>
    </row>
    <row r="148" spans="1:16" x14ac:dyDescent="0.35">
      <c r="A148" s="76">
        <v>147</v>
      </c>
      <c r="B148" s="79">
        <v>60</v>
      </c>
      <c r="C148" s="79">
        <v>37</v>
      </c>
      <c r="D148" s="79" t="s">
        <v>72</v>
      </c>
      <c r="E148" s="79">
        <v>108.3</v>
      </c>
      <c r="F148" s="79" t="s">
        <v>130</v>
      </c>
      <c r="G148" s="79" t="s">
        <v>128</v>
      </c>
      <c r="H148" s="79" t="s">
        <v>74</v>
      </c>
      <c r="I148" s="79" t="s">
        <v>74</v>
      </c>
      <c r="J148" s="79">
        <v>9</v>
      </c>
      <c r="K148" s="80">
        <v>0</v>
      </c>
      <c r="L148" s="79" t="s">
        <v>89</v>
      </c>
      <c r="M148" s="79" t="s">
        <v>87</v>
      </c>
      <c r="N148" s="79" t="s">
        <v>133</v>
      </c>
      <c r="O148" s="79" t="s">
        <v>88</v>
      </c>
      <c r="P148" s="79" t="s">
        <v>125</v>
      </c>
    </row>
    <row r="149" spans="1:16" x14ac:dyDescent="0.35">
      <c r="A149" s="76">
        <v>148</v>
      </c>
      <c r="B149" s="79">
        <v>50</v>
      </c>
      <c r="C149" s="79">
        <v>44</v>
      </c>
      <c r="D149" s="79" t="s">
        <v>73</v>
      </c>
      <c r="E149" s="79">
        <v>68.099999999999994</v>
      </c>
      <c r="F149" s="79" t="s">
        <v>138</v>
      </c>
      <c r="G149" s="79" t="s">
        <v>119</v>
      </c>
      <c r="H149" s="79" t="s">
        <v>75</v>
      </c>
      <c r="I149" s="79" t="s">
        <v>74</v>
      </c>
      <c r="J149" s="79">
        <v>17</v>
      </c>
      <c r="K149" s="80">
        <v>0</v>
      </c>
      <c r="L149" s="79" t="s">
        <v>89</v>
      </c>
      <c r="M149" s="79" t="s">
        <v>86</v>
      </c>
      <c r="N149" s="79" t="s">
        <v>133</v>
      </c>
      <c r="O149" s="79" t="s">
        <v>85</v>
      </c>
      <c r="P149" s="79" t="s">
        <v>125</v>
      </c>
    </row>
    <row r="150" spans="1:16" x14ac:dyDescent="0.35">
      <c r="A150" s="76">
        <v>149</v>
      </c>
      <c r="B150" s="79">
        <v>50</v>
      </c>
      <c r="C150" s="79">
        <v>41</v>
      </c>
      <c r="D150" s="79" t="s">
        <v>72</v>
      </c>
      <c r="E150" s="79">
        <v>98.9</v>
      </c>
      <c r="F150" s="79" t="s">
        <v>130</v>
      </c>
      <c r="G150" s="79" t="s">
        <v>120</v>
      </c>
      <c r="H150" s="79" t="s">
        <v>75</v>
      </c>
      <c r="I150" s="79" t="s">
        <v>74</v>
      </c>
      <c r="J150" s="79">
        <v>15</v>
      </c>
      <c r="K150" s="80">
        <v>2</v>
      </c>
      <c r="L150" s="79" t="s">
        <v>90</v>
      </c>
      <c r="M150" s="79" t="s">
        <v>87</v>
      </c>
      <c r="N150" s="79" t="s">
        <v>134</v>
      </c>
      <c r="O150" s="79" t="s">
        <v>95</v>
      </c>
      <c r="P150" s="79" t="s">
        <v>125</v>
      </c>
    </row>
    <row r="151" spans="1:16" x14ac:dyDescent="0.35">
      <c r="A151" s="76">
        <v>150</v>
      </c>
      <c r="B151" s="79">
        <v>55</v>
      </c>
      <c r="C151" s="79">
        <v>46</v>
      </c>
      <c r="D151" s="79" t="s">
        <v>72</v>
      </c>
      <c r="E151" s="79">
        <v>121.5</v>
      </c>
      <c r="F151" s="79" t="s">
        <v>130</v>
      </c>
      <c r="G151" s="79" t="s">
        <v>128</v>
      </c>
      <c r="H151" s="79" t="s">
        <v>74</v>
      </c>
      <c r="I151" s="79" t="s">
        <v>74</v>
      </c>
      <c r="J151" s="79">
        <v>19</v>
      </c>
      <c r="K151" s="80">
        <v>4</v>
      </c>
      <c r="L151" s="79" t="s">
        <v>84</v>
      </c>
      <c r="M151" s="79" t="s">
        <v>86</v>
      </c>
      <c r="N151" s="79" t="s">
        <v>134</v>
      </c>
      <c r="O151" s="79" t="s">
        <v>93</v>
      </c>
      <c r="P151" s="79" t="s">
        <v>124</v>
      </c>
    </row>
    <row r="152" spans="1:16" x14ac:dyDescent="0.35">
      <c r="A152" s="76">
        <v>151</v>
      </c>
      <c r="B152" s="79">
        <v>49</v>
      </c>
      <c r="C152" s="79">
        <v>57</v>
      </c>
      <c r="D152" s="79" t="s">
        <v>72</v>
      </c>
      <c r="E152" s="79">
        <v>78.5</v>
      </c>
      <c r="F152" s="79" t="s">
        <v>130</v>
      </c>
      <c r="G152" s="79" t="s">
        <v>128</v>
      </c>
      <c r="H152" s="79" t="s">
        <v>75</v>
      </c>
      <c r="I152" s="79" t="s">
        <v>74</v>
      </c>
      <c r="J152" s="79">
        <v>28</v>
      </c>
      <c r="K152" s="80">
        <v>0</v>
      </c>
      <c r="L152" s="79" t="s">
        <v>90</v>
      </c>
      <c r="M152" s="79" t="s">
        <v>91</v>
      </c>
      <c r="N152" s="79" t="s">
        <v>133</v>
      </c>
      <c r="O152" s="79" t="s">
        <v>88</v>
      </c>
      <c r="P152" s="79" t="s">
        <v>124</v>
      </c>
    </row>
    <row r="153" spans="1:16" x14ac:dyDescent="0.35">
      <c r="A153" s="76">
        <v>152</v>
      </c>
      <c r="B153" s="79">
        <v>32</v>
      </c>
      <c r="C153" s="79">
        <v>61</v>
      </c>
      <c r="D153" s="79" t="s">
        <v>72</v>
      </c>
      <c r="E153" s="79">
        <v>66.099999999999994</v>
      </c>
      <c r="F153" s="79" t="s">
        <v>130</v>
      </c>
      <c r="G153" s="79" t="s">
        <v>128</v>
      </c>
      <c r="H153" s="79" t="s">
        <v>74</v>
      </c>
      <c r="I153" s="79" t="s">
        <v>75</v>
      </c>
      <c r="J153" s="79">
        <v>35</v>
      </c>
      <c r="K153" s="80">
        <v>0</v>
      </c>
      <c r="L153" s="79" t="s">
        <v>84</v>
      </c>
      <c r="M153" s="79" t="s">
        <v>91</v>
      </c>
      <c r="N153" s="79" t="s">
        <v>134</v>
      </c>
      <c r="O153" s="79" t="s">
        <v>88</v>
      </c>
      <c r="P153" s="79" t="s">
        <v>125</v>
      </c>
    </row>
    <row r="154" spans="1:16" x14ac:dyDescent="0.35">
      <c r="A154" s="76">
        <v>153</v>
      </c>
      <c r="B154" s="79">
        <v>40</v>
      </c>
      <c r="C154" s="79">
        <v>58</v>
      </c>
      <c r="D154" s="79" t="s">
        <v>72</v>
      </c>
      <c r="E154" s="79">
        <v>71.5</v>
      </c>
      <c r="F154" s="79" t="s">
        <v>130</v>
      </c>
      <c r="G154" s="79" t="s">
        <v>119</v>
      </c>
      <c r="H154" s="79" t="s">
        <v>74</v>
      </c>
      <c r="I154" s="79" t="s">
        <v>74</v>
      </c>
      <c r="J154" s="79">
        <v>32</v>
      </c>
      <c r="K154" s="80">
        <v>0</v>
      </c>
      <c r="L154" s="79" t="s">
        <v>90</v>
      </c>
      <c r="M154" s="79" t="s">
        <v>91</v>
      </c>
      <c r="N154" s="79" t="s">
        <v>134</v>
      </c>
      <c r="O154" s="79" t="s">
        <v>93</v>
      </c>
      <c r="P154" s="79" t="s">
        <v>126</v>
      </c>
    </row>
    <row r="155" spans="1:16" x14ac:dyDescent="0.35">
      <c r="A155" s="76">
        <v>154</v>
      </c>
      <c r="B155" s="79">
        <v>40</v>
      </c>
      <c r="C155" s="79">
        <v>49</v>
      </c>
      <c r="D155" s="79" t="s">
        <v>72</v>
      </c>
      <c r="E155" s="79">
        <v>80.3</v>
      </c>
      <c r="F155" s="79" t="s">
        <v>132</v>
      </c>
      <c r="G155" s="79" t="s">
        <v>119</v>
      </c>
      <c r="H155" s="79" t="s">
        <v>74</v>
      </c>
      <c r="I155" s="79" t="s">
        <v>74</v>
      </c>
      <c r="J155" s="79">
        <v>21</v>
      </c>
      <c r="K155" s="80">
        <v>0</v>
      </c>
      <c r="L155" s="79" t="s">
        <v>90</v>
      </c>
      <c r="M155" s="79" t="s">
        <v>91</v>
      </c>
      <c r="N155" s="79" t="s">
        <v>134</v>
      </c>
      <c r="O155" s="79" t="s">
        <v>93</v>
      </c>
      <c r="P155" s="79" t="s">
        <v>125</v>
      </c>
    </row>
    <row r="156" spans="1:16" x14ac:dyDescent="0.35">
      <c r="A156" s="76">
        <v>155</v>
      </c>
      <c r="B156" s="79">
        <v>40</v>
      </c>
      <c r="C156" s="79">
        <v>30</v>
      </c>
      <c r="D156" s="79" t="s">
        <v>73</v>
      </c>
      <c r="E156" s="79">
        <v>45.9</v>
      </c>
      <c r="F156" s="79" t="s">
        <v>132</v>
      </c>
      <c r="G156" s="79" t="s">
        <v>128</v>
      </c>
      <c r="H156" s="79" t="s">
        <v>74</v>
      </c>
      <c r="I156" s="79" t="s">
        <v>92</v>
      </c>
      <c r="J156" s="79">
        <v>5</v>
      </c>
      <c r="K156" s="80">
        <v>0</v>
      </c>
      <c r="L156" s="79" t="s">
        <v>90</v>
      </c>
      <c r="M156" s="79" t="s">
        <v>91</v>
      </c>
      <c r="N156" s="79" t="s">
        <v>134</v>
      </c>
      <c r="O156" s="79" t="s">
        <v>93</v>
      </c>
      <c r="P156" s="79" t="s">
        <v>125</v>
      </c>
    </row>
    <row r="157" spans="1:16" x14ac:dyDescent="0.35">
      <c r="A157" s="76">
        <v>156</v>
      </c>
      <c r="B157" s="79">
        <v>40</v>
      </c>
      <c r="C157" s="79">
        <v>55</v>
      </c>
      <c r="D157" s="79" t="s">
        <v>73</v>
      </c>
      <c r="E157" s="79">
        <v>59.7</v>
      </c>
      <c r="F157" s="79" t="s">
        <v>130</v>
      </c>
      <c r="G157" s="79" t="s">
        <v>119</v>
      </c>
      <c r="H157" s="79" t="s">
        <v>74</v>
      </c>
      <c r="I157" s="79" t="s">
        <v>74</v>
      </c>
      <c r="J157" s="79">
        <v>20</v>
      </c>
      <c r="K157" s="80">
        <v>2</v>
      </c>
      <c r="L157" s="79" t="s">
        <v>90</v>
      </c>
      <c r="M157" s="79" t="s">
        <v>87</v>
      </c>
      <c r="N157" s="79" t="s">
        <v>134</v>
      </c>
      <c r="O157" s="79" t="s">
        <v>93</v>
      </c>
      <c r="P157" s="79" t="s">
        <v>125</v>
      </c>
    </row>
    <row r="158" spans="1:16" x14ac:dyDescent="0.35">
      <c r="A158" s="76">
        <v>157</v>
      </c>
      <c r="B158" s="79">
        <v>40</v>
      </c>
      <c r="C158" s="79">
        <v>32</v>
      </c>
      <c r="D158" s="79" t="s">
        <v>72</v>
      </c>
      <c r="E158" s="79">
        <v>110.10000000000001</v>
      </c>
      <c r="F158" s="79" t="s">
        <v>130</v>
      </c>
      <c r="G158" s="79" t="s">
        <v>128</v>
      </c>
      <c r="H158" s="79" t="s">
        <v>75</v>
      </c>
      <c r="I158" s="79" t="s">
        <v>75</v>
      </c>
      <c r="J158" s="79">
        <v>5</v>
      </c>
      <c r="K158" s="80">
        <v>1</v>
      </c>
      <c r="L158" s="79" t="s">
        <v>84</v>
      </c>
      <c r="M158" s="79" t="s">
        <v>91</v>
      </c>
      <c r="N158" s="79" t="s">
        <v>134</v>
      </c>
      <c r="O158" s="79" t="s">
        <v>88</v>
      </c>
      <c r="P158" s="79" t="s">
        <v>124</v>
      </c>
    </row>
    <row r="159" spans="1:16" x14ac:dyDescent="0.35">
      <c r="A159" s="76">
        <v>158</v>
      </c>
      <c r="B159" s="79">
        <v>32</v>
      </c>
      <c r="C159" s="79">
        <v>29</v>
      </c>
      <c r="D159" s="79" t="s">
        <v>73</v>
      </c>
      <c r="E159" s="79">
        <v>56.5</v>
      </c>
      <c r="F159" s="79" t="s">
        <v>130</v>
      </c>
      <c r="G159" s="79" t="s">
        <v>128</v>
      </c>
      <c r="H159" s="79" t="s">
        <v>75</v>
      </c>
      <c r="I159" s="79" t="s">
        <v>92</v>
      </c>
      <c r="J159" s="79">
        <v>4</v>
      </c>
      <c r="K159" s="80">
        <v>1</v>
      </c>
      <c r="L159" s="79" t="s">
        <v>90</v>
      </c>
      <c r="M159" s="79" t="s">
        <v>87</v>
      </c>
      <c r="N159" s="79" t="s">
        <v>134</v>
      </c>
      <c r="O159" s="79" t="s">
        <v>92</v>
      </c>
      <c r="P159" s="79" t="s">
        <v>125</v>
      </c>
    </row>
    <row r="160" spans="1:16" x14ac:dyDescent="0.35">
      <c r="A160" s="76">
        <v>159</v>
      </c>
      <c r="B160" s="79">
        <v>40</v>
      </c>
      <c r="C160" s="79">
        <v>47</v>
      </c>
      <c r="D160" s="79" t="s">
        <v>73</v>
      </c>
      <c r="E160" s="79">
        <v>94.5</v>
      </c>
      <c r="F160" s="79" t="s">
        <v>138</v>
      </c>
      <c r="G160" s="79" t="s">
        <v>118</v>
      </c>
      <c r="H160" s="79" t="s">
        <v>75</v>
      </c>
      <c r="I160" s="79" t="s">
        <v>74</v>
      </c>
      <c r="J160" s="79">
        <v>22</v>
      </c>
      <c r="K160" s="80">
        <v>0</v>
      </c>
      <c r="L160" s="79" t="s">
        <v>89</v>
      </c>
      <c r="M160" s="79" t="s">
        <v>91</v>
      </c>
      <c r="N160" s="79" t="s">
        <v>134</v>
      </c>
      <c r="O160" s="79" t="s">
        <v>95</v>
      </c>
      <c r="P160" s="79" t="s">
        <v>127</v>
      </c>
    </row>
    <row r="161" spans="1:16" x14ac:dyDescent="0.35">
      <c r="A161" s="76">
        <v>160</v>
      </c>
      <c r="B161" s="79">
        <v>60</v>
      </c>
      <c r="C161" s="79">
        <v>32</v>
      </c>
      <c r="D161" s="79" t="s">
        <v>72</v>
      </c>
      <c r="E161" s="79">
        <v>114.10000000000001</v>
      </c>
      <c r="F161" s="79" t="s">
        <v>130</v>
      </c>
      <c r="G161" s="79" t="s">
        <v>119</v>
      </c>
      <c r="H161" s="79" t="s">
        <v>75</v>
      </c>
      <c r="I161" s="79" t="s">
        <v>74</v>
      </c>
      <c r="J161" s="79">
        <v>7</v>
      </c>
      <c r="K161" s="80">
        <v>5</v>
      </c>
      <c r="L161" s="79" t="s">
        <v>90</v>
      </c>
      <c r="M161" s="79" t="s">
        <v>87</v>
      </c>
      <c r="N161" s="79" t="s">
        <v>133</v>
      </c>
      <c r="O161" s="79" t="s">
        <v>88</v>
      </c>
      <c r="P161" s="79" t="s">
        <v>126</v>
      </c>
    </row>
    <row r="162" spans="1:16" x14ac:dyDescent="0.35">
      <c r="A162" s="76">
        <v>161</v>
      </c>
      <c r="B162" s="79">
        <v>40</v>
      </c>
      <c r="C162" s="79">
        <v>44</v>
      </c>
      <c r="D162" s="79" t="s">
        <v>72</v>
      </c>
      <c r="E162" s="79">
        <v>96.7</v>
      </c>
      <c r="F162" s="79" t="s">
        <v>131</v>
      </c>
      <c r="G162" s="79" t="s">
        <v>120</v>
      </c>
      <c r="H162" s="79" t="s">
        <v>75</v>
      </c>
      <c r="I162" s="79" t="s">
        <v>92</v>
      </c>
      <c r="J162" s="79">
        <v>17</v>
      </c>
      <c r="K162" s="80">
        <v>4</v>
      </c>
      <c r="L162" s="79" t="s">
        <v>89</v>
      </c>
      <c r="M162" s="79" t="s">
        <v>87</v>
      </c>
      <c r="N162" s="79" t="s">
        <v>134</v>
      </c>
      <c r="O162" s="79" t="s">
        <v>93</v>
      </c>
      <c r="P162" s="79" t="s">
        <v>124</v>
      </c>
    </row>
    <row r="163" spans="1:16" x14ac:dyDescent="0.35">
      <c r="A163" s="76">
        <v>162</v>
      </c>
      <c r="B163" s="79">
        <v>55</v>
      </c>
      <c r="C163" s="79">
        <v>34</v>
      </c>
      <c r="D163" s="79" t="s">
        <v>72</v>
      </c>
      <c r="E163" s="79">
        <v>83.5</v>
      </c>
      <c r="F163" s="79" t="s">
        <v>131</v>
      </c>
      <c r="G163" s="79" t="s">
        <v>128</v>
      </c>
      <c r="H163" s="79" t="s">
        <v>75</v>
      </c>
      <c r="I163" s="79" t="s">
        <v>74</v>
      </c>
      <c r="J163" s="79">
        <v>8</v>
      </c>
      <c r="K163" s="80">
        <v>1</v>
      </c>
      <c r="L163" s="79" t="s">
        <v>90</v>
      </c>
      <c r="M163" s="79" t="s">
        <v>87</v>
      </c>
      <c r="N163" s="79" t="s">
        <v>134</v>
      </c>
      <c r="O163" s="79" t="s">
        <v>88</v>
      </c>
      <c r="P163" s="79" t="s">
        <v>125</v>
      </c>
    </row>
    <row r="164" spans="1:16" x14ac:dyDescent="0.35">
      <c r="A164" s="76">
        <v>163</v>
      </c>
      <c r="B164" s="79">
        <v>60</v>
      </c>
      <c r="C164" s="79">
        <v>38</v>
      </c>
      <c r="D164" s="79" t="s">
        <v>72</v>
      </c>
      <c r="E164" s="79">
        <v>81.099999999999994</v>
      </c>
      <c r="F164" s="79" t="s">
        <v>130</v>
      </c>
      <c r="G164" s="79" t="s">
        <v>128</v>
      </c>
      <c r="H164" s="79" t="s">
        <v>75</v>
      </c>
      <c r="I164" s="79" t="s">
        <v>75</v>
      </c>
      <c r="J164" s="79">
        <v>11</v>
      </c>
      <c r="K164" s="80">
        <v>2</v>
      </c>
      <c r="L164" s="79" t="s">
        <v>89</v>
      </c>
      <c r="M164" s="79" t="s">
        <v>87</v>
      </c>
      <c r="N164" s="79" t="s">
        <v>133</v>
      </c>
      <c r="O164" s="79" t="s">
        <v>88</v>
      </c>
      <c r="P164" s="79" t="s">
        <v>126</v>
      </c>
    </row>
    <row r="165" spans="1:16" x14ac:dyDescent="0.35">
      <c r="A165" s="76">
        <v>164</v>
      </c>
      <c r="B165" s="79">
        <v>60</v>
      </c>
      <c r="C165" s="79">
        <v>42</v>
      </c>
      <c r="D165" s="79" t="s">
        <v>73</v>
      </c>
      <c r="E165" s="79">
        <v>72.099999999999994</v>
      </c>
      <c r="F165" s="79" t="s">
        <v>130</v>
      </c>
      <c r="G165" s="79" t="s">
        <v>128</v>
      </c>
      <c r="H165" s="79" t="s">
        <v>75</v>
      </c>
      <c r="I165" s="79" t="s">
        <v>74</v>
      </c>
      <c r="J165" s="79">
        <v>16</v>
      </c>
      <c r="K165" s="80">
        <v>3</v>
      </c>
      <c r="L165" s="79" t="s">
        <v>90</v>
      </c>
      <c r="M165" s="79" t="s">
        <v>87</v>
      </c>
      <c r="N165" s="79" t="s">
        <v>134</v>
      </c>
      <c r="O165" s="79" t="s">
        <v>93</v>
      </c>
      <c r="P165" s="79" t="s">
        <v>127</v>
      </c>
    </row>
    <row r="166" spans="1:16" x14ac:dyDescent="0.35">
      <c r="A166" s="76">
        <v>165</v>
      </c>
      <c r="B166" s="79">
        <v>42</v>
      </c>
      <c r="C166" s="79">
        <v>30</v>
      </c>
      <c r="D166" s="79" t="s">
        <v>72</v>
      </c>
      <c r="E166" s="79">
        <v>51.5</v>
      </c>
      <c r="F166" s="79" t="s">
        <v>138</v>
      </c>
      <c r="G166" s="79" t="s">
        <v>128</v>
      </c>
      <c r="H166" s="79" t="s">
        <v>122</v>
      </c>
      <c r="I166" s="79" t="s">
        <v>75</v>
      </c>
      <c r="J166" s="79">
        <v>2</v>
      </c>
      <c r="K166" s="80">
        <v>0</v>
      </c>
      <c r="L166" s="79" t="s">
        <v>84</v>
      </c>
      <c r="M166" s="79" t="s">
        <v>91</v>
      </c>
      <c r="N166" s="79" t="s">
        <v>134</v>
      </c>
      <c r="O166" s="79" t="s">
        <v>93</v>
      </c>
      <c r="P166" s="79" t="s">
        <v>126</v>
      </c>
    </row>
    <row r="167" spans="1:16" x14ac:dyDescent="0.35">
      <c r="A167" s="76">
        <v>166</v>
      </c>
      <c r="B167" s="79">
        <v>40</v>
      </c>
      <c r="C167" s="79">
        <v>29</v>
      </c>
      <c r="D167" s="79" t="s">
        <v>72</v>
      </c>
      <c r="E167" s="79">
        <v>70.900000000000006</v>
      </c>
      <c r="F167" s="79" t="s">
        <v>130</v>
      </c>
      <c r="G167" s="79" t="s">
        <v>129</v>
      </c>
      <c r="H167" s="79" t="s">
        <v>75</v>
      </c>
      <c r="I167" s="79" t="s">
        <v>75</v>
      </c>
      <c r="J167" s="79">
        <v>2</v>
      </c>
      <c r="K167" s="80">
        <v>0</v>
      </c>
      <c r="L167" s="79" t="s">
        <v>90</v>
      </c>
      <c r="M167" s="79" t="s">
        <v>91</v>
      </c>
      <c r="N167" s="79" t="s">
        <v>134</v>
      </c>
      <c r="O167" s="79" t="s">
        <v>92</v>
      </c>
      <c r="P167" s="79" t="s">
        <v>124</v>
      </c>
    </row>
    <row r="168" spans="1:16" x14ac:dyDescent="0.35">
      <c r="A168" s="76">
        <v>167</v>
      </c>
      <c r="B168" s="79">
        <v>40</v>
      </c>
      <c r="C168" s="79">
        <v>38</v>
      </c>
      <c r="D168" s="79" t="s">
        <v>73</v>
      </c>
      <c r="E168" s="79">
        <v>45.099999999999994</v>
      </c>
      <c r="F168" s="79" t="s">
        <v>130</v>
      </c>
      <c r="G168" s="79" t="s">
        <v>128</v>
      </c>
      <c r="H168" s="79" t="s">
        <v>75</v>
      </c>
      <c r="I168" s="79" t="s">
        <v>74</v>
      </c>
      <c r="J168" s="79">
        <v>12</v>
      </c>
      <c r="K168" s="80">
        <v>0</v>
      </c>
      <c r="L168" s="79" t="s">
        <v>84</v>
      </c>
      <c r="M168" s="79" t="s">
        <v>87</v>
      </c>
      <c r="N168" s="79" t="s">
        <v>134</v>
      </c>
      <c r="O168" s="79" t="s">
        <v>93</v>
      </c>
      <c r="P168" s="79" t="s">
        <v>126</v>
      </c>
    </row>
    <row r="169" spans="1:16" x14ac:dyDescent="0.35">
      <c r="A169" s="76">
        <v>168</v>
      </c>
      <c r="B169" s="79">
        <v>40</v>
      </c>
      <c r="C169" s="79">
        <v>32</v>
      </c>
      <c r="D169" s="79" t="s">
        <v>73</v>
      </c>
      <c r="E169" s="79">
        <v>96.100000000000009</v>
      </c>
      <c r="F169" s="79" t="s">
        <v>130</v>
      </c>
      <c r="G169" s="79" t="s">
        <v>119</v>
      </c>
      <c r="H169" s="79" t="s">
        <v>75</v>
      </c>
      <c r="I169" s="79" t="s">
        <v>74</v>
      </c>
      <c r="J169" s="79">
        <v>8</v>
      </c>
      <c r="K169" s="80">
        <v>0</v>
      </c>
      <c r="L169" s="79" t="s">
        <v>90</v>
      </c>
      <c r="M169" s="79" t="s">
        <v>91</v>
      </c>
      <c r="N169" s="79" t="s">
        <v>133</v>
      </c>
      <c r="O169" s="79" t="s">
        <v>93</v>
      </c>
      <c r="P169" s="79" t="s">
        <v>125</v>
      </c>
    </row>
    <row r="170" spans="1:16" x14ac:dyDescent="0.35">
      <c r="A170" s="76">
        <v>169</v>
      </c>
      <c r="B170" s="79">
        <v>40</v>
      </c>
      <c r="C170" s="79">
        <v>55</v>
      </c>
      <c r="D170" s="79" t="s">
        <v>73</v>
      </c>
      <c r="E170" s="79">
        <v>42.5</v>
      </c>
      <c r="F170" s="79" t="s">
        <v>138</v>
      </c>
      <c r="G170" s="79" t="s">
        <v>128</v>
      </c>
      <c r="H170" s="79" t="s">
        <v>75</v>
      </c>
      <c r="I170" s="79" t="s">
        <v>74</v>
      </c>
      <c r="J170" s="79">
        <v>30</v>
      </c>
      <c r="K170" s="80">
        <v>1</v>
      </c>
      <c r="L170" s="79" t="s">
        <v>90</v>
      </c>
      <c r="M170" s="79" t="s">
        <v>91</v>
      </c>
      <c r="N170" s="79" t="s">
        <v>133</v>
      </c>
      <c r="O170" s="79" t="s">
        <v>93</v>
      </c>
      <c r="P170" s="79" t="s">
        <v>124</v>
      </c>
    </row>
    <row r="171" spans="1:16" x14ac:dyDescent="0.35">
      <c r="A171" s="76">
        <v>170</v>
      </c>
      <c r="B171" s="79">
        <v>50</v>
      </c>
      <c r="C171" s="79">
        <v>47</v>
      </c>
      <c r="D171" s="79" t="s">
        <v>72</v>
      </c>
      <c r="E171" s="79">
        <v>137.29999999999998</v>
      </c>
      <c r="F171" s="79" t="s">
        <v>130</v>
      </c>
      <c r="G171" s="79" t="s">
        <v>128</v>
      </c>
      <c r="H171" s="79" t="s">
        <v>75</v>
      </c>
      <c r="I171" s="79" t="s">
        <v>92</v>
      </c>
      <c r="J171" s="79">
        <v>20</v>
      </c>
      <c r="K171" s="80">
        <v>3</v>
      </c>
      <c r="L171" s="79" t="s">
        <v>90</v>
      </c>
      <c r="M171" s="79" t="s">
        <v>87</v>
      </c>
      <c r="N171" s="79" t="s">
        <v>134</v>
      </c>
      <c r="O171" s="79" t="s">
        <v>88</v>
      </c>
      <c r="P171" s="79" t="s">
        <v>124</v>
      </c>
    </row>
    <row r="172" spans="1:16" x14ac:dyDescent="0.35">
      <c r="A172" s="76">
        <v>171</v>
      </c>
      <c r="B172" s="79">
        <v>70</v>
      </c>
      <c r="C172" s="79">
        <v>40</v>
      </c>
      <c r="D172" s="79" t="s">
        <v>72</v>
      </c>
      <c r="E172" s="79">
        <v>103.3</v>
      </c>
      <c r="F172" s="79" t="s">
        <v>131</v>
      </c>
      <c r="G172" s="79" t="s">
        <v>128</v>
      </c>
      <c r="H172" s="79" t="s">
        <v>75</v>
      </c>
      <c r="I172" s="79" t="s">
        <v>92</v>
      </c>
      <c r="J172" s="79">
        <v>15</v>
      </c>
      <c r="K172" s="80">
        <v>0</v>
      </c>
      <c r="L172" s="79" t="s">
        <v>90</v>
      </c>
      <c r="M172" s="79" t="s">
        <v>86</v>
      </c>
      <c r="N172" s="79" t="s">
        <v>133</v>
      </c>
      <c r="O172" s="79" t="s">
        <v>85</v>
      </c>
      <c r="P172" s="79" t="s">
        <v>125</v>
      </c>
    </row>
    <row r="173" spans="1:16" x14ac:dyDescent="0.35">
      <c r="A173" s="76">
        <v>172</v>
      </c>
      <c r="B173" s="79">
        <v>40</v>
      </c>
      <c r="C173" s="79">
        <v>37</v>
      </c>
      <c r="D173" s="79" t="s">
        <v>72</v>
      </c>
      <c r="E173" s="79">
        <v>72.5</v>
      </c>
      <c r="F173" s="79" t="s">
        <v>131</v>
      </c>
      <c r="G173" s="79" t="s">
        <v>128</v>
      </c>
      <c r="H173" s="79" t="s">
        <v>75</v>
      </c>
      <c r="I173" s="79" t="s">
        <v>75</v>
      </c>
      <c r="J173" s="79">
        <v>11</v>
      </c>
      <c r="K173" s="80">
        <v>2</v>
      </c>
      <c r="L173" s="79" t="s">
        <v>84</v>
      </c>
      <c r="M173" s="79" t="s">
        <v>86</v>
      </c>
      <c r="N173" s="79" t="s">
        <v>134</v>
      </c>
      <c r="O173" s="79" t="s">
        <v>93</v>
      </c>
      <c r="P173" s="79" t="s">
        <v>124</v>
      </c>
    </row>
    <row r="174" spans="1:16" x14ac:dyDescent="0.35">
      <c r="A174" s="76">
        <v>173</v>
      </c>
      <c r="B174" s="79">
        <v>40</v>
      </c>
      <c r="C174" s="79">
        <v>43</v>
      </c>
      <c r="D174" s="79" t="s">
        <v>73</v>
      </c>
      <c r="E174" s="79">
        <v>56.099999999999994</v>
      </c>
      <c r="F174" s="79" t="s">
        <v>130</v>
      </c>
      <c r="G174" s="79" t="s">
        <v>119</v>
      </c>
      <c r="H174" s="79" t="s">
        <v>74</v>
      </c>
      <c r="I174" s="79" t="s">
        <v>74</v>
      </c>
      <c r="J174" s="79">
        <v>18</v>
      </c>
      <c r="K174" s="80">
        <v>1</v>
      </c>
      <c r="L174" s="79" t="s">
        <v>90</v>
      </c>
      <c r="M174" s="79" t="s">
        <v>91</v>
      </c>
      <c r="N174" s="79" t="s">
        <v>133</v>
      </c>
      <c r="O174" s="79" t="s">
        <v>93</v>
      </c>
      <c r="P174" s="79" t="s">
        <v>125</v>
      </c>
    </row>
    <row r="175" spans="1:16" x14ac:dyDescent="0.35">
      <c r="A175" s="76">
        <v>174</v>
      </c>
      <c r="B175" s="79">
        <v>55</v>
      </c>
      <c r="C175" s="79">
        <v>32</v>
      </c>
      <c r="D175" s="79" t="s">
        <v>73</v>
      </c>
      <c r="E175" s="79">
        <v>64.7</v>
      </c>
      <c r="F175" s="79" t="s">
        <v>130</v>
      </c>
      <c r="G175" s="79" t="s">
        <v>128</v>
      </c>
      <c r="H175" s="79" t="s">
        <v>75</v>
      </c>
      <c r="I175" s="79" t="s">
        <v>75</v>
      </c>
      <c r="J175" s="79">
        <v>6</v>
      </c>
      <c r="K175" s="80">
        <v>1</v>
      </c>
      <c r="L175" s="79" t="s">
        <v>90</v>
      </c>
      <c r="M175" s="79" t="s">
        <v>94</v>
      </c>
      <c r="N175" s="79" t="s">
        <v>134</v>
      </c>
      <c r="O175" s="79" t="s">
        <v>95</v>
      </c>
      <c r="P175" s="79" t="s">
        <v>125</v>
      </c>
    </row>
    <row r="176" spans="1:16" x14ac:dyDescent="0.35">
      <c r="A176" s="76">
        <v>175</v>
      </c>
      <c r="B176" s="79">
        <v>40</v>
      </c>
      <c r="C176" s="79">
        <v>31</v>
      </c>
      <c r="D176" s="79" t="s">
        <v>73</v>
      </c>
      <c r="E176" s="79">
        <v>53.3</v>
      </c>
      <c r="F176" s="79" t="s">
        <v>138</v>
      </c>
      <c r="G176" s="79" t="s">
        <v>119</v>
      </c>
      <c r="H176" s="79" t="s">
        <v>75</v>
      </c>
      <c r="I176" s="79" t="s">
        <v>92</v>
      </c>
      <c r="J176" s="79">
        <v>5</v>
      </c>
      <c r="K176" s="80">
        <v>2</v>
      </c>
      <c r="L176" s="79" t="s">
        <v>84</v>
      </c>
      <c r="M176" s="79" t="s">
        <v>87</v>
      </c>
      <c r="N176" s="79" t="s">
        <v>134</v>
      </c>
      <c r="O176" s="79" t="s">
        <v>88</v>
      </c>
      <c r="P176" s="79" t="s">
        <v>126</v>
      </c>
    </row>
    <row r="177" spans="1:16" x14ac:dyDescent="0.35">
      <c r="A177" s="76">
        <v>176</v>
      </c>
      <c r="B177" s="79">
        <v>89</v>
      </c>
      <c r="C177" s="79">
        <v>44</v>
      </c>
      <c r="D177" s="79" t="s">
        <v>72</v>
      </c>
      <c r="E177" s="79">
        <v>95.3</v>
      </c>
      <c r="F177" s="79" t="s">
        <v>130</v>
      </c>
      <c r="G177" s="79" t="s">
        <v>120</v>
      </c>
      <c r="H177" s="79" t="s">
        <v>74</v>
      </c>
      <c r="I177" s="79" t="s">
        <v>75</v>
      </c>
      <c r="J177" s="79">
        <v>19</v>
      </c>
      <c r="K177" s="80">
        <v>0</v>
      </c>
      <c r="L177" s="79" t="s">
        <v>90</v>
      </c>
      <c r="M177" s="79" t="s">
        <v>91</v>
      </c>
      <c r="N177" s="79" t="s">
        <v>133</v>
      </c>
      <c r="O177" s="79" t="s">
        <v>95</v>
      </c>
      <c r="P177" s="79" t="s">
        <v>124</v>
      </c>
    </row>
    <row r="178" spans="1:16" x14ac:dyDescent="0.35">
      <c r="A178" s="76">
        <v>177</v>
      </c>
      <c r="B178" s="79">
        <v>50</v>
      </c>
      <c r="C178" s="79">
        <v>39</v>
      </c>
      <c r="D178" s="79" t="s">
        <v>72</v>
      </c>
      <c r="E178" s="79">
        <v>137.29999999999998</v>
      </c>
      <c r="F178" s="79" t="s">
        <v>130</v>
      </c>
      <c r="G178" s="79" t="s">
        <v>128</v>
      </c>
      <c r="H178" s="79" t="s">
        <v>74</v>
      </c>
      <c r="I178" s="79" t="s">
        <v>74</v>
      </c>
      <c r="J178" s="79">
        <v>12</v>
      </c>
      <c r="K178" s="80">
        <v>2</v>
      </c>
      <c r="L178" s="79" t="s">
        <v>84</v>
      </c>
      <c r="M178" s="79" t="s">
        <v>87</v>
      </c>
      <c r="N178" s="79" t="s">
        <v>133</v>
      </c>
      <c r="O178" s="79" t="s">
        <v>88</v>
      </c>
      <c r="P178" s="79" t="s">
        <v>125</v>
      </c>
    </row>
    <row r="179" spans="1:16" x14ac:dyDescent="0.35">
      <c r="A179" s="76">
        <v>178</v>
      </c>
      <c r="B179" s="79">
        <v>72</v>
      </c>
      <c r="C179" s="79">
        <v>41</v>
      </c>
      <c r="D179" s="79" t="s">
        <v>72</v>
      </c>
      <c r="E179" s="79">
        <v>51.3</v>
      </c>
      <c r="F179" s="79" t="s">
        <v>138</v>
      </c>
      <c r="G179" s="79" t="s">
        <v>128</v>
      </c>
      <c r="H179" s="79" t="s">
        <v>74</v>
      </c>
      <c r="I179" s="79" t="s">
        <v>74</v>
      </c>
      <c r="J179" s="79">
        <v>14</v>
      </c>
      <c r="K179" s="80">
        <v>0</v>
      </c>
      <c r="L179" s="79" t="s">
        <v>89</v>
      </c>
      <c r="M179" s="79" t="s">
        <v>87</v>
      </c>
      <c r="N179" s="79" t="s">
        <v>134</v>
      </c>
      <c r="O179" s="79" t="s">
        <v>93</v>
      </c>
      <c r="P179" s="79" t="s">
        <v>125</v>
      </c>
    </row>
    <row r="180" spans="1:16" x14ac:dyDescent="0.35">
      <c r="A180" s="76">
        <v>179</v>
      </c>
      <c r="B180" s="79">
        <v>40</v>
      </c>
      <c r="C180" s="79">
        <v>30</v>
      </c>
      <c r="D180" s="79" t="s">
        <v>72</v>
      </c>
      <c r="E180" s="79">
        <v>87.5</v>
      </c>
      <c r="F180" s="79" t="s">
        <v>130</v>
      </c>
      <c r="G180" s="79" t="s">
        <v>119</v>
      </c>
      <c r="H180" s="79" t="s">
        <v>75</v>
      </c>
      <c r="I180" s="79" t="s">
        <v>74</v>
      </c>
      <c r="J180" s="79">
        <v>3</v>
      </c>
      <c r="K180" s="80">
        <v>3</v>
      </c>
      <c r="L180" s="79" t="s">
        <v>84</v>
      </c>
      <c r="M180" s="79" t="s">
        <v>87</v>
      </c>
      <c r="N180" s="79" t="s">
        <v>134</v>
      </c>
      <c r="O180" s="79" t="s">
        <v>93</v>
      </c>
      <c r="P180" s="79" t="s">
        <v>125</v>
      </c>
    </row>
    <row r="181" spans="1:16" x14ac:dyDescent="0.35">
      <c r="A181" s="76">
        <v>180</v>
      </c>
      <c r="B181" s="79">
        <v>65</v>
      </c>
      <c r="C181" s="79">
        <v>58</v>
      </c>
      <c r="D181" s="79" t="s">
        <v>72</v>
      </c>
      <c r="E181" s="79">
        <v>81.5</v>
      </c>
      <c r="F181" s="79" t="s">
        <v>130</v>
      </c>
      <c r="G181" s="79" t="s">
        <v>129</v>
      </c>
      <c r="H181" s="79" t="s">
        <v>75</v>
      </c>
      <c r="I181" s="79" t="s">
        <v>92</v>
      </c>
      <c r="J181" s="79">
        <v>21</v>
      </c>
      <c r="K181" s="80">
        <v>0</v>
      </c>
      <c r="L181" s="79" t="s">
        <v>84</v>
      </c>
      <c r="M181" s="79" t="s">
        <v>91</v>
      </c>
      <c r="N181" s="79" t="s">
        <v>134</v>
      </c>
      <c r="O181" s="79" t="s">
        <v>88</v>
      </c>
      <c r="P181" s="79" t="s">
        <v>126</v>
      </c>
    </row>
    <row r="182" spans="1:16" x14ac:dyDescent="0.35">
      <c r="A182" s="76">
        <v>181</v>
      </c>
      <c r="B182" s="79">
        <v>75</v>
      </c>
      <c r="C182" s="79">
        <v>55</v>
      </c>
      <c r="D182" s="79" t="s">
        <v>72</v>
      </c>
      <c r="E182" s="79">
        <v>126.3</v>
      </c>
      <c r="F182" s="79" t="s">
        <v>138</v>
      </c>
      <c r="G182" s="79" t="s">
        <v>120</v>
      </c>
      <c r="H182" s="79" t="s">
        <v>74</v>
      </c>
      <c r="I182" s="79" t="s">
        <v>74</v>
      </c>
      <c r="J182" s="79">
        <v>28</v>
      </c>
      <c r="K182" s="80">
        <v>2</v>
      </c>
      <c r="L182" s="79" t="s">
        <v>84</v>
      </c>
      <c r="M182" s="79" t="s">
        <v>91</v>
      </c>
      <c r="N182" s="79" t="s">
        <v>133</v>
      </c>
      <c r="O182" s="79" t="s">
        <v>88</v>
      </c>
      <c r="P182" s="79" t="s">
        <v>124</v>
      </c>
    </row>
    <row r="183" spans="1:16" x14ac:dyDescent="0.35">
      <c r="A183" s="76">
        <v>182</v>
      </c>
      <c r="B183" s="79">
        <v>68</v>
      </c>
      <c r="C183" s="79">
        <v>60</v>
      </c>
      <c r="D183" s="79" t="s">
        <v>72</v>
      </c>
      <c r="E183" s="79">
        <v>71.5</v>
      </c>
      <c r="F183" s="79" t="s">
        <v>130</v>
      </c>
      <c r="G183" s="79" t="s">
        <v>119</v>
      </c>
      <c r="H183" s="79" t="s">
        <v>74</v>
      </c>
      <c r="I183" s="79" t="s">
        <v>75</v>
      </c>
      <c r="J183" s="79">
        <v>30</v>
      </c>
      <c r="K183" s="80">
        <v>4</v>
      </c>
      <c r="L183" s="79" t="s">
        <v>84</v>
      </c>
      <c r="M183" s="79" t="s">
        <v>86</v>
      </c>
      <c r="N183" s="79" t="s">
        <v>134</v>
      </c>
      <c r="O183" s="79" t="s">
        <v>93</v>
      </c>
      <c r="P183" s="79" t="s">
        <v>125</v>
      </c>
    </row>
    <row r="184" spans="1:16" x14ac:dyDescent="0.35">
      <c r="A184" s="76">
        <v>183</v>
      </c>
      <c r="B184" s="79">
        <v>40</v>
      </c>
      <c r="C184" s="79">
        <v>29</v>
      </c>
      <c r="D184" s="79" t="s">
        <v>73</v>
      </c>
      <c r="E184" s="79">
        <v>47.5</v>
      </c>
      <c r="F184" s="79" t="s">
        <v>138</v>
      </c>
      <c r="G184" s="79" t="s">
        <v>119</v>
      </c>
      <c r="H184" s="79" t="s">
        <v>75</v>
      </c>
      <c r="I184" s="79" t="s">
        <v>92</v>
      </c>
      <c r="J184" s="79">
        <v>5</v>
      </c>
      <c r="K184" s="80">
        <v>0</v>
      </c>
      <c r="L184" s="79" t="s">
        <v>90</v>
      </c>
      <c r="M184" s="79" t="s">
        <v>91</v>
      </c>
      <c r="N184" s="79" t="s">
        <v>135</v>
      </c>
      <c r="O184" s="79" t="s">
        <v>93</v>
      </c>
      <c r="P184" s="79" t="s">
        <v>122</v>
      </c>
    </row>
    <row r="185" spans="1:16" x14ac:dyDescent="0.35">
      <c r="A185" s="76">
        <v>184</v>
      </c>
      <c r="B185" s="79">
        <v>40</v>
      </c>
      <c r="C185" s="79">
        <v>42</v>
      </c>
      <c r="D185" s="79" t="s">
        <v>73</v>
      </c>
      <c r="E185" s="79">
        <v>45.5</v>
      </c>
      <c r="F185" s="79" t="s">
        <v>130</v>
      </c>
      <c r="G185" s="79" t="s">
        <v>120</v>
      </c>
      <c r="H185" s="79" t="s">
        <v>75</v>
      </c>
      <c r="I185" s="79" t="s">
        <v>74</v>
      </c>
      <c r="J185" s="79">
        <v>16</v>
      </c>
      <c r="K185" s="80">
        <v>1</v>
      </c>
      <c r="L185" s="79" t="s">
        <v>84</v>
      </c>
      <c r="M185" s="79" t="s">
        <v>87</v>
      </c>
      <c r="N185" s="79" t="s">
        <v>133</v>
      </c>
      <c r="O185" s="79" t="s">
        <v>93</v>
      </c>
      <c r="P185" s="79" t="s">
        <v>124</v>
      </c>
    </row>
    <row r="186" spans="1:16" x14ac:dyDescent="0.35">
      <c r="A186" s="76">
        <v>185</v>
      </c>
      <c r="B186" s="79">
        <v>38</v>
      </c>
      <c r="C186" s="79">
        <v>41</v>
      </c>
      <c r="D186" s="79" t="s">
        <v>72</v>
      </c>
      <c r="E186" s="79">
        <v>64.900000000000006</v>
      </c>
      <c r="F186" s="79" t="s">
        <v>130</v>
      </c>
      <c r="G186" s="79" t="s">
        <v>120</v>
      </c>
      <c r="H186" s="79" t="s">
        <v>75</v>
      </c>
      <c r="I186" s="79" t="s">
        <v>74</v>
      </c>
      <c r="J186" s="79">
        <v>12</v>
      </c>
      <c r="K186" s="80">
        <v>0</v>
      </c>
      <c r="L186" s="79" t="s">
        <v>90</v>
      </c>
      <c r="M186" s="79" t="s">
        <v>91</v>
      </c>
      <c r="N186" s="79" t="s">
        <v>134</v>
      </c>
      <c r="O186" s="79" t="s">
        <v>93</v>
      </c>
      <c r="P186" s="79" t="s">
        <v>124</v>
      </c>
    </row>
    <row r="187" spans="1:16" x14ac:dyDescent="0.35">
      <c r="A187" s="76">
        <v>186</v>
      </c>
      <c r="B187" s="79">
        <v>48</v>
      </c>
      <c r="C187" s="79">
        <v>35</v>
      </c>
      <c r="D187" s="79" t="s">
        <v>72</v>
      </c>
      <c r="E187" s="79">
        <v>42.7</v>
      </c>
      <c r="F187" s="79" t="s">
        <v>130</v>
      </c>
      <c r="G187" s="79" t="s">
        <v>129</v>
      </c>
      <c r="H187" s="79" t="s">
        <v>75</v>
      </c>
      <c r="I187" s="79" t="s">
        <v>92</v>
      </c>
      <c r="J187" s="79">
        <v>10</v>
      </c>
      <c r="K187" s="80">
        <v>1</v>
      </c>
      <c r="L187" s="79" t="s">
        <v>90</v>
      </c>
      <c r="M187" s="79" t="s">
        <v>91</v>
      </c>
      <c r="N187" s="79" t="s">
        <v>134</v>
      </c>
      <c r="O187" s="79" t="s">
        <v>93</v>
      </c>
      <c r="P187" s="79" t="s">
        <v>126</v>
      </c>
    </row>
    <row r="188" spans="1:16" x14ac:dyDescent="0.35">
      <c r="A188" s="76">
        <v>187</v>
      </c>
      <c r="B188" s="79">
        <v>50</v>
      </c>
      <c r="C188" s="79">
        <v>34</v>
      </c>
      <c r="D188" s="79" t="s">
        <v>72</v>
      </c>
      <c r="E188" s="79">
        <v>64.3</v>
      </c>
      <c r="F188" s="79" t="s">
        <v>130</v>
      </c>
      <c r="G188" s="79" t="s">
        <v>128</v>
      </c>
      <c r="H188" s="79" t="s">
        <v>75</v>
      </c>
      <c r="I188" s="79" t="s">
        <v>74</v>
      </c>
      <c r="J188" s="79">
        <v>7</v>
      </c>
      <c r="K188" s="80">
        <v>0</v>
      </c>
      <c r="L188" s="79" t="s">
        <v>84</v>
      </c>
      <c r="M188" s="79" t="s">
        <v>91</v>
      </c>
      <c r="N188" s="79" t="s">
        <v>134</v>
      </c>
      <c r="O188" s="79" t="s">
        <v>88</v>
      </c>
      <c r="P188" s="79" t="s">
        <v>126</v>
      </c>
    </row>
    <row r="189" spans="1:16" x14ac:dyDescent="0.35">
      <c r="A189" s="76">
        <v>188</v>
      </c>
      <c r="B189" s="79">
        <v>45</v>
      </c>
      <c r="C189" s="79">
        <v>39</v>
      </c>
      <c r="D189" s="79" t="s">
        <v>72</v>
      </c>
      <c r="E189" s="79">
        <v>80.099999999999994</v>
      </c>
      <c r="F189" s="79" t="s">
        <v>138</v>
      </c>
      <c r="G189" s="79" t="s">
        <v>120</v>
      </c>
      <c r="H189" s="79" t="s">
        <v>74</v>
      </c>
      <c r="I189" s="79" t="s">
        <v>74</v>
      </c>
      <c r="J189" s="79">
        <v>12</v>
      </c>
      <c r="K189" s="80">
        <v>2</v>
      </c>
      <c r="L189" s="79" t="s">
        <v>84</v>
      </c>
      <c r="M189" s="79" t="s">
        <v>91</v>
      </c>
      <c r="N189" s="79" t="s">
        <v>134</v>
      </c>
      <c r="O189" s="79" t="s">
        <v>95</v>
      </c>
      <c r="P189" s="79" t="s">
        <v>126</v>
      </c>
    </row>
    <row r="190" spans="1:16" x14ac:dyDescent="0.35">
      <c r="A190" s="76">
        <v>189</v>
      </c>
      <c r="B190" s="79">
        <v>35</v>
      </c>
      <c r="C190" s="79">
        <v>38</v>
      </c>
      <c r="D190" s="79" t="s">
        <v>73</v>
      </c>
      <c r="E190" s="79">
        <v>49.3</v>
      </c>
      <c r="F190" s="79" t="s">
        <v>138</v>
      </c>
      <c r="G190" s="79" t="s">
        <v>128</v>
      </c>
      <c r="H190" s="79" t="s">
        <v>75</v>
      </c>
      <c r="I190" s="79" t="s">
        <v>74</v>
      </c>
      <c r="J190" s="79">
        <v>12</v>
      </c>
      <c r="K190" s="80">
        <v>1</v>
      </c>
      <c r="L190" s="79" t="s">
        <v>90</v>
      </c>
      <c r="M190" s="79" t="s">
        <v>87</v>
      </c>
      <c r="N190" s="79" t="s">
        <v>133</v>
      </c>
      <c r="O190" s="79" t="s">
        <v>93</v>
      </c>
      <c r="P190" s="79" t="s">
        <v>126</v>
      </c>
    </row>
    <row r="191" spans="1:16" x14ac:dyDescent="0.35">
      <c r="A191" s="76">
        <v>190</v>
      </c>
      <c r="B191" s="79">
        <v>35</v>
      </c>
      <c r="C191" s="79">
        <v>37</v>
      </c>
      <c r="D191" s="79" t="s">
        <v>73</v>
      </c>
      <c r="E191" s="79">
        <v>74.5</v>
      </c>
      <c r="F191" s="79" t="s">
        <v>130</v>
      </c>
      <c r="G191" s="79" t="s">
        <v>119</v>
      </c>
      <c r="H191" s="79" t="s">
        <v>75</v>
      </c>
      <c r="I191" s="79" t="s">
        <v>74</v>
      </c>
      <c r="J191" s="79">
        <v>10</v>
      </c>
      <c r="K191" s="80">
        <v>0</v>
      </c>
      <c r="L191" s="79" t="s">
        <v>90</v>
      </c>
      <c r="M191" s="79" t="s">
        <v>91</v>
      </c>
      <c r="N191" s="79" t="s">
        <v>134</v>
      </c>
      <c r="O191" s="79" t="s">
        <v>93</v>
      </c>
      <c r="P191" s="79" t="s">
        <v>125</v>
      </c>
    </row>
    <row r="192" spans="1:16" x14ac:dyDescent="0.35">
      <c r="A192" s="76">
        <v>191</v>
      </c>
      <c r="B192" s="79">
        <v>60</v>
      </c>
      <c r="C192" s="79">
        <v>47</v>
      </c>
      <c r="D192" s="79" t="s">
        <v>73</v>
      </c>
      <c r="E192" s="79">
        <v>49.7</v>
      </c>
      <c r="F192" s="79" t="s">
        <v>132</v>
      </c>
      <c r="G192" s="79" t="s">
        <v>128</v>
      </c>
      <c r="H192" s="79" t="s">
        <v>74</v>
      </c>
      <c r="I192" s="79" t="s">
        <v>74</v>
      </c>
      <c r="J192" s="79">
        <v>21</v>
      </c>
      <c r="K192" s="80">
        <v>0</v>
      </c>
      <c r="L192" s="79" t="s">
        <v>84</v>
      </c>
      <c r="M192" s="79" t="s">
        <v>91</v>
      </c>
      <c r="N192" s="79" t="s">
        <v>134</v>
      </c>
      <c r="O192" s="79" t="s">
        <v>95</v>
      </c>
      <c r="P192" s="79" t="s">
        <v>125</v>
      </c>
    </row>
    <row r="193" spans="1:16" x14ac:dyDescent="0.35">
      <c r="A193" s="76">
        <v>192</v>
      </c>
      <c r="B193" s="79">
        <v>40</v>
      </c>
      <c r="C193" s="79">
        <v>38</v>
      </c>
      <c r="D193" s="79" t="s">
        <v>73</v>
      </c>
      <c r="E193" s="79">
        <v>73.3</v>
      </c>
      <c r="F193" s="79" t="s">
        <v>131</v>
      </c>
      <c r="G193" s="79" t="s">
        <v>120</v>
      </c>
      <c r="H193" s="79" t="s">
        <v>75</v>
      </c>
      <c r="I193" s="79" t="s">
        <v>75</v>
      </c>
      <c r="J193" s="79">
        <v>12</v>
      </c>
      <c r="K193" s="80">
        <v>4</v>
      </c>
      <c r="L193" s="79" t="s">
        <v>89</v>
      </c>
      <c r="M193" s="79" t="s">
        <v>87</v>
      </c>
      <c r="N193" s="79" t="s">
        <v>133</v>
      </c>
      <c r="O193" s="79" t="s">
        <v>85</v>
      </c>
      <c r="P193" s="79" t="s">
        <v>124</v>
      </c>
    </row>
    <row r="194" spans="1:16" x14ac:dyDescent="0.35">
      <c r="A194" s="76">
        <v>193</v>
      </c>
      <c r="B194" s="79">
        <v>45</v>
      </c>
      <c r="C194" s="79">
        <v>41</v>
      </c>
      <c r="D194" s="79" t="s">
        <v>72</v>
      </c>
      <c r="E194" s="79">
        <v>110.3</v>
      </c>
      <c r="F194" s="79" t="s">
        <v>131</v>
      </c>
      <c r="G194" s="79" t="s">
        <v>128</v>
      </c>
      <c r="H194" s="79" t="s">
        <v>75</v>
      </c>
      <c r="I194" s="79" t="s">
        <v>92</v>
      </c>
      <c r="J194" s="79">
        <v>14</v>
      </c>
      <c r="K194" s="80">
        <v>4</v>
      </c>
      <c r="L194" s="79" t="s">
        <v>84</v>
      </c>
      <c r="M194" s="79" t="s">
        <v>86</v>
      </c>
      <c r="N194" s="79" t="s">
        <v>133</v>
      </c>
      <c r="O194" s="79" t="s">
        <v>85</v>
      </c>
      <c r="P194" s="79" t="s">
        <v>124</v>
      </c>
    </row>
    <row r="195" spans="1:16" x14ac:dyDescent="0.35">
      <c r="A195" s="76">
        <v>194</v>
      </c>
      <c r="B195" s="79">
        <v>35</v>
      </c>
      <c r="C195" s="79">
        <v>41</v>
      </c>
      <c r="D195" s="79" t="s">
        <v>73</v>
      </c>
      <c r="E195" s="79">
        <v>94.100000000000009</v>
      </c>
      <c r="F195" s="79" t="s">
        <v>131</v>
      </c>
      <c r="G195" s="79" t="s">
        <v>118</v>
      </c>
      <c r="H195" s="79" t="s">
        <v>122</v>
      </c>
      <c r="I195" s="79" t="s">
        <v>75</v>
      </c>
      <c r="J195" s="79">
        <v>15</v>
      </c>
      <c r="K195" s="80">
        <v>0</v>
      </c>
      <c r="L195" s="79" t="s">
        <v>90</v>
      </c>
      <c r="M195" s="79" t="s">
        <v>91</v>
      </c>
      <c r="N195" s="79" t="s">
        <v>133</v>
      </c>
      <c r="O195" s="79" t="s">
        <v>85</v>
      </c>
      <c r="P195" s="79" t="s">
        <v>124</v>
      </c>
    </row>
    <row r="196" spans="1:16" x14ac:dyDescent="0.35">
      <c r="A196" s="76">
        <v>195</v>
      </c>
      <c r="B196" s="79">
        <v>60</v>
      </c>
      <c r="C196" s="79">
        <v>38</v>
      </c>
      <c r="D196" s="79" t="s">
        <v>72</v>
      </c>
      <c r="E196" s="79">
        <v>77.7</v>
      </c>
      <c r="F196" s="79" t="s">
        <v>131</v>
      </c>
      <c r="G196" s="79" t="s">
        <v>119</v>
      </c>
      <c r="H196" s="79" t="s">
        <v>74</v>
      </c>
      <c r="I196" s="79" t="s">
        <v>74</v>
      </c>
      <c r="J196" s="79">
        <v>11</v>
      </c>
      <c r="K196" s="80">
        <v>1</v>
      </c>
      <c r="L196" s="79" t="s">
        <v>84</v>
      </c>
      <c r="M196" s="79" t="s">
        <v>91</v>
      </c>
      <c r="N196" s="79" t="s">
        <v>134</v>
      </c>
      <c r="O196" s="79" t="s">
        <v>95</v>
      </c>
      <c r="P196" s="79" t="s">
        <v>126</v>
      </c>
    </row>
    <row r="197" spans="1:16" x14ac:dyDescent="0.35">
      <c r="A197" s="76">
        <v>196</v>
      </c>
      <c r="B197" s="79">
        <v>45</v>
      </c>
      <c r="C197" s="79">
        <v>29</v>
      </c>
      <c r="D197" s="79" t="s">
        <v>72</v>
      </c>
      <c r="E197" s="79">
        <v>70.5</v>
      </c>
      <c r="F197" s="79" t="s">
        <v>130</v>
      </c>
      <c r="G197" s="79" t="s">
        <v>119</v>
      </c>
      <c r="H197" s="79" t="s">
        <v>75</v>
      </c>
      <c r="I197" s="79" t="s">
        <v>74</v>
      </c>
      <c r="J197" s="79">
        <v>4</v>
      </c>
      <c r="K197" s="80">
        <v>0</v>
      </c>
      <c r="L197" s="79" t="s">
        <v>84</v>
      </c>
      <c r="M197" s="79" t="s">
        <v>91</v>
      </c>
      <c r="N197" s="79" t="s">
        <v>134</v>
      </c>
      <c r="O197" s="79" t="s">
        <v>95</v>
      </c>
      <c r="P197" s="79" t="s">
        <v>125</v>
      </c>
    </row>
    <row r="198" spans="1:16" x14ac:dyDescent="0.35">
      <c r="A198" s="76">
        <v>197</v>
      </c>
      <c r="B198" s="79">
        <v>40</v>
      </c>
      <c r="C198" s="79">
        <v>38</v>
      </c>
      <c r="D198" s="79" t="s">
        <v>72</v>
      </c>
      <c r="E198" s="79">
        <v>72.3</v>
      </c>
      <c r="F198" s="79" t="s">
        <v>130</v>
      </c>
      <c r="G198" s="79" t="s">
        <v>128</v>
      </c>
      <c r="H198" s="79" t="s">
        <v>74</v>
      </c>
      <c r="I198" s="79" t="s">
        <v>74</v>
      </c>
      <c r="J198" s="79">
        <v>11</v>
      </c>
      <c r="K198" s="80">
        <v>0</v>
      </c>
      <c r="L198" s="79" t="s">
        <v>90</v>
      </c>
      <c r="M198" s="79" t="s">
        <v>91</v>
      </c>
      <c r="N198" s="79" t="s">
        <v>135</v>
      </c>
      <c r="O198" s="79" t="s">
        <v>93</v>
      </c>
      <c r="P198" s="79" t="s">
        <v>126</v>
      </c>
    </row>
    <row r="199" spans="1:16" x14ac:dyDescent="0.35">
      <c r="A199" s="76">
        <v>198</v>
      </c>
      <c r="B199" s="79">
        <v>40</v>
      </c>
      <c r="C199" s="79">
        <v>33</v>
      </c>
      <c r="D199" s="79" t="s">
        <v>72</v>
      </c>
      <c r="E199" s="79">
        <v>101.10000000000001</v>
      </c>
      <c r="F199" s="79" t="s">
        <v>130</v>
      </c>
      <c r="G199" s="79" t="s">
        <v>128</v>
      </c>
      <c r="H199" s="79" t="s">
        <v>74</v>
      </c>
      <c r="I199" s="79" t="s">
        <v>75</v>
      </c>
      <c r="J199" s="79">
        <v>8</v>
      </c>
      <c r="K199" s="80">
        <v>0</v>
      </c>
      <c r="L199" s="79" t="s">
        <v>84</v>
      </c>
      <c r="M199" s="79" t="s">
        <v>86</v>
      </c>
      <c r="N199" s="79" t="s">
        <v>133</v>
      </c>
      <c r="O199" s="79" t="s">
        <v>93</v>
      </c>
      <c r="P199" s="79" t="s">
        <v>124</v>
      </c>
    </row>
    <row r="200" spans="1:16" x14ac:dyDescent="0.35">
      <c r="A200" s="76">
        <v>199</v>
      </c>
      <c r="B200" s="79">
        <v>45</v>
      </c>
      <c r="C200" s="79">
        <v>26</v>
      </c>
      <c r="D200" s="79" t="s">
        <v>73</v>
      </c>
      <c r="E200" s="79">
        <v>59.5</v>
      </c>
      <c r="F200" s="79" t="s">
        <v>130</v>
      </c>
      <c r="G200" s="79" t="s">
        <v>119</v>
      </c>
      <c r="H200" s="79" t="s">
        <v>75</v>
      </c>
      <c r="I200" s="79" t="s">
        <v>75</v>
      </c>
      <c r="J200" s="79">
        <v>1</v>
      </c>
      <c r="K200" s="80">
        <v>0</v>
      </c>
      <c r="L200" s="79" t="s">
        <v>90</v>
      </c>
      <c r="M200" s="79" t="s">
        <v>91</v>
      </c>
      <c r="N200" s="79" t="s">
        <v>133</v>
      </c>
      <c r="O200" s="79" t="s">
        <v>85</v>
      </c>
      <c r="P200" s="79" t="s">
        <v>125</v>
      </c>
    </row>
    <row r="201" spans="1:16" x14ac:dyDescent="0.35">
      <c r="A201" s="76">
        <v>200</v>
      </c>
      <c r="B201" s="79">
        <v>60</v>
      </c>
      <c r="C201" s="79">
        <v>25</v>
      </c>
      <c r="D201" s="79" t="s">
        <v>72</v>
      </c>
      <c r="E201" s="79">
        <v>70.7</v>
      </c>
      <c r="F201" s="79" t="s">
        <v>130</v>
      </c>
      <c r="G201" s="79" t="s">
        <v>120</v>
      </c>
      <c r="H201" s="79" t="s">
        <v>75</v>
      </c>
      <c r="I201" s="79" t="s">
        <v>74</v>
      </c>
      <c r="J201" s="79">
        <v>1</v>
      </c>
      <c r="K201" s="80">
        <v>0</v>
      </c>
      <c r="L201" s="79" t="s">
        <v>84</v>
      </c>
      <c r="M201" s="79" t="s">
        <v>86</v>
      </c>
      <c r="N201" s="79" t="s">
        <v>134</v>
      </c>
      <c r="O201" s="79" t="s">
        <v>95</v>
      </c>
      <c r="P201" s="79" t="s">
        <v>125</v>
      </c>
    </row>
    <row r="202" spans="1:16" x14ac:dyDescent="0.35">
      <c r="A202" s="76">
        <v>201</v>
      </c>
      <c r="B202" s="79">
        <v>45</v>
      </c>
      <c r="C202" s="79">
        <v>62</v>
      </c>
      <c r="D202" s="79" t="s">
        <v>72</v>
      </c>
      <c r="E202" s="79">
        <v>56.7</v>
      </c>
      <c r="F202" s="79" t="s">
        <v>130</v>
      </c>
      <c r="G202" s="79" t="s">
        <v>128</v>
      </c>
      <c r="H202" s="79" t="s">
        <v>75</v>
      </c>
      <c r="I202" s="79" t="s">
        <v>92</v>
      </c>
      <c r="J202" s="79">
        <v>22</v>
      </c>
      <c r="K202" s="80">
        <v>0</v>
      </c>
      <c r="L202" s="79" t="s">
        <v>90</v>
      </c>
      <c r="M202" s="79" t="s">
        <v>91</v>
      </c>
      <c r="N202" s="79" t="s">
        <v>133</v>
      </c>
      <c r="O202" s="79" t="s">
        <v>85</v>
      </c>
      <c r="P202" s="79" t="s">
        <v>126</v>
      </c>
    </row>
    <row r="203" spans="1:16" x14ac:dyDescent="0.35">
      <c r="A203" s="76">
        <v>202</v>
      </c>
      <c r="B203" s="79">
        <v>40</v>
      </c>
      <c r="C203" s="79">
        <v>42</v>
      </c>
      <c r="D203" s="79" t="s">
        <v>72</v>
      </c>
      <c r="E203" s="79">
        <v>44.9</v>
      </c>
      <c r="F203" s="79" t="s">
        <v>130</v>
      </c>
      <c r="G203" s="79" t="s">
        <v>119</v>
      </c>
      <c r="H203" s="79" t="s">
        <v>74</v>
      </c>
      <c r="I203" s="79" t="s">
        <v>75</v>
      </c>
      <c r="J203" s="79">
        <v>17</v>
      </c>
      <c r="K203" s="80">
        <v>0</v>
      </c>
      <c r="L203" s="79" t="s">
        <v>84</v>
      </c>
      <c r="M203" s="79" t="s">
        <v>91</v>
      </c>
      <c r="N203" s="79" t="s">
        <v>134</v>
      </c>
      <c r="O203" s="79" t="s">
        <v>88</v>
      </c>
      <c r="P203" s="79" t="s">
        <v>124</v>
      </c>
    </row>
    <row r="204" spans="1:16" x14ac:dyDescent="0.35">
      <c r="A204" s="76">
        <v>203</v>
      </c>
      <c r="B204" s="79">
        <v>40</v>
      </c>
      <c r="C204" s="79">
        <v>31</v>
      </c>
      <c r="D204" s="79" t="s">
        <v>83</v>
      </c>
      <c r="E204" s="79">
        <v>65.5</v>
      </c>
      <c r="F204" s="79" t="s">
        <v>130</v>
      </c>
      <c r="G204" s="79" t="s">
        <v>128</v>
      </c>
      <c r="H204" s="79" t="s">
        <v>74</v>
      </c>
      <c r="I204" s="79" t="s">
        <v>74</v>
      </c>
      <c r="J204" s="79">
        <v>5</v>
      </c>
      <c r="K204" s="80">
        <v>0</v>
      </c>
      <c r="L204" s="79" t="s">
        <v>90</v>
      </c>
      <c r="M204" s="79" t="s">
        <v>91</v>
      </c>
      <c r="N204" s="79" t="s">
        <v>134</v>
      </c>
      <c r="O204" s="79" t="s">
        <v>93</v>
      </c>
      <c r="P204" s="79" t="s">
        <v>122</v>
      </c>
    </row>
    <row r="205" spans="1:16" x14ac:dyDescent="0.35">
      <c r="A205" s="76">
        <v>204</v>
      </c>
      <c r="B205" s="79">
        <v>56</v>
      </c>
      <c r="C205" s="79">
        <v>33</v>
      </c>
      <c r="D205" s="79" t="s">
        <v>83</v>
      </c>
      <c r="E205" s="79">
        <v>57.3</v>
      </c>
      <c r="F205" s="79" t="s">
        <v>138</v>
      </c>
      <c r="G205" s="79" t="s">
        <v>120</v>
      </c>
      <c r="H205" s="79" t="s">
        <v>75</v>
      </c>
      <c r="I205" s="79" t="s">
        <v>74</v>
      </c>
      <c r="J205" s="79">
        <v>7</v>
      </c>
      <c r="K205" s="80">
        <v>0</v>
      </c>
      <c r="L205" s="79" t="s">
        <v>90</v>
      </c>
      <c r="M205" s="79" t="s">
        <v>87</v>
      </c>
      <c r="N205" s="79" t="s">
        <v>134</v>
      </c>
      <c r="O205" s="79" t="s">
        <v>93</v>
      </c>
      <c r="P205" s="79" t="s">
        <v>125</v>
      </c>
    </row>
    <row r="206" spans="1:16" x14ac:dyDescent="0.35">
      <c r="A206" s="76">
        <v>205</v>
      </c>
      <c r="B206" s="79">
        <v>55</v>
      </c>
      <c r="C206" s="79">
        <v>27</v>
      </c>
      <c r="D206" s="79" t="s">
        <v>73</v>
      </c>
      <c r="E206" s="79">
        <v>40.9</v>
      </c>
      <c r="F206" s="79" t="s">
        <v>132</v>
      </c>
      <c r="G206" s="79" t="s">
        <v>128</v>
      </c>
      <c r="H206" s="79" t="s">
        <v>75</v>
      </c>
      <c r="I206" s="79" t="s">
        <v>75</v>
      </c>
      <c r="J206" s="79">
        <v>2</v>
      </c>
      <c r="K206" s="80">
        <v>0</v>
      </c>
      <c r="L206" s="79" t="s">
        <v>90</v>
      </c>
      <c r="M206" s="79" t="s">
        <v>91</v>
      </c>
      <c r="N206" s="79" t="s">
        <v>134</v>
      </c>
      <c r="O206" s="79" t="s">
        <v>88</v>
      </c>
      <c r="P206" s="79" t="s">
        <v>125</v>
      </c>
    </row>
    <row r="207" spans="1:16" x14ac:dyDescent="0.35">
      <c r="A207" s="76">
        <v>206</v>
      </c>
      <c r="B207" s="79">
        <v>40</v>
      </c>
      <c r="C207" s="79">
        <v>50</v>
      </c>
      <c r="D207" s="79" t="s">
        <v>73</v>
      </c>
      <c r="E207" s="79">
        <v>46.099999999999994</v>
      </c>
      <c r="F207" s="79" t="s">
        <v>130</v>
      </c>
      <c r="G207" s="79" t="s">
        <v>119</v>
      </c>
      <c r="H207" s="79" t="s">
        <v>75</v>
      </c>
      <c r="I207" s="79" t="s">
        <v>92</v>
      </c>
      <c r="J207" s="79">
        <v>20</v>
      </c>
      <c r="K207" s="80">
        <v>0</v>
      </c>
      <c r="L207" s="79" t="s">
        <v>90</v>
      </c>
      <c r="M207" s="79" t="s">
        <v>91</v>
      </c>
      <c r="N207" s="79" t="s">
        <v>133</v>
      </c>
      <c r="O207" s="79" t="s">
        <v>95</v>
      </c>
      <c r="P207" s="79" t="s">
        <v>126</v>
      </c>
    </row>
    <row r="208" spans="1:16" x14ac:dyDescent="0.35">
      <c r="A208" s="76">
        <v>207</v>
      </c>
      <c r="B208" s="79">
        <v>40</v>
      </c>
      <c r="C208" s="79">
        <v>36</v>
      </c>
      <c r="D208" s="79" t="s">
        <v>73</v>
      </c>
      <c r="E208" s="79">
        <v>144.29999999999998</v>
      </c>
      <c r="F208" s="79" t="s">
        <v>131</v>
      </c>
      <c r="G208" s="79" t="s">
        <v>120</v>
      </c>
      <c r="H208" s="79" t="s">
        <v>75</v>
      </c>
      <c r="I208" s="79" t="s">
        <v>74</v>
      </c>
      <c r="J208" s="79">
        <v>10</v>
      </c>
      <c r="K208" s="80">
        <v>0</v>
      </c>
      <c r="L208" s="79" t="s">
        <v>90</v>
      </c>
      <c r="M208" s="79" t="s">
        <v>86</v>
      </c>
      <c r="N208" s="79" t="s">
        <v>133</v>
      </c>
      <c r="O208" s="79" t="s">
        <v>85</v>
      </c>
      <c r="P208" s="79" t="s">
        <v>125</v>
      </c>
    </row>
    <row r="209" spans="1:16" x14ac:dyDescent="0.35">
      <c r="A209" s="76">
        <v>208</v>
      </c>
      <c r="B209" s="79">
        <v>50</v>
      </c>
      <c r="C209" s="79">
        <v>41</v>
      </c>
      <c r="D209" s="79" t="s">
        <v>73</v>
      </c>
      <c r="E209" s="79">
        <v>69.099999999999994</v>
      </c>
      <c r="F209" s="79" t="s">
        <v>130</v>
      </c>
      <c r="G209" s="79" t="s">
        <v>128</v>
      </c>
      <c r="H209" s="79" t="s">
        <v>75</v>
      </c>
      <c r="I209" s="79" t="s">
        <v>75</v>
      </c>
      <c r="J209" s="79">
        <v>16</v>
      </c>
      <c r="K209" s="80">
        <v>0</v>
      </c>
      <c r="L209" s="79" t="s">
        <v>90</v>
      </c>
      <c r="M209" s="79" t="s">
        <v>87</v>
      </c>
      <c r="N209" s="79" t="s">
        <v>133</v>
      </c>
      <c r="O209" s="79" t="s">
        <v>93</v>
      </c>
      <c r="P209" s="79" t="s">
        <v>126</v>
      </c>
    </row>
    <row r="210" spans="1:16" x14ac:dyDescent="0.35">
      <c r="A210" s="76">
        <v>209</v>
      </c>
      <c r="B210" s="79">
        <v>57</v>
      </c>
      <c r="C210" s="79">
        <v>27</v>
      </c>
      <c r="D210" s="79" t="s">
        <v>72</v>
      </c>
      <c r="E210" s="79">
        <v>60.900000000000006</v>
      </c>
      <c r="F210" s="79" t="s">
        <v>130</v>
      </c>
      <c r="G210" s="79" t="s">
        <v>128</v>
      </c>
      <c r="H210" s="79" t="s">
        <v>75</v>
      </c>
      <c r="I210" s="79" t="s">
        <v>92</v>
      </c>
      <c r="J210" s="79">
        <v>2</v>
      </c>
      <c r="K210" s="80">
        <v>1</v>
      </c>
      <c r="L210" s="79" t="s">
        <v>84</v>
      </c>
      <c r="M210" s="79" t="s">
        <v>87</v>
      </c>
      <c r="N210" s="79" t="s">
        <v>134</v>
      </c>
      <c r="O210" s="79" t="s">
        <v>93</v>
      </c>
      <c r="P210" s="79" t="s">
        <v>125</v>
      </c>
    </row>
    <row r="211" spans="1:16" x14ac:dyDescent="0.35">
      <c r="A211" s="76">
        <v>210</v>
      </c>
      <c r="B211" s="79">
        <v>47</v>
      </c>
      <c r="C211" s="79">
        <v>42</v>
      </c>
      <c r="D211" s="79" t="s">
        <v>72</v>
      </c>
      <c r="E211" s="79">
        <v>91.9</v>
      </c>
      <c r="F211" s="79" t="s">
        <v>131</v>
      </c>
      <c r="G211" s="79" t="s">
        <v>129</v>
      </c>
      <c r="H211" s="79" t="s">
        <v>74</v>
      </c>
      <c r="I211" s="79" t="s">
        <v>74</v>
      </c>
      <c r="J211" s="79">
        <v>17</v>
      </c>
      <c r="K211" s="80">
        <v>0</v>
      </c>
      <c r="L211" s="79" t="s">
        <v>84</v>
      </c>
      <c r="M211" s="79" t="s">
        <v>91</v>
      </c>
      <c r="N211" s="79" t="s">
        <v>134</v>
      </c>
      <c r="O211" s="79" t="s">
        <v>95</v>
      </c>
      <c r="P211" s="79" t="s">
        <v>125</v>
      </c>
    </row>
    <row r="212" spans="1:16" x14ac:dyDescent="0.35">
      <c r="A212" s="76">
        <v>211</v>
      </c>
      <c r="B212" s="79">
        <v>60</v>
      </c>
      <c r="C212" s="79">
        <v>28</v>
      </c>
      <c r="D212" s="79" t="s">
        <v>72</v>
      </c>
      <c r="E212" s="79">
        <v>77.3</v>
      </c>
      <c r="F212" s="79" t="s">
        <v>138</v>
      </c>
      <c r="G212" s="79" t="s">
        <v>128</v>
      </c>
      <c r="H212" s="79" t="s">
        <v>75</v>
      </c>
      <c r="I212" s="79" t="s">
        <v>92</v>
      </c>
      <c r="J212" s="79">
        <v>3</v>
      </c>
      <c r="K212" s="80">
        <v>5</v>
      </c>
      <c r="L212" s="79" t="s">
        <v>84</v>
      </c>
      <c r="M212" s="79" t="s">
        <v>86</v>
      </c>
      <c r="N212" s="79" t="s">
        <v>134</v>
      </c>
      <c r="O212" s="79" t="s">
        <v>95</v>
      </c>
      <c r="P212" s="79" t="s">
        <v>126</v>
      </c>
    </row>
    <row r="213" spans="1:16" x14ac:dyDescent="0.35">
      <c r="A213" s="76">
        <v>212</v>
      </c>
      <c r="B213" s="79">
        <v>40</v>
      </c>
      <c r="C213" s="79">
        <v>46</v>
      </c>
      <c r="D213" s="79" t="s">
        <v>72</v>
      </c>
      <c r="E213" s="79">
        <v>57.3</v>
      </c>
      <c r="F213" s="79" t="s">
        <v>130</v>
      </c>
      <c r="G213" s="79" t="s">
        <v>119</v>
      </c>
      <c r="H213" s="79" t="s">
        <v>75</v>
      </c>
      <c r="I213" s="79" t="s">
        <v>74</v>
      </c>
      <c r="J213" s="79">
        <v>20</v>
      </c>
      <c r="K213" s="80">
        <v>0</v>
      </c>
      <c r="L213" s="79" t="s">
        <v>90</v>
      </c>
      <c r="M213" s="79" t="s">
        <v>94</v>
      </c>
      <c r="N213" s="79" t="s">
        <v>118</v>
      </c>
      <c r="O213" s="79" t="s">
        <v>95</v>
      </c>
      <c r="P213" s="79" t="s">
        <v>126</v>
      </c>
    </row>
    <row r="214" spans="1:16" x14ac:dyDescent="0.35">
      <c r="A214" s="76">
        <v>213</v>
      </c>
      <c r="B214" s="79">
        <v>40</v>
      </c>
      <c r="C214" s="79">
        <v>32</v>
      </c>
      <c r="D214" s="79" t="s">
        <v>73</v>
      </c>
      <c r="E214" s="79">
        <v>83.100000000000009</v>
      </c>
      <c r="F214" s="79" t="s">
        <v>131</v>
      </c>
      <c r="G214" s="79" t="s">
        <v>128</v>
      </c>
      <c r="H214" s="79" t="s">
        <v>75</v>
      </c>
      <c r="I214" s="79" t="s">
        <v>74</v>
      </c>
      <c r="J214" s="79">
        <v>6</v>
      </c>
      <c r="K214" s="80">
        <v>0</v>
      </c>
      <c r="L214" s="79" t="s">
        <v>90</v>
      </c>
      <c r="M214" s="79" t="s">
        <v>91</v>
      </c>
      <c r="N214" s="79" t="s">
        <v>133</v>
      </c>
      <c r="O214" s="79" t="s">
        <v>88</v>
      </c>
      <c r="P214" s="79" t="s">
        <v>126</v>
      </c>
    </row>
    <row r="215" spans="1:16" x14ac:dyDescent="0.35">
      <c r="A215" s="76">
        <v>214</v>
      </c>
      <c r="B215" s="79">
        <v>46</v>
      </c>
      <c r="C215" s="79">
        <v>40</v>
      </c>
      <c r="D215" s="79" t="s">
        <v>72</v>
      </c>
      <c r="E215" s="79">
        <v>105.9</v>
      </c>
      <c r="F215" s="79" t="s">
        <v>131</v>
      </c>
      <c r="G215" s="79" t="s">
        <v>128</v>
      </c>
      <c r="H215" s="79" t="s">
        <v>75</v>
      </c>
      <c r="I215" s="79" t="s">
        <v>74</v>
      </c>
      <c r="J215" s="79">
        <v>14</v>
      </c>
      <c r="K215" s="80">
        <v>6</v>
      </c>
      <c r="L215" s="79" t="s">
        <v>84</v>
      </c>
      <c r="M215" s="79" t="s">
        <v>87</v>
      </c>
      <c r="N215" s="79" t="s">
        <v>133</v>
      </c>
      <c r="O215" s="79" t="s">
        <v>88</v>
      </c>
      <c r="P215" s="79" t="s">
        <v>125</v>
      </c>
    </row>
    <row r="216" spans="1:16" x14ac:dyDescent="0.35">
      <c r="A216" s="76">
        <v>215</v>
      </c>
      <c r="B216" s="79">
        <v>40</v>
      </c>
      <c r="C216" s="79">
        <v>39</v>
      </c>
      <c r="D216" s="79" t="s">
        <v>73</v>
      </c>
      <c r="E216" s="79">
        <v>74.900000000000006</v>
      </c>
      <c r="F216" s="79" t="s">
        <v>130</v>
      </c>
      <c r="G216" s="79" t="s">
        <v>118</v>
      </c>
      <c r="H216" s="79" t="s">
        <v>75</v>
      </c>
      <c r="I216" s="79" t="s">
        <v>74</v>
      </c>
      <c r="J216" s="79">
        <v>14</v>
      </c>
      <c r="K216" s="80">
        <v>1</v>
      </c>
      <c r="L216" s="79" t="s">
        <v>84</v>
      </c>
      <c r="M216" s="79" t="s">
        <v>87</v>
      </c>
      <c r="N216" s="79" t="s">
        <v>134</v>
      </c>
      <c r="O216" s="79" t="s">
        <v>88</v>
      </c>
      <c r="P216" s="79" t="s">
        <v>124</v>
      </c>
    </row>
    <row r="217" spans="1:16" x14ac:dyDescent="0.35">
      <c r="A217" s="76">
        <v>216</v>
      </c>
      <c r="B217" s="79">
        <v>43</v>
      </c>
      <c r="C217" s="79">
        <v>30</v>
      </c>
      <c r="D217" s="79" t="s">
        <v>73</v>
      </c>
      <c r="E217" s="79">
        <v>39.299999999999997</v>
      </c>
      <c r="F217" s="79" t="s">
        <v>130</v>
      </c>
      <c r="G217" s="79" t="s">
        <v>128</v>
      </c>
      <c r="H217" s="79" t="s">
        <v>74</v>
      </c>
      <c r="I217" s="79" t="s">
        <v>75</v>
      </c>
      <c r="J217" s="79">
        <v>3</v>
      </c>
      <c r="K217" s="80">
        <v>1</v>
      </c>
      <c r="L217" s="79" t="s">
        <v>90</v>
      </c>
      <c r="M217" s="79" t="s">
        <v>86</v>
      </c>
      <c r="N217" s="79" t="s">
        <v>134</v>
      </c>
      <c r="O217" s="79" t="s">
        <v>85</v>
      </c>
      <c r="P217" s="79" t="s">
        <v>126</v>
      </c>
    </row>
    <row r="218" spans="1:16" x14ac:dyDescent="0.35">
      <c r="A218" s="76">
        <v>217</v>
      </c>
      <c r="B218" s="79">
        <v>45</v>
      </c>
      <c r="C218" s="79">
        <v>33</v>
      </c>
      <c r="D218" s="79" t="s">
        <v>73</v>
      </c>
      <c r="E218" s="79">
        <v>68.7</v>
      </c>
      <c r="F218" s="79" t="s">
        <v>130</v>
      </c>
      <c r="G218" s="79" t="s">
        <v>128</v>
      </c>
      <c r="H218" s="79" t="s">
        <v>75</v>
      </c>
      <c r="I218" s="79" t="s">
        <v>92</v>
      </c>
      <c r="J218" s="79">
        <v>8</v>
      </c>
      <c r="K218" s="80">
        <v>0</v>
      </c>
      <c r="L218" s="79" t="s">
        <v>89</v>
      </c>
      <c r="M218" s="79" t="s">
        <v>91</v>
      </c>
      <c r="N218" s="79" t="s">
        <v>134</v>
      </c>
      <c r="O218" s="79" t="s">
        <v>95</v>
      </c>
      <c r="P218" s="79" t="s">
        <v>122</v>
      </c>
    </row>
    <row r="219" spans="1:16" x14ac:dyDescent="0.35">
      <c r="A219" s="76">
        <v>218</v>
      </c>
      <c r="B219" s="79">
        <v>45</v>
      </c>
      <c r="C219" s="79">
        <v>27</v>
      </c>
      <c r="D219" s="79" t="s">
        <v>73</v>
      </c>
      <c r="E219" s="79">
        <v>54.3</v>
      </c>
      <c r="F219" s="79" t="s">
        <v>130</v>
      </c>
      <c r="G219" s="79" t="s">
        <v>128</v>
      </c>
      <c r="H219" s="79" t="s">
        <v>74</v>
      </c>
      <c r="I219" s="79" t="s">
        <v>74</v>
      </c>
      <c r="J219" s="79">
        <v>2</v>
      </c>
      <c r="K219" s="80">
        <v>0</v>
      </c>
      <c r="L219" s="79" t="s">
        <v>90</v>
      </c>
      <c r="M219" s="79" t="s">
        <v>86</v>
      </c>
      <c r="N219" s="79" t="s">
        <v>133</v>
      </c>
      <c r="O219" s="79" t="s">
        <v>85</v>
      </c>
      <c r="P219" s="79" t="s">
        <v>124</v>
      </c>
    </row>
    <row r="220" spans="1:16" x14ac:dyDescent="0.35">
      <c r="A220" s="76">
        <v>219</v>
      </c>
      <c r="B220" s="79">
        <v>40</v>
      </c>
      <c r="C220" s="79">
        <v>37</v>
      </c>
      <c r="D220" s="79" t="s">
        <v>73</v>
      </c>
      <c r="E220" s="79">
        <v>49.5</v>
      </c>
      <c r="F220" s="79" t="s">
        <v>130</v>
      </c>
      <c r="G220" s="79" t="s">
        <v>119</v>
      </c>
      <c r="H220" s="79" t="s">
        <v>75</v>
      </c>
      <c r="I220" s="79" t="s">
        <v>74</v>
      </c>
      <c r="J220" s="79">
        <v>11</v>
      </c>
      <c r="K220" s="80">
        <v>3</v>
      </c>
      <c r="L220" s="79" t="s">
        <v>89</v>
      </c>
      <c r="M220" s="79" t="s">
        <v>87</v>
      </c>
      <c r="N220" s="79" t="s">
        <v>134</v>
      </c>
      <c r="O220" s="79" t="s">
        <v>88</v>
      </c>
      <c r="P220" s="79" t="s">
        <v>125</v>
      </c>
    </row>
    <row r="221" spans="1:16" x14ac:dyDescent="0.35">
      <c r="A221" s="76">
        <v>220</v>
      </c>
      <c r="B221" s="79">
        <v>40</v>
      </c>
      <c r="C221" s="79">
        <v>56</v>
      </c>
      <c r="D221" s="79" t="s">
        <v>72</v>
      </c>
      <c r="E221" s="79">
        <v>49.3</v>
      </c>
      <c r="F221" s="79" t="s">
        <v>138</v>
      </c>
      <c r="G221" s="79" t="s">
        <v>128</v>
      </c>
      <c r="H221" s="79" t="s">
        <v>74</v>
      </c>
      <c r="I221" s="79" t="s">
        <v>75</v>
      </c>
      <c r="J221" s="79">
        <v>28</v>
      </c>
      <c r="K221" s="80">
        <v>0</v>
      </c>
      <c r="L221" s="79" t="s">
        <v>84</v>
      </c>
      <c r="M221" s="79" t="s">
        <v>91</v>
      </c>
      <c r="N221" s="79" t="s">
        <v>134</v>
      </c>
      <c r="O221" s="79" t="s">
        <v>88</v>
      </c>
      <c r="P221" s="79" t="s">
        <v>124</v>
      </c>
    </row>
    <row r="222" spans="1:16" x14ac:dyDescent="0.35">
      <c r="A222" s="76">
        <v>221</v>
      </c>
      <c r="B222" s="79">
        <v>40</v>
      </c>
      <c r="C222" s="79">
        <v>30</v>
      </c>
      <c r="D222" s="79" t="s">
        <v>72</v>
      </c>
      <c r="E222" s="79">
        <v>47.5</v>
      </c>
      <c r="F222" s="79" t="s">
        <v>130</v>
      </c>
      <c r="G222" s="79" t="s">
        <v>128</v>
      </c>
      <c r="H222" s="79" t="s">
        <v>74</v>
      </c>
      <c r="I222" s="79" t="s">
        <v>92</v>
      </c>
      <c r="J222" s="79">
        <v>5</v>
      </c>
      <c r="K222" s="80">
        <v>0</v>
      </c>
      <c r="L222" s="79" t="s">
        <v>84</v>
      </c>
      <c r="M222" s="79" t="s">
        <v>91</v>
      </c>
      <c r="N222" s="79" t="s">
        <v>135</v>
      </c>
      <c r="O222" s="79" t="s">
        <v>95</v>
      </c>
      <c r="P222" s="79" t="s">
        <v>126</v>
      </c>
    </row>
    <row r="223" spans="1:16" x14ac:dyDescent="0.35">
      <c r="A223" s="76">
        <v>222</v>
      </c>
      <c r="B223" s="79">
        <v>65</v>
      </c>
      <c r="C223" s="79">
        <v>36</v>
      </c>
      <c r="D223" s="79" t="s">
        <v>73</v>
      </c>
      <c r="E223" s="79">
        <v>70.5</v>
      </c>
      <c r="F223" s="79" t="s">
        <v>130</v>
      </c>
      <c r="G223" s="79" t="s">
        <v>128</v>
      </c>
      <c r="H223" s="79" t="s">
        <v>74</v>
      </c>
      <c r="I223" s="79" t="s">
        <v>74</v>
      </c>
      <c r="J223" s="79">
        <v>11</v>
      </c>
      <c r="K223" s="80">
        <v>0</v>
      </c>
      <c r="L223" s="79" t="s">
        <v>90</v>
      </c>
      <c r="M223" s="79" t="s">
        <v>87</v>
      </c>
      <c r="N223" s="79" t="s">
        <v>133</v>
      </c>
      <c r="O223" s="79" t="s">
        <v>88</v>
      </c>
      <c r="P223" s="79" t="s">
        <v>124</v>
      </c>
    </row>
    <row r="224" spans="1:16" x14ac:dyDescent="0.35">
      <c r="A224" s="76">
        <v>223</v>
      </c>
      <c r="B224" s="79">
        <v>40</v>
      </c>
      <c r="C224" s="79">
        <v>32</v>
      </c>
      <c r="D224" s="79" t="s">
        <v>73</v>
      </c>
      <c r="E224" s="79">
        <v>48.7</v>
      </c>
      <c r="F224" s="79" t="s">
        <v>130</v>
      </c>
      <c r="G224" s="79" t="s">
        <v>118</v>
      </c>
      <c r="H224" s="79" t="s">
        <v>75</v>
      </c>
      <c r="I224" s="79" t="s">
        <v>92</v>
      </c>
      <c r="J224" s="79">
        <v>6</v>
      </c>
      <c r="K224" s="80">
        <v>0</v>
      </c>
      <c r="L224" s="79" t="s">
        <v>90</v>
      </c>
      <c r="M224" s="79" t="s">
        <v>91</v>
      </c>
      <c r="N224" s="79" t="s">
        <v>134</v>
      </c>
      <c r="O224" s="79" t="s">
        <v>88</v>
      </c>
      <c r="P224" s="79" t="s">
        <v>124</v>
      </c>
    </row>
    <row r="225" spans="1:16" x14ac:dyDescent="0.35">
      <c r="A225" s="76">
        <v>224</v>
      </c>
      <c r="B225" s="79">
        <v>50</v>
      </c>
      <c r="C225" s="79">
        <v>44</v>
      </c>
      <c r="D225" s="79" t="s">
        <v>83</v>
      </c>
      <c r="E225" s="79">
        <v>79.3</v>
      </c>
      <c r="F225" s="79" t="s">
        <v>130</v>
      </c>
      <c r="G225" s="79" t="s">
        <v>119</v>
      </c>
      <c r="H225" s="79" t="s">
        <v>75</v>
      </c>
      <c r="I225" s="79" t="s">
        <v>75</v>
      </c>
      <c r="J225" s="79">
        <v>19</v>
      </c>
      <c r="K225" s="80">
        <v>0</v>
      </c>
      <c r="L225" s="79" t="s">
        <v>84</v>
      </c>
      <c r="M225" s="79" t="s">
        <v>91</v>
      </c>
      <c r="N225" s="79" t="s">
        <v>134</v>
      </c>
      <c r="O225" s="79" t="s">
        <v>93</v>
      </c>
      <c r="P225" s="79" t="s">
        <v>122</v>
      </c>
    </row>
    <row r="226" spans="1:16" x14ac:dyDescent="0.35">
      <c r="A226" s="76">
        <v>225</v>
      </c>
      <c r="B226" s="79">
        <v>80</v>
      </c>
      <c r="C226" s="79">
        <v>48</v>
      </c>
      <c r="D226" s="79" t="s">
        <v>72</v>
      </c>
      <c r="E226" s="79">
        <v>124.10000000000001</v>
      </c>
      <c r="F226" s="79" t="s">
        <v>132</v>
      </c>
      <c r="G226" s="79" t="s">
        <v>119</v>
      </c>
      <c r="H226" s="79" t="s">
        <v>75</v>
      </c>
      <c r="I226" s="79" t="s">
        <v>74</v>
      </c>
      <c r="J226" s="79">
        <v>22</v>
      </c>
      <c r="K226" s="80">
        <v>1</v>
      </c>
      <c r="L226" s="79" t="s">
        <v>90</v>
      </c>
      <c r="M226" s="79" t="s">
        <v>87</v>
      </c>
      <c r="N226" s="79" t="s">
        <v>135</v>
      </c>
      <c r="O226" s="79" t="s">
        <v>95</v>
      </c>
      <c r="P226" s="79" t="s">
        <v>122</v>
      </c>
    </row>
    <row r="227" spans="1:16" x14ac:dyDescent="0.35">
      <c r="A227" s="76">
        <v>226</v>
      </c>
      <c r="B227" s="79">
        <v>40</v>
      </c>
      <c r="C227" s="79">
        <v>39</v>
      </c>
      <c r="D227" s="79" t="s">
        <v>72</v>
      </c>
      <c r="E227" s="79">
        <v>110.10000000000001</v>
      </c>
      <c r="F227" s="79" t="s">
        <v>130</v>
      </c>
      <c r="G227" s="79" t="s">
        <v>120</v>
      </c>
      <c r="H227" s="79" t="s">
        <v>75</v>
      </c>
      <c r="I227" s="79" t="s">
        <v>75</v>
      </c>
      <c r="J227" s="79">
        <v>14</v>
      </c>
      <c r="K227" s="80">
        <v>1</v>
      </c>
      <c r="L227" s="79" t="s">
        <v>90</v>
      </c>
      <c r="M227" s="79" t="s">
        <v>87</v>
      </c>
      <c r="N227" s="79" t="s">
        <v>134</v>
      </c>
      <c r="O227" s="79" t="s">
        <v>93</v>
      </c>
      <c r="P227" s="79" t="s">
        <v>126</v>
      </c>
    </row>
    <row r="228" spans="1:16" x14ac:dyDescent="0.35">
      <c r="A228" s="76">
        <v>227</v>
      </c>
      <c r="B228" s="79">
        <v>45</v>
      </c>
      <c r="C228" s="79">
        <v>31</v>
      </c>
      <c r="D228" s="79" t="s">
        <v>73</v>
      </c>
      <c r="E228" s="79">
        <v>75.900000000000006</v>
      </c>
      <c r="F228" s="79" t="s">
        <v>130</v>
      </c>
      <c r="G228" s="79" t="s">
        <v>128</v>
      </c>
      <c r="H228" s="79" t="s">
        <v>74</v>
      </c>
      <c r="I228" s="79" t="s">
        <v>75</v>
      </c>
      <c r="J228" s="79">
        <v>7</v>
      </c>
      <c r="K228" s="80">
        <v>0</v>
      </c>
      <c r="L228" s="79" t="s">
        <v>89</v>
      </c>
      <c r="M228" s="79" t="s">
        <v>87</v>
      </c>
      <c r="N228" s="79" t="s">
        <v>134</v>
      </c>
      <c r="O228" s="79" t="s">
        <v>93</v>
      </c>
      <c r="P228" s="79" t="s">
        <v>127</v>
      </c>
    </row>
    <row r="229" spans="1:16" x14ac:dyDescent="0.35">
      <c r="A229" s="76">
        <v>228</v>
      </c>
      <c r="B229" s="79">
        <v>60</v>
      </c>
      <c r="C229" s="79">
        <v>39</v>
      </c>
      <c r="D229" s="79" t="s">
        <v>72</v>
      </c>
      <c r="E229" s="79">
        <v>51.099999999999994</v>
      </c>
      <c r="F229" s="79" t="s">
        <v>130</v>
      </c>
      <c r="G229" s="79" t="s">
        <v>119</v>
      </c>
      <c r="H229" s="79" t="s">
        <v>75</v>
      </c>
      <c r="I229" s="79" t="s">
        <v>75</v>
      </c>
      <c r="J229" s="79">
        <v>12</v>
      </c>
      <c r="K229" s="80">
        <v>0</v>
      </c>
      <c r="L229" s="79" t="s">
        <v>90</v>
      </c>
      <c r="M229" s="79" t="s">
        <v>91</v>
      </c>
      <c r="N229" s="79" t="s">
        <v>133</v>
      </c>
      <c r="O229" s="79" t="s">
        <v>85</v>
      </c>
      <c r="P229" s="79" t="s">
        <v>124</v>
      </c>
    </row>
    <row r="230" spans="1:16" x14ac:dyDescent="0.35">
      <c r="A230" s="76">
        <v>229</v>
      </c>
      <c r="B230" s="79">
        <v>40</v>
      </c>
      <c r="C230" s="79">
        <v>62</v>
      </c>
      <c r="D230" s="79" t="s">
        <v>83</v>
      </c>
      <c r="E230" s="79">
        <v>108.10000000000001</v>
      </c>
      <c r="F230" s="79" t="s">
        <v>131</v>
      </c>
      <c r="G230" s="79" t="s">
        <v>129</v>
      </c>
      <c r="H230" s="79" t="s">
        <v>75</v>
      </c>
      <c r="I230" s="79" t="s">
        <v>74</v>
      </c>
      <c r="J230" s="79">
        <v>25</v>
      </c>
      <c r="K230" s="80">
        <v>2</v>
      </c>
      <c r="L230" s="79" t="s">
        <v>84</v>
      </c>
      <c r="M230" s="79" t="s">
        <v>87</v>
      </c>
      <c r="N230" s="79" t="s">
        <v>134</v>
      </c>
      <c r="O230" s="79" t="s">
        <v>88</v>
      </c>
      <c r="P230" s="79" t="s">
        <v>124</v>
      </c>
    </row>
    <row r="231" spans="1:16" x14ac:dyDescent="0.35">
      <c r="A231" s="76">
        <v>230</v>
      </c>
      <c r="B231" s="79">
        <v>72</v>
      </c>
      <c r="C231" s="79">
        <v>30</v>
      </c>
      <c r="D231" s="79" t="s">
        <v>72</v>
      </c>
      <c r="E231" s="79">
        <v>54.900000000000006</v>
      </c>
      <c r="F231" s="79" t="s">
        <v>130</v>
      </c>
      <c r="G231" s="79" t="s">
        <v>119</v>
      </c>
      <c r="H231" s="79" t="s">
        <v>75</v>
      </c>
      <c r="I231" s="79" t="s">
        <v>74</v>
      </c>
      <c r="J231" s="79">
        <v>5</v>
      </c>
      <c r="K231" s="80">
        <v>0</v>
      </c>
      <c r="L231" s="79" t="s">
        <v>90</v>
      </c>
      <c r="M231" s="79" t="s">
        <v>87</v>
      </c>
      <c r="N231" s="79" t="s">
        <v>134</v>
      </c>
      <c r="O231" s="79" t="s">
        <v>93</v>
      </c>
      <c r="P231" s="79" t="s">
        <v>125</v>
      </c>
    </row>
    <row r="232" spans="1:16" x14ac:dyDescent="0.35">
      <c r="A232" s="76">
        <v>231</v>
      </c>
      <c r="B232" s="79">
        <v>40</v>
      </c>
      <c r="C232" s="79">
        <v>62</v>
      </c>
      <c r="D232" s="79" t="s">
        <v>72</v>
      </c>
      <c r="E232" s="79">
        <v>128.69999999999999</v>
      </c>
      <c r="F232" s="79" t="s">
        <v>131</v>
      </c>
      <c r="G232" s="79" t="s">
        <v>119</v>
      </c>
      <c r="H232" s="79" t="s">
        <v>75</v>
      </c>
      <c r="I232" s="79" t="s">
        <v>74</v>
      </c>
      <c r="J232" s="79">
        <v>25</v>
      </c>
      <c r="K232" s="80">
        <v>2</v>
      </c>
      <c r="L232" s="79" t="s">
        <v>89</v>
      </c>
      <c r="M232" s="79" t="s">
        <v>86</v>
      </c>
      <c r="N232" s="79" t="s">
        <v>134</v>
      </c>
      <c r="O232" s="79" t="s">
        <v>93</v>
      </c>
      <c r="P232" s="79" t="s">
        <v>127</v>
      </c>
    </row>
    <row r="233" spans="1:16" x14ac:dyDescent="0.35">
      <c r="A233" s="76">
        <v>232</v>
      </c>
      <c r="B233" s="79">
        <v>45</v>
      </c>
      <c r="C233" s="79">
        <v>34</v>
      </c>
      <c r="D233" s="79" t="s">
        <v>72</v>
      </c>
      <c r="E233" s="79">
        <v>73.7</v>
      </c>
      <c r="F233" s="79" t="s">
        <v>130</v>
      </c>
      <c r="G233" s="79" t="s">
        <v>120</v>
      </c>
      <c r="H233" s="79" t="s">
        <v>74</v>
      </c>
      <c r="I233" s="79" t="s">
        <v>74</v>
      </c>
      <c r="J233" s="79">
        <v>9</v>
      </c>
      <c r="K233" s="80">
        <v>1</v>
      </c>
      <c r="L233" s="79" t="s">
        <v>90</v>
      </c>
      <c r="M233" s="79" t="s">
        <v>91</v>
      </c>
      <c r="N233" s="79" t="s">
        <v>133</v>
      </c>
      <c r="O233" s="79" t="s">
        <v>93</v>
      </c>
      <c r="P233" s="79" t="s">
        <v>125</v>
      </c>
    </row>
    <row r="234" spans="1:16" x14ac:dyDescent="0.35">
      <c r="A234" s="76">
        <v>233</v>
      </c>
      <c r="B234" s="79">
        <v>40</v>
      </c>
      <c r="C234" s="79">
        <v>35</v>
      </c>
      <c r="D234" s="79" t="s">
        <v>72</v>
      </c>
      <c r="E234" s="79">
        <v>69.099999999999994</v>
      </c>
      <c r="F234" s="79" t="s">
        <v>130</v>
      </c>
      <c r="G234" s="79" t="s">
        <v>119</v>
      </c>
      <c r="H234" s="79" t="s">
        <v>75</v>
      </c>
      <c r="I234" s="79" t="s">
        <v>75</v>
      </c>
      <c r="J234" s="79">
        <v>10</v>
      </c>
      <c r="K234" s="80">
        <v>0</v>
      </c>
      <c r="L234" s="79" t="s">
        <v>90</v>
      </c>
      <c r="M234" s="79" t="s">
        <v>86</v>
      </c>
      <c r="N234" s="79" t="s">
        <v>134</v>
      </c>
      <c r="O234" s="79" t="s">
        <v>93</v>
      </c>
      <c r="P234" s="79" t="s">
        <v>125</v>
      </c>
    </row>
    <row r="235" spans="1:16" x14ac:dyDescent="0.35">
      <c r="A235" s="76">
        <v>234</v>
      </c>
      <c r="B235" s="79">
        <v>45</v>
      </c>
      <c r="C235" s="79">
        <v>41</v>
      </c>
      <c r="D235" s="79" t="s">
        <v>72</v>
      </c>
      <c r="E235" s="79">
        <v>61.5</v>
      </c>
      <c r="F235" s="79" t="s">
        <v>130</v>
      </c>
      <c r="G235" s="79" t="s">
        <v>119</v>
      </c>
      <c r="H235" s="79" t="s">
        <v>74</v>
      </c>
      <c r="I235" s="79" t="s">
        <v>75</v>
      </c>
      <c r="J235" s="79">
        <v>12</v>
      </c>
      <c r="K235" s="80">
        <v>0</v>
      </c>
      <c r="L235" s="79" t="s">
        <v>90</v>
      </c>
      <c r="M235" s="79" t="s">
        <v>91</v>
      </c>
      <c r="N235" s="79" t="s">
        <v>134</v>
      </c>
      <c r="O235" s="79" t="s">
        <v>93</v>
      </c>
      <c r="P235" s="79" t="s">
        <v>125</v>
      </c>
    </row>
    <row r="236" spans="1:16" x14ac:dyDescent="0.35">
      <c r="A236" s="76">
        <v>235</v>
      </c>
      <c r="B236" s="79">
        <v>50</v>
      </c>
      <c r="C236" s="79">
        <v>45</v>
      </c>
      <c r="D236" s="79" t="s">
        <v>73</v>
      </c>
      <c r="E236" s="79">
        <v>69.7</v>
      </c>
      <c r="F236" s="79" t="s">
        <v>130</v>
      </c>
      <c r="G236" s="79" t="s">
        <v>119</v>
      </c>
      <c r="H236" s="79" t="s">
        <v>75</v>
      </c>
      <c r="I236" s="79" t="s">
        <v>92</v>
      </c>
      <c r="J236" s="79">
        <v>18</v>
      </c>
      <c r="K236" s="80">
        <v>3</v>
      </c>
      <c r="L236" s="79" t="s">
        <v>84</v>
      </c>
      <c r="M236" s="79" t="s">
        <v>91</v>
      </c>
      <c r="N236" s="79" t="s">
        <v>134</v>
      </c>
      <c r="O236" s="79" t="s">
        <v>95</v>
      </c>
      <c r="P236" s="79" t="s">
        <v>125</v>
      </c>
    </row>
    <row r="237" spans="1:16" x14ac:dyDescent="0.35">
      <c r="A237" s="76">
        <v>236</v>
      </c>
      <c r="B237" s="79">
        <v>40</v>
      </c>
      <c r="C237" s="79">
        <v>54</v>
      </c>
      <c r="D237" s="79" t="s">
        <v>72</v>
      </c>
      <c r="E237" s="79">
        <v>50.900000000000006</v>
      </c>
      <c r="F237" s="79" t="s">
        <v>132</v>
      </c>
      <c r="G237" s="79" t="s">
        <v>129</v>
      </c>
      <c r="H237" s="79" t="s">
        <v>74</v>
      </c>
      <c r="I237" s="79" t="s">
        <v>74</v>
      </c>
      <c r="J237" s="79">
        <v>25</v>
      </c>
      <c r="K237" s="80">
        <v>2</v>
      </c>
      <c r="L237" s="79" t="s">
        <v>90</v>
      </c>
      <c r="M237" s="79" t="s">
        <v>91</v>
      </c>
      <c r="N237" s="79" t="s">
        <v>134</v>
      </c>
      <c r="O237" s="79" t="s">
        <v>92</v>
      </c>
      <c r="P237" s="79" t="s">
        <v>125</v>
      </c>
    </row>
    <row r="238" spans="1:16" x14ac:dyDescent="0.35">
      <c r="A238" s="76">
        <v>237</v>
      </c>
      <c r="B238" s="79">
        <v>40</v>
      </c>
      <c r="C238" s="79">
        <v>51</v>
      </c>
      <c r="D238" s="79" t="s">
        <v>72</v>
      </c>
      <c r="E238" s="79">
        <v>82.5</v>
      </c>
      <c r="F238" s="79" t="s">
        <v>130</v>
      </c>
      <c r="G238" s="79" t="s">
        <v>128</v>
      </c>
      <c r="H238" s="79" t="s">
        <v>75</v>
      </c>
      <c r="I238" s="79" t="s">
        <v>74</v>
      </c>
      <c r="J238" s="79">
        <v>23</v>
      </c>
      <c r="K238" s="80">
        <v>1</v>
      </c>
      <c r="L238" s="79" t="s">
        <v>84</v>
      </c>
      <c r="M238" s="79" t="s">
        <v>87</v>
      </c>
      <c r="N238" s="79" t="s">
        <v>134</v>
      </c>
      <c r="O238" s="79" t="s">
        <v>93</v>
      </c>
      <c r="P238" s="79" t="s">
        <v>126</v>
      </c>
    </row>
    <row r="239" spans="1:16" x14ac:dyDescent="0.35">
      <c r="A239" s="76">
        <v>238</v>
      </c>
      <c r="B239" s="79">
        <v>40</v>
      </c>
      <c r="C239" s="79">
        <v>52</v>
      </c>
      <c r="D239" s="79" t="s">
        <v>72</v>
      </c>
      <c r="E239" s="79">
        <v>119.5</v>
      </c>
      <c r="F239" s="79" t="s">
        <v>131</v>
      </c>
      <c r="G239" s="79" t="s">
        <v>129</v>
      </c>
      <c r="H239" s="79" t="s">
        <v>74</v>
      </c>
      <c r="I239" s="79" t="s">
        <v>75</v>
      </c>
      <c r="J239" s="79">
        <v>27</v>
      </c>
      <c r="K239" s="80">
        <v>3</v>
      </c>
      <c r="L239" s="79" t="s">
        <v>84</v>
      </c>
      <c r="M239" s="79" t="s">
        <v>94</v>
      </c>
      <c r="N239" s="79" t="s">
        <v>133</v>
      </c>
      <c r="O239" s="79" t="s">
        <v>88</v>
      </c>
      <c r="P239" s="79" t="s">
        <v>125</v>
      </c>
    </row>
    <row r="240" spans="1:16" x14ac:dyDescent="0.35">
      <c r="A240" s="76">
        <v>239</v>
      </c>
      <c r="B240" s="79">
        <v>60</v>
      </c>
      <c r="C240" s="79">
        <v>29</v>
      </c>
      <c r="D240" s="79" t="s">
        <v>72</v>
      </c>
      <c r="E240" s="79">
        <v>51.099999999999994</v>
      </c>
      <c r="F240" s="79" t="s">
        <v>130</v>
      </c>
      <c r="G240" s="79" t="s">
        <v>119</v>
      </c>
      <c r="H240" s="79" t="s">
        <v>75</v>
      </c>
      <c r="I240" s="79" t="s">
        <v>92</v>
      </c>
      <c r="J240" s="79">
        <v>4</v>
      </c>
      <c r="K240" s="80">
        <v>1</v>
      </c>
      <c r="L240" s="79" t="s">
        <v>84</v>
      </c>
      <c r="M240" s="79" t="s">
        <v>87</v>
      </c>
      <c r="N240" s="79" t="s">
        <v>134</v>
      </c>
      <c r="O240" s="79" t="s">
        <v>88</v>
      </c>
      <c r="P240" s="79" t="s">
        <v>126</v>
      </c>
    </row>
    <row r="241" spans="1:16" x14ac:dyDescent="0.35">
      <c r="A241" s="76">
        <v>240</v>
      </c>
      <c r="B241" s="79">
        <v>40</v>
      </c>
      <c r="C241" s="79">
        <v>44</v>
      </c>
      <c r="D241" s="79" t="s">
        <v>73</v>
      </c>
      <c r="E241" s="79">
        <v>100.10000000000001</v>
      </c>
      <c r="F241" s="79" t="s">
        <v>138</v>
      </c>
      <c r="G241" s="79" t="s">
        <v>119</v>
      </c>
      <c r="H241" s="79" t="s">
        <v>122</v>
      </c>
      <c r="I241" s="79" t="s">
        <v>75</v>
      </c>
      <c r="J241" s="79">
        <v>20</v>
      </c>
      <c r="K241" s="80">
        <v>0</v>
      </c>
      <c r="L241" s="79" t="s">
        <v>89</v>
      </c>
      <c r="M241" s="79" t="s">
        <v>91</v>
      </c>
      <c r="N241" s="79" t="s">
        <v>134</v>
      </c>
      <c r="O241" s="79" t="s">
        <v>93</v>
      </c>
      <c r="P241" s="79" t="s">
        <v>126</v>
      </c>
    </row>
    <row r="242" spans="1:16" x14ac:dyDescent="0.35">
      <c r="A242" s="76">
        <v>241</v>
      </c>
      <c r="B242" s="79">
        <v>50</v>
      </c>
      <c r="C242" s="79">
        <v>40</v>
      </c>
      <c r="D242" s="79" t="s">
        <v>72</v>
      </c>
      <c r="E242" s="79">
        <v>128.5</v>
      </c>
      <c r="F242" s="79" t="s">
        <v>138</v>
      </c>
      <c r="G242" s="79" t="s">
        <v>128</v>
      </c>
      <c r="H242" s="79" t="s">
        <v>75</v>
      </c>
      <c r="I242" s="79" t="s">
        <v>74</v>
      </c>
      <c r="J242" s="79">
        <v>15</v>
      </c>
      <c r="K242" s="80">
        <v>1</v>
      </c>
      <c r="L242" s="79" t="s">
        <v>84</v>
      </c>
      <c r="M242" s="79" t="s">
        <v>91</v>
      </c>
      <c r="N242" s="79" t="s">
        <v>134</v>
      </c>
      <c r="O242" s="79" t="s">
        <v>93</v>
      </c>
      <c r="P242" s="79" t="s">
        <v>126</v>
      </c>
    </row>
    <row r="243" spans="1:16" x14ac:dyDescent="0.35">
      <c r="A243" s="76">
        <v>242</v>
      </c>
      <c r="B243" s="79">
        <v>40</v>
      </c>
      <c r="C243" s="79">
        <v>41</v>
      </c>
      <c r="D243" s="79" t="s">
        <v>73</v>
      </c>
      <c r="E243" s="79">
        <v>54.900000000000006</v>
      </c>
      <c r="F243" s="79" t="s">
        <v>130</v>
      </c>
      <c r="G243" s="79" t="s">
        <v>128</v>
      </c>
      <c r="H243" s="79" t="s">
        <v>75</v>
      </c>
      <c r="I243" s="79" t="s">
        <v>74</v>
      </c>
      <c r="J243" s="79">
        <v>17</v>
      </c>
      <c r="K243" s="80">
        <v>0</v>
      </c>
      <c r="L243" s="79" t="s">
        <v>90</v>
      </c>
      <c r="M243" s="79" t="s">
        <v>91</v>
      </c>
      <c r="N243" s="79" t="s">
        <v>133</v>
      </c>
      <c r="O243" s="79" t="s">
        <v>88</v>
      </c>
      <c r="P243" s="79" t="s">
        <v>124</v>
      </c>
    </row>
    <row r="244" spans="1:16" x14ac:dyDescent="0.35">
      <c r="A244" s="76">
        <v>243</v>
      </c>
      <c r="B244" s="79">
        <v>45</v>
      </c>
      <c r="C244" s="79">
        <v>31</v>
      </c>
      <c r="D244" s="79" t="s">
        <v>72</v>
      </c>
      <c r="E244" s="79">
        <v>120.5</v>
      </c>
      <c r="F244" s="79" t="s">
        <v>130</v>
      </c>
      <c r="G244" s="79" t="s">
        <v>119</v>
      </c>
      <c r="H244" s="79" t="s">
        <v>75</v>
      </c>
      <c r="I244" s="79" t="s">
        <v>74</v>
      </c>
      <c r="J244" s="79">
        <v>6</v>
      </c>
      <c r="K244" s="80">
        <v>0</v>
      </c>
      <c r="L244" s="79" t="s">
        <v>84</v>
      </c>
      <c r="M244" s="79" t="s">
        <v>91</v>
      </c>
      <c r="N244" s="79" t="s">
        <v>133</v>
      </c>
      <c r="O244" s="79" t="s">
        <v>88</v>
      </c>
      <c r="P244" s="79" t="s">
        <v>126</v>
      </c>
    </row>
    <row r="245" spans="1:16" x14ac:dyDescent="0.35">
      <c r="A245" s="76">
        <v>244</v>
      </c>
      <c r="B245" s="79">
        <v>37</v>
      </c>
      <c r="C245" s="79">
        <v>38</v>
      </c>
      <c r="D245" s="79" t="s">
        <v>73</v>
      </c>
      <c r="E245" s="79">
        <v>47.099999999999994</v>
      </c>
      <c r="F245" s="79" t="s">
        <v>130</v>
      </c>
      <c r="G245" s="79" t="s">
        <v>128</v>
      </c>
      <c r="H245" s="79" t="s">
        <v>75</v>
      </c>
      <c r="I245" s="79" t="s">
        <v>92</v>
      </c>
      <c r="J245" s="79">
        <v>12</v>
      </c>
      <c r="K245" s="80">
        <v>0</v>
      </c>
      <c r="L245" s="79" t="s">
        <v>90</v>
      </c>
      <c r="M245" s="79" t="s">
        <v>91</v>
      </c>
      <c r="N245" s="79" t="s">
        <v>134</v>
      </c>
      <c r="O245" s="79" t="s">
        <v>88</v>
      </c>
      <c r="P245" s="79" t="s">
        <v>125</v>
      </c>
    </row>
    <row r="246" spans="1:16" x14ac:dyDescent="0.35">
      <c r="A246" s="76">
        <v>245</v>
      </c>
      <c r="B246" s="79">
        <v>46</v>
      </c>
      <c r="C246" s="79">
        <v>43</v>
      </c>
      <c r="D246" s="79" t="s">
        <v>73</v>
      </c>
      <c r="E246" s="79">
        <v>73.900000000000006</v>
      </c>
      <c r="F246" s="79" t="s">
        <v>130</v>
      </c>
      <c r="G246" s="79" t="s">
        <v>128</v>
      </c>
      <c r="H246" s="79" t="s">
        <v>75</v>
      </c>
      <c r="I246" s="79" t="s">
        <v>74</v>
      </c>
      <c r="J246" s="79">
        <v>16</v>
      </c>
      <c r="K246" s="80">
        <v>1</v>
      </c>
      <c r="L246" s="79" t="s">
        <v>90</v>
      </c>
      <c r="M246" s="79" t="s">
        <v>87</v>
      </c>
      <c r="N246" s="79" t="s">
        <v>134</v>
      </c>
      <c r="O246" s="79" t="s">
        <v>93</v>
      </c>
      <c r="P246" s="79" t="s">
        <v>125</v>
      </c>
    </row>
    <row r="247" spans="1:16" x14ac:dyDescent="0.35">
      <c r="A247" s="76">
        <v>246</v>
      </c>
      <c r="B247" s="79">
        <v>40</v>
      </c>
      <c r="C247" s="79">
        <v>40</v>
      </c>
      <c r="D247" s="79" t="s">
        <v>72</v>
      </c>
      <c r="E247" s="79">
        <v>70.900000000000006</v>
      </c>
      <c r="F247" s="79" t="s">
        <v>130</v>
      </c>
      <c r="G247" s="79" t="s">
        <v>128</v>
      </c>
      <c r="H247" s="79" t="s">
        <v>74</v>
      </c>
      <c r="I247" s="79" t="s">
        <v>74</v>
      </c>
      <c r="J247" s="79">
        <v>14</v>
      </c>
      <c r="K247" s="80">
        <v>1</v>
      </c>
      <c r="L247" s="79" t="s">
        <v>90</v>
      </c>
      <c r="M247" s="79" t="s">
        <v>87</v>
      </c>
      <c r="N247" s="79" t="s">
        <v>135</v>
      </c>
      <c r="O247" s="79" t="s">
        <v>95</v>
      </c>
      <c r="P247" s="79" t="s">
        <v>126</v>
      </c>
    </row>
    <row r="248" spans="1:16" x14ac:dyDescent="0.35">
      <c r="A248" s="76">
        <v>247</v>
      </c>
      <c r="B248" s="79">
        <v>40</v>
      </c>
      <c r="C248" s="79">
        <v>41</v>
      </c>
      <c r="D248" s="79" t="s">
        <v>73</v>
      </c>
      <c r="E248" s="79">
        <v>66.5</v>
      </c>
      <c r="F248" s="79" t="s">
        <v>130</v>
      </c>
      <c r="G248" s="79" t="s">
        <v>128</v>
      </c>
      <c r="H248" s="79" t="s">
        <v>75</v>
      </c>
      <c r="I248" s="79" t="s">
        <v>75</v>
      </c>
      <c r="J248" s="79">
        <v>15</v>
      </c>
      <c r="K248" s="80">
        <v>0</v>
      </c>
      <c r="L248" s="79" t="s">
        <v>90</v>
      </c>
      <c r="M248" s="79" t="s">
        <v>91</v>
      </c>
      <c r="N248" s="79" t="s">
        <v>134</v>
      </c>
      <c r="O248" s="79" t="s">
        <v>93</v>
      </c>
      <c r="P248" s="79" t="s">
        <v>126</v>
      </c>
    </row>
    <row r="249" spans="1:16" x14ac:dyDescent="0.35">
      <c r="A249" s="76">
        <v>248</v>
      </c>
      <c r="B249" s="79">
        <v>48</v>
      </c>
      <c r="C249" s="79">
        <v>64</v>
      </c>
      <c r="D249" s="79" t="s">
        <v>72</v>
      </c>
      <c r="E249" s="79">
        <v>134.69999999999999</v>
      </c>
      <c r="F249" s="79" t="s">
        <v>130</v>
      </c>
      <c r="G249" s="79" t="s">
        <v>128</v>
      </c>
      <c r="H249" s="79" t="s">
        <v>75</v>
      </c>
      <c r="I249" s="79" t="s">
        <v>74</v>
      </c>
      <c r="J249" s="79">
        <v>28</v>
      </c>
      <c r="K249" s="80">
        <v>3</v>
      </c>
      <c r="L249" s="79" t="s">
        <v>90</v>
      </c>
      <c r="M249" s="79" t="s">
        <v>87</v>
      </c>
      <c r="N249" s="79" t="s">
        <v>134</v>
      </c>
      <c r="O249" s="79" t="s">
        <v>93</v>
      </c>
      <c r="P249" s="79" t="s">
        <v>125</v>
      </c>
    </row>
    <row r="250" spans="1:16" x14ac:dyDescent="0.35">
      <c r="A250" s="76">
        <v>249</v>
      </c>
      <c r="B250" s="79">
        <v>51</v>
      </c>
      <c r="C250" s="79">
        <v>40</v>
      </c>
      <c r="D250" s="79" t="s">
        <v>73</v>
      </c>
      <c r="E250" s="79">
        <v>72.7</v>
      </c>
      <c r="F250" s="79" t="s">
        <v>130</v>
      </c>
      <c r="G250" s="79" t="s">
        <v>128</v>
      </c>
      <c r="H250" s="79" t="s">
        <v>75</v>
      </c>
      <c r="I250" s="79" t="s">
        <v>92</v>
      </c>
      <c r="J250" s="79">
        <v>15</v>
      </c>
      <c r="K250" s="80">
        <v>0</v>
      </c>
      <c r="L250" s="79" t="s">
        <v>89</v>
      </c>
      <c r="M250" s="79" t="s">
        <v>91</v>
      </c>
      <c r="N250" s="79" t="s">
        <v>134</v>
      </c>
      <c r="O250" s="79" t="s">
        <v>95</v>
      </c>
      <c r="P250" s="79" t="s">
        <v>125</v>
      </c>
    </row>
    <row r="251" spans="1:16" x14ac:dyDescent="0.35">
      <c r="A251" s="76">
        <v>250</v>
      </c>
      <c r="B251" s="79">
        <v>40</v>
      </c>
      <c r="C251" s="79">
        <v>52</v>
      </c>
      <c r="D251" s="79" t="s">
        <v>72</v>
      </c>
      <c r="E251" s="79">
        <v>84.7</v>
      </c>
      <c r="F251" s="79" t="s">
        <v>132</v>
      </c>
      <c r="G251" s="79" t="s">
        <v>118</v>
      </c>
      <c r="H251" s="79" t="s">
        <v>75</v>
      </c>
      <c r="I251" s="79" t="s">
        <v>92</v>
      </c>
      <c r="J251" s="79">
        <v>27</v>
      </c>
      <c r="K251" s="80">
        <v>2</v>
      </c>
      <c r="L251" s="79" t="s">
        <v>84</v>
      </c>
      <c r="M251" s="79" t="s">
        <v>94</v>
      </c>
      <c r="N251" s="79" t="s">
        <v>135</v>
      </c>
      <c r="O251" s="79" t="s">
        <v>88</v>
      </c>
      <c r="P251" s="79" t="s">
        <v>122</v>
      </c>
    </row>
    <row r="252" spans="1:16" x14ac:dyDescent="0.35">
      <c r="A252" s="76">
        <v>251</v>
      </c>
      <c r="B252" s="79">
        <v>40</v>
      </c>
      <c r="C252" s="79">
        <v>41</v>
      </c>
      <c r="D252" s="79" t="s">
        <v>73</v>
      </c>
      <c r="E252" s="79">
        <v>52.900000000000006</v>
      </c>
      <c r="F252" s="79" t="s">
        <v>130</v>
      </c>
      <c r="G252" s="79" t="s">
        <v>128</v>
      </c>
      <c r="H252" s="79" t="s">
        <v>75</v>
      </c>
      <c r="I252" s="79" t="s">
        <v>74</v>
      </c>
      <c r="J252" s="79">
        <v>15</v>
      </c>
      <c r="K252" s="80">
        <v>0</v>
      </c>
      <c r="L252" s="79" t="s">
        <v>90</v>
      </c>
      <c r="M252" s="79" t="s">
        <v>87</v>
      </c>
      <c r="N252" s="79" t="s">
        <v>134</v>
      </c>
      <c r="O252" s="79" t="s">
        <v>93</v>
      </c>
      <c r="P252" s="79" t="s">
        <v>125</v>
      </c>
    </row>
    <row r="253" spans="1:16" x14ac:dyDescent="0.35">
      <c r="A253" s="76">
        <v>252</v>
      </c>
      <c r="B253" s="79">
        <v>40</v>
      </c>
      <c r="C253" s="79">
        <v>38</v>
      </c>
      <c r="D253" s="79" t="s">
        <v>83</v>
      </c>
      <c r="E253" s="79">
        <v>71.900000000000006</v>
      </c>
      <c r="F253" s="79" t="s">
        <v>130</v>
      </c>
      <c r="G253" s="79" t="s">
        <v>119</v>
      </c>
      <c r="H253" s="79" t="s">
        <v>122</v>
      </c>
      <c r="I253" s="79" t="s">
        <v>75</v>
      </c>
      <c r="J253" s="79">
        <v>13</v>
      </c>
      <c r="K253" s="80">
        <v>3</v>
      </c>
      <c r="L253" s="79" t="s">
        <v>84</v>
      </c>
      <c r="M253" s="79" t="s">
        <v>87</v>
      </c>
      <c r="N253" s="79" t="s">
        <v>134</v>
      </c>
      <c r="O253" s="79" t="s">
        <v>92</v>
      </c>
      <c r="P253" s="79" t="s">
        <v>126</v>
      </c>
    </row>
    <row r="254" spans="1:16" x14ac:dyDescent="0.35">
      <c r="A254" s="76">
        <v>253</v>
      </c>
      <c r="B254" s="79">
        <v>29</v>
      </c>
      <c r="C254" s="79">
        <v>69</v>
      </c>
      <c r="D254" s="79" t="s">
        <v>73</v>
      </c>
      <c r="E254" s="79">
        <v>52.3</v>
      </c>
      <c r="F254" s="79" t="s">
        <v>130</v>
      </c>
      <c r="G254" s="79" t="s">
        <v>128</v>
      </c>
      <c r="H254" s="79" t="s">
        <v>75</v>
      </c>
      <c r="I254" s="79" t="s">
        <v>92</v>
      </c>
      <c r="J254" s="79">
        <v>27</v>
      </c>
      <c r="K254" s="80">
        <v>3</v>
      </c>
      <c r="L254" s="79" t="s">
        <v>84</v>
      </c>
      <c r="M254" s="79" t="s">
        <v>87</v>
      </c>
      <c r="N254" s="79" t="s">
        <v>134</v>
      </c>
      <c r="O254" s="79" t="s">
        <v>88</v>
      </c>
      <c r="P254" s="79" t="s">
        <v>124</v>
      </c>
    </row>
    <row r="255" spans="1:16" x14ac:dyDescent="0.35">
      <c r="A255" s="76">
        <v>254</v>
      </c>
      <c r="B255" s="79">
        <v>40</v>
      </c>
      <c r="C255" s="79">
        <v>26</v>
      </c>
      <c r="D255" s="79" t="s">
        <v>73</v>
      </c>
      <c r="E255" s="79">
        <v>70.7</v>
      </c>
      <c r="F255" s="79" t="s">
        <v>131</v>
      </c>
      <c r="G255" s="79" t="s">
        <v>128</v>
      </c>
      <c r="H255" s="79" t="s">
        <v>75</v>
      </c>
      <c r="I255" s="79" t="s">
        <v>75</v>
      </c>
      <c r="J255" s="79">
        <v>1</v>
      </c>
      <c r="K255" s="80">
        <v>0</v>
      </c>
      <c r="L255" s="79" t="s">
        <v>90</v>
      </c>
      <c r="M255" s="79" t="s">
        <v>91</v>
      </c>
      <c r="N255" s="79" t="s">
        <v>133</v>
      </c>
      <c r="O255" s="79" t="s">
        <v>85</v>
      </c>
      <c r="P255" s="79" t="s">
        <v>125</v>
      </c>
    </row>
    <row r="256" spans="1:16" x14ac:dyDescent="0.35">
      <c r="A256" s="76">
        <v>255</v>
      </c>
      <c r="B256" s="79">
        <v>40</v>
      </c>
      <c r="C256" s="79">
        <v>26</v>
      </c>
      <c r="D256" s="79" t="s">
        <v>72</v>
      </c>
      <c r="E256" s="79">
        <v>60.3</v>
      </c>
      <c r="F256" s="79" t="s">
        <v>138</v>
      </c>
      <c r="G256" s="79" t="s">
        <v>120</v>
      </c>
      <c r="H256" s="79" t="s">
        <v>74</v>
      </c>
      <c r="I256" s="79" t="s">
        <v>74</v>
      </c>
      <c r="J256" s="79">
        <v>1</v>
      </c>
      <c r="K256" s="80">
        <v>1</v>
      </c>
      <c r="L256" s="79" t="s">
        <v>84</v>
      </c>
      <c r="M256" s="79" t="s">
        <v>86</v>
      </c>
      <c r="N256" s="79" t="s">
        <v>134</v>
      </c>
      <c r="O256" s="79" t="s">
        <v>93</v>
      </c>
      <c r="P256" s="79" t="s">
        <v>125</v>
      </c>
    </row>
    <row r="257" spans="1:16" x14ac:dyDescent="0.35">
      <c r="A257" s="76">
        <v>256</v>
      </c>
      <c r="B257" s="79">
        <v>40</v>
      </c>
      <c r="C257" s="79">
        <v>45</v>
      </c>
      <c r="D257" s="79" t="s">
        <v>72</v>
      </c>
      <c r="E257" s="79">
        <v>61.3</v>
      </c>
      <c r="F257" s="79" t="s">
        <v>130</v>
      </c>
      <c r="G257" s="79" t="s">
        <v>128</v>
      </c>
      <c r="H257" s="79" t="s">
        <v>75</v>
      </c>
      <c r="I257" s="79" t="s">
        <v>74</v>
      </c>
      <c r="J257" s="79">
        <v>20</v>
      </c>
      <c r="K257" s="80">
        <v>1</v>
      </c>
      <c r="L257" s="79" t="s">
        <v>84</v>
      </c>
      <c r="M257" s="79" t="s">
        <v>87</v>
      </c>
      <c r="N257" s="79" t="s">
        <v>134</v>
      </c>
      <c r="O257" s="79" t="s">
        <v>93</v>
      </c>
      <c r="P257" s="79" t="s">
        <v>127</v>
      </c>
    </row>
    <row r="258" spans="1:16" x14ac:dyDescent="0.35">
      <c r="A258" s="76">
        <v>257</v>
      </c>
      <c r="B258" s="79">
        <v>40</v>
      </c>
      <c r="C258" s="79">
        <v>26</v>
      </c>
      <c r="D258" s="79" t="s">
        <v>73</v>
      </c>
      <c r="E258" s="79">
        <v>65.5</v>
      </c>
      <c r="F258" s="79" t="s">
        <v>130</v>
      </c>
      <c r="G258" s="79" t="s">
        <v>128</v>
      </c>
      <c r="H258" s="79" t="s">
        <v>75</v>
      </c>
      <c r="I258" s="79" t="s">
        <v>92</v>
      </c>
      <c r="J258" s="79">
        <v>1</v>
      </c>
      <c r="K258" s="80">
        <v>3</v>
      </c>
      <c r="L258" s="79" t="s">
        <v>90</v>
      </c>
      <c r="M258" s="79" t="s">
        <v>87</v>
      </c>
      <c r="N258" s="79" t="s">
        <v>133</v>
      </c>
      <c r="O258" s="79" t="s">
        <v>88</v>
      </c>
      <c r="P258" s="79" t="s">
        <v>125</v>
      </c>
    </row>
    <row r="259" spans="1:16" x14ac:dyDescent="0.35">
      <c r="A259" s="76">
        <v>258</v>
      </c>
      <c r="B259" s="79">
        <v>55</v>
      </c>
      <c r="C259" s="79">
        <v>33</v>
      </c>
      <c r="D259" s="79" t="s">
        <v>72</v>
      </c>
      <c r="E259" s="79">
        <v>101.10000000000001</v>
      </c>
      <c r="F259" s="79" t="s">
        <v>130</v>
      </c>
      <c r="G259" s="79" t="s">
        <v>119</v>
      </c>
      <c r="H259" s="79" t="s">
        <v>74</v>
      </c>
      <c r="I259" s="79" t="s">
        <v>75</v>
      </c>
      <c r="J259" s="79">
        <v>9</v>
      </c>
      <c r="K259" s="80">
        <v>4</v>
      </c>
      <c r="L259" s="79" t="s">
        <v>90</v>
      </c>
      <c r="M259" s="79" t="s">
        <v>91</v>
      </c>
      <c r="N259" s="79" t="s">
        <v>134</v>
      </c>
      <c r="O259" s="79" t="s">
        <v>93</v>
      </c>
      <c r="P259" s="79" t="s">
        <v>125</v>
      </c>
    </row>
    <row r="260" spans="1:16" x14ac:dyDescent="0.35">
      <c r="A260" s="76">
        <v>259</v>
      </c>
      <c r="B260" s="79">
        <v>32</v>
      </c>
      <c r="C260" s="79">
        <v>38</v>
      </c>
      <c r="D260" s="79" t="s">
        <v>73</v>
      </c>
      <c r="E260" s="79">
        <v>60.3</v>
      </c>
      <c r="F260" s="79" t="s">
        <v>138</v>
      </c>
      <c r="G260" s="79" t="s">
        <v>128</v>
      </c>
      <c r="H260" s="79" t="s">
        <v>75</v>
      </c>
      <c r="I260" s="79" t="s">
        <v>92</v>
      </c>
      <c r="J260" s="79">
        <v>12</v>
      </c>
      <c r="K260" s="80">
        <v>1</v>
      </c>
      <c r="L260" s="79" t="s">
        <v>90</v>
      </c>
      <c r="M260" s="79" t="s">
        <v>87</v>
      </c>
      <c r="N260" s="79" t="s">
        <v>134</v>
      </c>
      <c r="O260" s="79" t="s">
        <v>88</v>
      </c>
      <c r="P260" s="79" t="s">
        <v>125</v>
      </c>
    </row>
    <row r="261" spans="1:16" x14ac:dyDescent="0.35">
      <c r="A261" s="76">
        <v>260</v>
      </c>
      <c r="B261" s="79">
        <v>40</v>
      </c>
      <c r="C261" s="79">
        <v>36</v>
      </c>
      <c r="D261" s="79" t="s">
        <v>72</v>
      </c>
      <c r="E261" s="79">
        <v>97.100000000000009</v>
      </c>
      <c r="F261" s="79" t="s">
        <v>131</v>
      </c>
      <c r="G261" s="79" t="s">
        <v>129</v>
      </c>
      <c r="H261" s="79" t="s">
        <v>75</v>
      </c>
      <c r="I261" s="79" t="s">
        <v>74</v>
      </c>
      <c r="J261" s="79">
        <v>10</v>
      </c>
      <c r="K261" s="80">
        <v>2</v>
      </c>
      <c r="L261" s="79" t="s">
        <v>84</v>
      </c>
      <c r="M261" s="79" t="s">
        <v>87</v>
      </c>
      <c r="N261" s="79" t="s">
        <v>133</v>
      </c>
      <c r="O261" s="79" t="s">
        <v>88</v>
      </c>
      <c r="P261" s="79" t="s">
        <v>126</v>
      </c>
    </row>
    <row r="262" spans="1:16" x14ac:dyDescent="0.35">
      <c r="A262" s="76">
        <v>261</v>
      </c>
      <c r="B262" s="79">
        <v>60</v>
      </c>
      <c r="C262" s="79">
        <v>36</v>
      </c>
      <c r="D262" s="79" t="s">
        <v>72</v>
      </c>
      <c r="E262" s="79">
        <v>121.9</v>
      </c>
      <c r="F262" s="79" t="s">
        <v>131</v>
      </c>
      <c r="G262" s="79" t="s">
        <v>118</v>
      </c>
      <c r="H262" s="79" t="s">
        <v>74</v>
      </c>
      <c r="I262" s="79" t="s">
        <v>74</v>
      </c>
      <c r="J262" s="79">
        <v>10</v>
      </c>
      <c r="K262" s="80">
        <v>0</v>
      </c>
      <c r="L262" s="79" t="s">
        <v>90</v>
      </c>
      <c r="M262" s="79" t="s">
        <v>91</v>
      </c>
      <c r="N262" s="79" t="s">
        <v>134</v>
      </c>
      <c r="O262" s="79" t="s">
        <v>93</v>
      </c>
      <c r="P262" s="79" t="s">
        <v>124</v>
      </c>
    </row>
    <row r="263" spans="1:16" x14ac:dyDescent="0.35">
      <c r="A263" s="76">
        <v>262</v>
      </c>
      <c r="B263" s="79">
        <v>36</v>
      </c>
      <c r="C263" s="79">
        <v>45</v>
      </c>
      <c r="D263" s="79" t="s">
        <v>73</v>
      </c>
      <c r="E263" s="79">
        <v>74.900000000000006</v>
      </c>
      <c r="F263" s="79" t="s">
        <v>130</v>
      </c>
      <c r="G263" s="79" t="s">
        <v>128</v>
      </c>
      <c r="H263" s="79" t="s">
        <v>75</v>
      </c>
      <c r="I263" s="79" t="s">
        <v>92</v>
      </c>
      <c r="J263" s="79">
        <v>20</v>
      </c>
      <c r="K263" s="80">
        <v>4</v>
      </c>
      <c r="L263" s="79" t="s">
        <v>89</v>
      </c>
      <c r="M263" s="79" t="s">
        <v>87</v>
      </c>
      <c r="N263" s="79" t="s">
        <v>134</v>
      </c>
      <c r="O263" s="79" t="s">
        <v>93</v>
      </c>
      <c r="P263" s="79" t="s">
        <v>126</v>
      </c>
    </row>
    <row r="264" spans="1:16" x14ac:dyDescent="0.35">
      <c r="A264" s="76">
        <v>263</v>
      </c>
      <c r="B264" s="79">
        <v>50</v>
      </c>
      <c r="C264" s="79">
        <v>45</v>
      </c>
      <c r="D264" s="79" t="s">
        <v>72</v>
      </c>
      <c r="E264" s="79">
        <v>73.7</v>
      </c>
      <c r="F264" s="79" t="s">
        <v>130</v>
      </c>
      <c r="G264" s="79" t="s">
        <v>119</v>
      </c>
      <c r="H264" s="79" t="s">
        <v>74</v>
      </c>
      <c r="I264" s="79" t="s">
        <v>75</v>
      </c>
      <c r="J264" s="79">
        <v>20</v>
      </c>
      <c r="K264" s="80">
        <v>2</v>
      </c>
      <c r="L264" s="79" t="s">
        <v>84</v>
      </c>
      <c r="M264" s="79" t="s">
        <v>87</v>
      </c>
      <c r="N264" s="79" t="s">
        <v>133</v>
      </c>
      <c r="O264" s="79" t="s">
        <v>85</v>
      </c>
      <c r="P264" s="79" t="s">
        <v>125</v>
      </c>
    </row>
    <row r="265" spans="1:16" x14ac:dyDescent="0.35">
      <c r="A265" s="76">
        <v>264</v>
      </c>
      <c r="B265" s="79">
        <v>40</v>
      </c>
      <c r="C265" s="79">
        <v>34</v>
      </c>
      <c r="D265" s="79" t="s">
        <v>73</v>
      </c>
      <c r="E265" s="79">
        <v>56.7</v>
      </c>
      <c r="F265" s="79" t="s">
        <v>138</v>
      </c>
      <c r="G265" s="79" t="s">
        <v>128</v>
      </c>
      <c r="H265" s="79" t="s">
        <v>75</v>
      </c>
      <c r="I265" s="79" t="s">
        <v>74</v>
      </c>
      <c r="J265" s="79">
        <v>10</v>
      </c>
      <c r="K265" s="80">
        <v>1</v>
      </c>
      <c r="L265" s="79" t="s">
        <v>90</v>
      </c>
      <c r="M265" s="79" t="s">
        <v>87</v>
      </c>
      <c r="N265" s="79" t="s">
        <v>133</v>
      </c>
      <c r="O265" s="79" t="s">
        <v>88</v>
      </c>
      <c r="P265" s="79" t="s">
        <v>125</v>
      </c>
    </row>
    <row r="266" spans="1:16" x14ac:dyDescent="0.35">
      <c r="A266" s="76">
        <v>265</v>
      </c>
      <c r="B266" s="79">
        <v>40</v>
      </c>
      <c r="C266" s="79">
        <v>51</v>
      </c>
      <c r="D266" s="79" t="s">
        <v>73</v>
      </c>
      <c r="E266" s="79">
        <v>97.9</v>
      </c>
      <c r="F266" s="79" t="s">
        <v>131</v>
      </c>
      <c r="G266" s="79" t="s">
        <v>128</v>
      </c>
      <c r="H266" s="79" t="s">
        <v>74</v>
      </c>
      <c r="I266" s="79" t="s">
        <v>92</v>
      </c>
      <c r="J266" s="79">
        <v>24</v>
      </c>
      <c r="K266" s="80">
        <v>4</v>
      </c>
      <c r="L266" s="79" t="s">
        <v>84</v>
      </c>
      <c r="M266" s="79" t="s">
        <v>87</v>
      </c>
      <c r="N266" s="79" t="s">
        <v>134</v>
      </c>
      <c r="O266" s="79" t="s">
        <v>88</v>
      </c>
      <c r="P266" s="79" t="s">
        <v>124</v>
      </c>
    </row>
    <row r="267" spans="1:16" x14ac:dyDescent="0.35">
      <c r="A267" s="76">
        <v>266</v>
      </c>
      <c r="B267" s="79">
        <v>40</v>
      </c>
      <c r="C267" s="79">
        <v>38</v>
      </c>
      <c r="D267" s="79" t="s">
        <v>73</v>
      </c>
      <c r="E267" s="79">
        <v>79.099999999999994</v>
      </c>
      <c r="F267" s="79" t="s">
        <v>131</v>
      </c>
      <c r="G267" s="79" t="s">
        <v>119</v>
      </c>
      <c r="H267" s="79" t="s">
        <v>75</v>
      </c>
      <c r="I267" s="79" t="s">
        <v>92</v>
      </c>
      <c r="J267" s="79">
        <v>6</v>
      </c>
      <c r="K267" s="80">
        <v>4</v>
      </c>
      <c r="L267" s="79" t="s">
        <v>90</v>
      </c>
      <c r="M267" s="79" t="s">
        <v>87</v>
      </c>
      <c r="N267" s="79" t="s">
        <v>134</v>
      </c>
      <c r="O267" s="79" t="s">
        <v>88</v>
      </c>
      <c r="P267" s="79" t="s">
        <v>126</v>
      </c>
    </row>
    <row r="268" spans="1:16" x14ac:dyDescent="0.35">
      <c r="A268" s="76">
        <v>267</v>
      </c>
      <c r="B268" s="79">
        <v>32</v>
      </c>
      <c r="C268" s="79">
        <v>58</v>
      </c>
      <c r="D268" s="79" t="s">
        <v>73</v>
      </c>
      <c r="E268" s="79">
        <v>65.099999999999994</v>
      </c>
      <c r="F268" s="79" t="s">
        <v>130</v>
      </c>
      <c r="G268" s="79" t="s">
        <v>128</v>
      </c>
      <c r="H268" s="79" t="s">
        <v>74</v>
      </c>
      <c r="I268" s="79" t="s">
        <v>74</v>
      </c>
      <c r="J268" s="79">
        <v>30</v>
      </c>
      <c r="K268" s="80">
        <v>0</v>
      </c>
      <c r="L268" s="79" t="s">
        <v>84</v>
      </c>
      <c r="M268" s="79" t="s">
        <v>91</v>
      </c>
      <c r="N268" s="79" t="s">
        <v>134</v>
      </c>
      <c r="O268" s="79" t="s">
        <v>93</v>
      </c>
      <c r="P268" s="79" t="s">
        <v>124</v>
      </c>
    </row>
    <row r="269" spans="1:16" x14ac:dyDescent="0.35">
      <c r="A269" s="76">
        <v>268</v>
      </c>
      <c r="B269" s="79">
        <v>50</v>
      </c>
      <c r="C269" s="79">
        <v>54</v>
      </c>
      <c r="D269" s="79" t="s">
        <v>72</v>
      </c>
      <c r="E269" s="79">
        <v>121.10000000000001</v>
      </c>
      <c r="F269" s="79" t="s">
        <v>131</v>
      </c>
      <c r="G269" s="79" t="s">
        <v>128</v>
      </c>
      <c r="H269" s="79" t="s">
        <v>75</v>
      </c>
      <c r="I269" s="79" t="s">
        <v>75</v>
      </c>
      <c r="J269" s="79">
        <v>30</v>
      </c>
      <c r="K269" s="80">
        <v>0</v>
      </c>
      <c r="L269" s="79" t="s">
        <v>84</v>
      </c>
      <c r="M269" s="79" t="s">
        <v>91</v>
      </c>
      <c r="N269" s="79" t="s">
        <v>134</v>
      </c>
      <c r="O269" s="79" t="s">
        <v>93</v>
      </c>
      <c r="P269" s="79" t="s">
        <v>125</v>
      </c>
    </row>
    <row r="270" spans="1:16" x14ac:dyDescent="0.35">
      <c r="A270" s="76">
        <v>269</v>
      </c>
      <c r="B270" s="79">
        <v>32</v>
      </c>
      <c r="C270" s="79">
        <v>57</v>
      </c>
      <c r="D270" s="79" t="s">
        <v>72</v>
      </c>
      <c r="E270" s="136">
        <v>171.5</v>
      </c>
      <c r="F270" s="79" t="s">
        <v>130</v>
      </c>
      <c r="G270" s="79" t="s">
        <v>119</v>
      </c>
      <c r="H270" s="79" t="s">
        <v>75</v>
      </c>
      <c r="I270" s="79" t="s">
        <v>74</v>
      </c>
      <c r="J270" s="79">
        <v>31</v>
      </c>
      <c r="K270" s="80">
        <v>0</v>
      </c>
      <c r="L270" s="79" t="s">
        <v>90</v>
      </c>
      <c r="M270" s="79" t="s">
        <v>87</v>
      </c>
      <c r="N270" s="79" t="s">
        <v>133</v>
      </c>
      <c r="O270" s="79" t="s">
        <v>88</v>
      </c>
      <c r="P270" s="79" t="s">
        <v>125</v>
      </c>
    </row>
    <row r="271" spans="1:16" x14ac:dyDescent="0.35">
      <c r="A271" s="76">
        <v>270</v>
      </c>
      <c r="B271" s="79">
        <v>54</v>
      </c>
      <c r="C271" s="79">
        <v>43</v>
      </c>
      <c r="D271" s="79" t="s">
        <v>72</v>
      </c>
      <c r="E271" s="79">
        <v>57.7</v>
      </c>
      <c r="F271" s="79" t="s">
        <v>130</v>
      </c>
      <c r="G271" s="79" t="s">
        <v>129</v>
      </c>
      <c r="H271" s="79" t="s">
        <v>75</v>
      </c>
      <c r="I271" s="79" t="s">
        <v>75</v>
      </c>
      <c r="J271" s="79">
        <v>17</v>
      </c>
      <c r="K271" s="80">
        <v>2</v>
      </c>
      <c r="L271" s="79" t="s">
        <v>84</v>
      </c>
      <c r="M271" s="79" t="s">
        <v>87</v>
      </c>
      <c r="N271" s="79" t="s">
        <v>133</v>
      </c>
      <c r="O271" s="79" t="s">
        <v>93</v>
      </c>
      <c r="P271" s="79" t="s">
        <v>127</v>
      </c>
    </row>
    <row r="272" spans="1:16" x14ac:dyDescent="0.35">
      <c r="A272" s="76">
        <v>271</v>
      </c>
      <c r="B272" s="79">
        <v>45</v>
      </c>
      <c r="C272" s="79">
        <v>40</v>
      </c>
      <c r="D272" s="79" t="s">
        <v>73</v>
      </c>
      <c r="E272" s="79">
        <v>54.099999999999994</v>
      </c>
      <c r="F272" s="79" t="s">
        <v>130</v>
      </c>
      <c r="G272" s="79" t="s">
        <v>128</v>
      </c>
      <c r="H272" s="79" t="s">
        <v>75</v>
      </c>
      <c r="I272" s="79" t="s">
        <v>92</v>
      </c>
      <c r="J272" s="79">
        <v>15</v>
      </c>
      <c r="K272" s="80">
        <v>1</v>
      </c>
      <c r="L272" s="79" t="s">
        <v>84</v>
      </c>
      <c r="M272" s="79" t="s">
        <v>87</v>
      </c>
      <c r="N272" s="79" t="s">
        <v>135</v>
      </c>
      <c r="O272" s="79" t="s">
        <v>85</v>
      </c>
      <c r="P272" s="79" t="s">
        <v>126</v>
      </c>
    </row>
    <row r="273" spans="1:16" x14ac:dyDescent="0.35">
      <c r="A273" s="76">
        <v>272</v>
      </c>
      <c r="B273" s="79">
        <v>40</v>
      </c>
      <c r="C273" s="79">
        <v>45</v>
      </c>
      <c r="D273" s="79" t="s">
        <v>73</v>
      </c>
      <c r="E273" s="79">
        <v>77.5</v>
      </c>
      <c r="F273" s="79" t="s">
        <v>130</v>
      </c>
      <c r="G273" s="79" t="s">
        <v>128</v>
      </c>
      <c r="H273" s="79" t="s">
        <v>122</v>
      </c>
      <c r="I273" s="79" t="s">
        <v>75</v>
      </c>
      <c r="J273" s="79">
        <v>20</v>
      </c>
      <c r="K273" s="80">
        <v>0</v>
      </c>
      <c r="L273" s="79" t="s">
        <v>84</v>
      </c>
      <c r="M273" s="79" t="s">
        <v>86</v>
      </c>
      <c r="N273" s="79" t="s">
        <v>133</v>
      </c>
      <c r="O273" s="79" t="s">
        <v>85</v>
      </c>
      <c r="P273" s="79" t="s">
        <v>125</v>
      </c>
    </row>
    <row r="274" spans="1:16" x14ac:dyDescent="0.35">
      <c r="A274" s="76">
        <v>273</v>
      </c>
      <c r="B274" s="79">
        <v>50</v>
      </c>
      <c r="C274" s="79">
        <v>54</v>
      </c>
      <c r="D274" s="79" t="s">
        <v>72</v>
      </c>
      <c r="E274" s="79">
        <v>104.3</v>
      </c>
      <c r="F274" s="79" t="s">
        <v>130</v>
      </c>
      <c r="G274" s="79" t="s">
        <v>128</v>
      </c>
      <c r="H274" s="79" t="s">
        <v>75</v>
      </c>
      <c r="I274" s="79" t="s">
        <v>74</v>
      </c>
      <c r="J274" s="79">
        <v>28</v>
      </c>
      <c r="K274" s="80">
        <v>2</v>
      </c>
      <c r="L274" s="79" t="s">
        <v>90</v>
      </c>
      <c r="M274" s="79" t="s">
        <v>87</v>
      </c>
      <c r="N274" s="79" t="s">
        <v>133</v>
      </c>
      <c r="O274" s="79" t="s">
        <v>93</v>
      </c>
      <c r="P274" s="79" t="s">
        <v>125</v>
      </c>
    </row>
    <row r="275" spans="1:16" x14ac:dyDescent="0.35">
      <c r="A275" s="76">
        <v>274</v>
      </c>
      <c r="B275" s="79">
        <v>40</v>
      </c>
      <c r="C275" s="79">
        <v>43</v>
      </c>
      <c r="D275" s="79" t="s">
        <v>72</v>
      </c>
      <c r="E275" s="79">
        <v>48.099999999999994</v>
      </c>
      <c r="F275" s="79" t="s">
        <v>138</v>
      </c>
      <c r="G275" s="79" t="s">
        <v>128</v>
      </c>
      <c r="H275" s="79" t="s">
        <v>75</v>
      </c>
      <c r="I275" s="79" t="s">
        <v>74</v>
      </c>
      <c r="J275" s="79">
        <v>18</v>
      </c>
      <c r="K275" s="80">
        <v>0</v>
      </c>
      <c r="L275" s="79" t="s">
        <v>90</v>
      </c>
      <c r="M275" s="79" t="s">
        <v>91</v>
      </c>
      <c r="N275" s="79" t="s">
        <v>133</v>
      </c>
      <c r="O275" s="79" t="s">
        <v>93</v>
      </c>
      <c r="P275" s="79" t="s">
        <v>125</v>
      </c>
    </row>
    <row r="276" spans="1:16" x14ac:dyDescent="0.35">
      <c r="A276" s="76">
        <v>275</v>
      </c>
      <c r="B276" s="79">
        <v>35</v>
      </c>
      <c r="C276" s="79">
        <v>48</v>
      </c>
      <c r="D276" s="79" t="s">
        <v>73</v>
      </c>
      <c r="E276" s="79">
        <v>59.7</v>
      </c>
      <c r="F276" s="79" t="s">
        <v>130</v>
      </c>
      <c r="G276" s="79" t="s">
        <v>128</v>
      </c>
      <c r="H276" s="79" t="s">
        <v>75</v>
      </c>
      <c r="I276" s="79" t="s">
        <v>74</v>
      </c>
      <c r="J276" s="79">
        <v>24</v>
      </c>
      <c r="K276" s="80">
        <v>0</v>
      </c>
      <c r="L276" s="79" t="s">
        <v>89</v>
      </c>
      <c r="M276" s="79" t="s">
        <v>94</v>
      </c>
      <c r="N276" s="79" t="s">
        <v>134</v>
      </c>
      <c r="O276" s="79" t="s">
        <v>95</v>
      </c>
      <c r="P276" s="79" t="s">
        <v>126</v>
      </c>
    </row>
    <row r="277" spans="1:16" x14ac:dyDescent="0.35">
      <c r="A277" s="76">
        <v>276</v>
      </c>
      <c r="B277" s="79">
        <v>40</v>
      </c>
      <c r="C277" s="79">
        <v>44</v>
      </c>
      <c r="D277" s="79" t="s">
        <v>72</v>
      </c>
      <c r="E277" s="79">
        <v>59.5</v>
      </c>
      <c r="F277" s="79" t="s">
        <v>130</v>
      </c>
      <c r="G277" s="79" t="s">
        <v>128</v>
      </c>
      <c r="H277" s="79" t="s">
        <v>75</v>
      </c>
      <c r="I277" s="79" t="s">
        <v>92</v>
      </c>
      <c r="J277" s="79">
        <v>18</v>
      </c>
      <c r="K277" s="80">
        <v>0</v>
      </c>
      <c r="L277" s="79" t="s">
        <v>90</v>
      </c>
      <c r="M277" s="79" t="s">
        <v>91</v>
      </c>
      <c r="N277" s="79" t="s">
        <v>134</v>
      </c>
      <c r="O277" s="79" t="s">
        <v>88</v>
      </c>
      <c r="P277" s="79" t="s">
        <v>125</v>
      </c>
    </row>
    <row r="278" spans="1:16" x14ac:dyDescent="0.35">
      <c r="A278" s="76">
        <v>277</v>
      </c>
      <c r="B278" s="79">
        <v>40</v>
      </c>
      <c r="C278" s="79">
        <v>57</v>
      </c>
      <c r="D278" s="79" t="s">
        <v>73</v>
      </c>
      <c r="E278" s="79">
        <v>55.099999999999994</v>
      </c>
      <c r="F278" s="79" t="s">
        <v>130</v>
      </c>
      <c r="G278" s="79" t="s">
        <v>119</v>
      </c>
      <c r="H278" s="79" t="s">
        <v>75</v>
      </c>
      <c r="I278" s="79" t="s">
        <v>75</v>
      </c>
      <c r="J278" s="79">
        <v>25</v>
      </c>
      <c r="K278" s="80">
        <v>2</v>
      </c>
      <c r="L278" s="79" t="s">
        <v>90</v>
      </c>
      <c r="M278" s="79" t="s">
        <v>91</v>
      </c>
      <c r="N278" s="79" t="s">
        <v>134</v>
      </c>
      <c r="O278" s="79" t="s">
        <v>95</v>
      </c>
      <c r="P278" s="79" t="s">
        <v>125</v>
      </c>
    </row>
    <row r="279" spans="1:16" x14ac:dyDescent="0.35">
      <c r="A279" s="76">
        <v>278</v>
      </c>
      <c r="B279" s="79">
        <v>40</v>
      </c>
      <c r="C279" s="79">
        <v>25</v>
      </c>
      <c r="D279" s="79" t="s">
        <v>73</v>
      </c>
      <c r="E279" s="79">
        <v>49.3</v>
      </c>
      <c r="F279" s="79" t="s">
        <v>138</v>
      </c>
      <c r="G279" s="79" t="s">
        <v>120</v>
      </c>
      <c r="H279" s="79" t="s">
        <v>75</v>
      </c>
      <c r="I279" s="79" t="s">
        <v>74</v>
      </c>
      <c r="J279" s="79">
        <v>1</v>
      </c>
      <c r="K279" s="80">
        <v>0</v>
      </c>
      <c r="L279" s="79" t="s">
        <v>84</v>
      </c>
      <c r="M279" s="79" t="s">
        <v>91</v>
      </c>
      <c r="N279" s="79" t="s">
        <v>134</v>
      </c>
      <c r="O279" s="79" t="s">
        <v>92</v>
      </c>
      <c r="P279" s="79" t="s">
        <v>124</v>
      </c>
    </row>
    <row r="280" spans="1:16" x14ac:dyDescent="0.35">
      <c r="A280" s="76">
        <v>279</v>
      </c>
      <c r="B280" s="79">
        <v>28</v>
      </c>
      <c r="C280" s="79">
        <v>49</v>
      </c>
      <c r="D280" s="79" t="s">
        <v>73</v>
      </c>
      <c r="E280" s="79">
        <v>105.5</v>
      </c>
      <c r="F280" s="79" t="s">
        <v>131</v>
      </c>
      <c r="G280" s="79" t="s">
        <v>128</v>
      </c>
      <c r="H280" s="79" t="s">
        <v>75</v>
      </c>
      <c r="I280" s="79" t="s">
        <v>92</v>
      </c>
      <c r="J280" s="79">
        <v>25</v>
      </c>
      <c r="K280" s="80">
        <v>3</v>
      </c>
      <c r="L280" s="79" t="s">
        <v>89</v>
      </c>
      <c r="M280" s="79" t="s">
        <v>87</v>
      </c>
      <c r="N280" s="79" t="s">
        <v>134</v>
      </c>
      <c r="O280" s="79" t="s">
        <v>93</v>
      </c>
      <c r="P280" s="79" t="s">
        <v>126</v>
      </c>
    </row>
    <row r="281" spans="1:16" x14ac:dyDescent="0.35">
      <c r="A281" s="76">
        <v>280</v>
      </c>
      <c r="B281" s="79">
        <v>40</v>
      </c>
      <c r="C281" s="79">
        <v>39</v>
      </c>
      <c r="D281" s="79" t="s">
        <v>72</v>
      </c>
      <c r="E281" s="79">
        <v>95.7</v>
      </c>
      <c r="F281" s="79" t="s">
        <v>131</v>
      </c>
      <c r="G281" s="79" t="s">
        <v>128</v>
      </c>
      <c r="H281" s="79" t="s">
        <v>75</v>
      </c>
      <c r="I281" s="79" t="s">
        <v>74</v>
      </c>
      <c r="J281" s="79">
        <v>14</v>
      </c>
      <c r="K281" s="80">
        <v>1</v>
      </c>
      <c r="L281" s="79" t="s">
        <v>84</v>
      </c>
      <c r="M281" s="79" t="s">
        <v>87</v>
      </c>
      <c r="N281" s="79" t="s">
        <v>134</v>
      </c>
      <c r="O281" s="79" t="s">
        <v>93</v>
      </c>
      <c r="P281" s="79" t="s">
        <v>126</v>
      </c>
    </row>
    <row r="282" spans="1:16" x14ac:dyDescent="0.35">
      <c r="A282" s="76">
        <v>281</v>
      </c>
      <c r="B282" s="79">
        <v>40</v>
      </c>
      <c r="C282" s="79">
        <v>41</v>
      </c>
      <c r="D282" s="79" t="s">
        <v>72</v>
      </c>
      <c r="E282" s="79">
        <v>91.9</v>
      </c>
      <c r="F282" s="79" t="s">
        <v>130</v>
      </c>
      <c r="G282" s="79" t="s">
        <v>128</v>
      </c>
      <c r="H282" s="79" t="s">
        <v>74</v>
      </c>
      <c r="I282" s="79" t="s">
        <v>75</v>
      </c>
      <c r="J282" s="79">
        <v>16</v>
      </c>
      <c r="K282" s="80">
        <v>1</v>
      </c>
      <c r="L282" s="79" t="s">
        <v>84</v>
      </c>
      <c r="M282" s="79" t="s">
        <v>87</v>
      </c>
      <c r="N282" s="79" t="s">
        <v>134</v>
      </c>
      <c r="O282" s="79" t="s">
        <v>88</v>
      </c>
      <c r="P282" s="79" t="s">
        <v>125</v>
      </c>
    </row>
    <row r="283" spans="1:16" x14ac:dyDescent="0.35">
      <c r="A283" s="76">
        <v>282</v>
      </c>
      <c r="B283" s="79">
        <v>40</v>
      </c>
      <c r="C283" s="79">
        <v>37</v>
      </c>
      <c r="D283" s="79" t="s">
        <v>72</v>
      </c>
      <c r="E283" s="79">
        <v>81.099999999999994</v>
      </c>
      <c r="F283" s="79" t="s">
        <v>131</v>
      </c>
      <c r="G283" s="79" t="s">
        <v>128</v>
      </c>
      <c r="H283" s="79" t="s">
        <v>75</v>
      </c>
      <c r="I283" s="79" t="s">
        <v>92</v>
      </c>
      <c r="J283" s="79">
        <v>12</v>
      </c>
      <c r="K283" s="80">
        <v>0</v>
      </c>
      <c r="L283" s="79" t="s">
        <v>90</v>
      </c>
      <c r="M283" s="79" t="s">
        <v>87</v>
      </c>
      <c r="N283" s="79" t="s">
        <v>134</v>
      </c>
      <c r="O283" s="79" t="s">
        <v>93</v>
      </c>
      <c r="P283" s="79" t="s">
        <v>124</v>
      </c>
    </row>
    <row r="284" spans="1:16" x14ac:dyDescent="0.35">
      <c r="A284" s="76">
        <v>283</v>
      </c>
      <c r="B284" s="79">
        <v>40</v>
      </c>
      <c r="C284" s="79">
        <v>65</v>
      </c>
      <c r="D284" s="79" t="s">
        <v>73</v>
      </c>
      <c r="E284" s="79">
        <v>54.900000000000006</v>
      </c>
      <c r="F284" s="79" t="s">
        <v>130</v>
      </c>
      <c r="G284" s="79" t="s">
        <v>128</v>
      </c>
      <c r="H284" s="79" t="s">
        <v>75</v>
      </c>
      <c r="I284" s="79" t="s">
        <v>92</v>
      </c>
      <c r="J284" s="79">
        <v>22</v>
      </c>
      <c r="K284" s="80">
        <v>1</v>
      </c>
      <c r="L284" s="79" t="s">
        <v>90</v>
      </c>
      <c r="M284" s="79" t="s">
        <v>91</v>
      </c>
      <c r="N284" s="79" t="s">
        <v>133</v>
      </c>
      <c r="O284" s="79" t="s">
        <v>88</v>
      </c>
      <c r="P284" s="79" t="s">
        <v>125</v>
      </c>
    </row>
    <row r="285" spans="1:16" x14ac:dyDescent="0.35">
      <c r="A285" s="76">
        <v>284</v>
      </c>
      <c r="B285" s="79">
        <v>40</v>
      </c>
      <c r="C285" s="79">
        <v>50</v>
      </c>
      <c r="D285" s="79" t="s">
        <v>72</v>
      </c>
      <c r="E285" s="79">
        <v>79.5</v>
      </c>
      <c r="F285" s="79" t="s">
        <v>130</v>
      </c>
      <c r="G285" s="79" t="s">
        <v>118</v>
      </c>
      <c r="H285" s="79" t="s">
        <v>122</v>
      </c>
      <c r="I285" s="79" t="s">
        <v>75</v>
      </c>
      <c r="J285" s="79">
        <v>23</v>
      </c>
      <c r="K285" s="80">
        <v>3</v>
      </c>
      <c r="L285" s="79" t="s">
        <v>89</v>
      </c>
      <c r="M285" s="79" t="s">
        <v>94</v>
      </c>
      <c r="N285" s="79" t="s">
        <v>133</v>
      </c>
      <c r="O285" s="79" t="s">
        <v>95</v>
      </c>
      <c r="P285" s="79" t="s">
        <v>125</v>
      </c>
    </row>
    <row r="286" spans="1:16" x14ac:dyDescent="0.35">
      <c r="A286" s="76">
        <v>285</v>
      </c>
      <c r="B286" s="79">
        <v>34</v>
      </c>
      <c r="C286" s="79">
        <v>57</v>
      </c>
      <c r="D286" s="79" t="s">
        <v>73</v>
      </c>
      <c r="E286" s="79">
        <v>85.5</v>
      </c>
      <c r="F286" s="79" t="s">
        <v>130</v>
      </c>
      <c r="G286" s="79" t="s">
        <v>118</v>
      </c>
      <c r="H286" s="79" t="s">
        <v>75</v>
      </c>
      <c r="I286" s="79" t="s">
        <v>74</v>
      </c>
      <c r="J286" s="79">
        <v>14</v>
      </c>
      <c r="K286" s="80">
        <v>0</v>
      </c>
      <c r="L286" s="79" t="s">
        <v>90</v>
      </c>
      <c r="M286" s="79" t="s">
        <v>91</v>
      </c>
      <c r="N286" s="79" t="s">
        <v>134</v>
      </c>
      <c r="O286" s="79" t="s">
        <v>93</v>
      </c>
      <c r="P286" s="79" t="s">
        <v>124</v>
      </c>
    </row>
    <row r="287" spans="1:16" x14ac:dyDescent="0.35">
      <c r="A287" s="76">
        <v>286</v>
      </c>
      <c r="B287" s="79">
        <v>40</v>
      </c>
      <c r="C287" s="79">
        <v>48</v>
      </c>
      <c r="D287" s="79" t="s">
        <v>83</v>
      </c>
      <c r="E287" s="79">
        <v>111.9</v>
      </c>
      <c r="F287" s="79" t="s">
        <v>130</v>
      </c>
      <c r="G287" s="79" t="s">
        <v>128</v>
      </c>
      <c r="H287" s="79" t="s">
        <v>74</v>
      </c>
      <c r="I287" s="79" t="s">
        <v>75</v>
      </c>
      <c r="J287" s="79">
        <v>22</v>
      </c>
      <c r="K287" s="80">
        <v>1</v>
      </c>
      <c r="L287" s="79" t="s">
        <v>89</v>
      </c>
      <c r="M287" s="79" t="s">
        <v>86</v>
      </c>
      <c r="N287" s="79" t="s">
        <v>133</v>
      </c>
      <c r="O287" s="79" t="s">
        <v>88</v>
      </c>
      <c r="P287" s="79" t="s">
        <v>126</v>
      </c>
    </row>
    <row r="288" spans="1:16" x14ac:dyDescent="0.35">
      <c r="A288" s="76">
        <v>287</v>
      </c>
      <c r="B288" s="79">
        <v>50</v>
      </c>
      <c r="C288" s="79">
        <v>53</v>
      </c>
      <c r="D288" s="79" t="s">
        <v>72</v>
      </c>
      <c r="E288" s="136">
        <v>152.69999999999999</v>
      </c>
      <c r="F288" s="79" t="s">
        <v>130</v>
      </c>
      <c r="G288" s="79" t="s">
        <v>128</v>
      </c>
      <c r="H288" s="79" t="s">
        <v>75</v>
      </c>
      <c r="I288" s="79" t="s">
        <v>74</v>
      </c>
      <c r="J288" s="79">
        <v>25</v>
      </c>
      <c r="K288" s="80">
        <v>0</v>
      </c>
      <c r="L288" s="79" t="s">
        <v>84</v>
      </c>
      <c r="M288" s="79" t="s">
        <v>91</v>
      </c>
      <c r="N288" s="79" t="s">
        <v>134</v>
      </c>
      <c r="O288" s="79" t="s">
        <v>93</v>
      </c>
      <c r="P288" s="79" t="s">
        <v>122</v>
      </c>
    </row>
    <row r="289" spans="1:16" x14ac:dyDescent="0.35">
      <c r="A289" s="76">
        <v>288</v>
      </c>
      <c r="B289" s="79">
        <v>60</v>
      </c>
      <c r="C289" s="79">
        <v>52</v>
      </c>
      <c r="D289" s="79" t="s">
        <v>73</v>
      </c>
      <c r="E289" s="79">
        <v>86.100000000000009</v>
      </c>
      <c r="F289" s="79" t="s">
        <v>131</v>
      </c>
      <c r="G289" s="79" t="s">
        <v>120</v>
      </c>
      <c r="H289" s="79" t="s">
        <v>75</v>
      </c>
      <c r="I289" s="79" t="s">
        <v>74</v>
      </c>
      <c r="J289" s="79">
        <v>26</v>
      </c>
      <c r="K289" s="80">
        <v>0</v>
      </c>
      <c r="L289" s="79" t="s">
        <v>90</v>
      </c>
      <c r="M289" s="79" t="s">
        <v>91</v>
      </c>
      <c r="N289" s="79" t="s">
        <v>133</v>
      </c>
      <c r="O289" s="79" t="s">
        <v>93</v>
      </c>
      <c r="P289" s="79" t="s">
        <v>124</v>
      </c>
    </row>
    <row r="290" spans="1:16" x14ac:dyDescent="0.35">
      <c r="A290" s="76">
        <v>289</v>
      </c>
      <c r="B290" s="79">
        <v>52</v>
      </c>
      <c r="C290" s="79">
        <v>38</v>
      </c>
      <c r="D290" s="79" t="s">
        <v>72</v>
      </c>
      <c r="E290" s="79">
        <v>97.5</v>
      </c>
      <c r="F290" s="79" t="s">
        <v>131</v>
      </c>
      <c r="G290" s="79" t="s">
        <v>128</v>
      </c>
      <c r="H290" s="79" t="s">
        <v>75</v>
      </c>
      <c r="I290" s="79" t="s">
        <v>75</v>
      </c>
      <c r="J290" s="79">
        <v>13</v>
      </c>
      <c r="K290" s="80">
        <v>1</v>
      </c>
      <c r="L290" s="79" t="s">
        <v>84</v>
      </c>
      <c r="M290" s="79" t="s">
        <v>91</v>
      </c>
      <c r="N290" s="79" t="s">
        <v>134</v>
      </c>
      <c r="O290" s="79" t="s">
        <v>92</v>
      </c>
      <c r="P290" s="79" t="s">
        <v>125</v>
      </c>
    </row>
    <row r="291" spans="1:16" x14ac:dyDescent="0.35">
      <c r="A291" s="76">
        <v>290</v>
      </c>
      <c r="B291" s="79">
        <v>40</v>
      </c>
      <c r="C291" s="79">
        <v>33</v>
      </c>
      <c r="D291" s="79" t="s">
        <v>73</v>
      </c>
      <c r="E291" s="79">
        <v>81.3</v>
      </c>
      <c r="F291" s="79" t="s">
        <v>131</v>
      </c>
      <c r="G291" s="79" t="s">
        <v>119</v>
      </c>
      <c r="H291" s="79" t="s">
        <v>74</v>
      </c>
      <c r="I291" s="79" t="s">
        <v>74</v>
      </c>
      <c r="J291" s="79">
        <v>9</v>
      </c>
      <c r="K291" s="80">
        <v>0</v>
      </c>
      <c r="L291" s="79" t="s">
        <v>89</v>
      </c>
      <c r="M291" s="79" t="s">
        <v>91</v>
      </c>
      <c r="N291" s="79" t="s">
        <v>133</v>
      </c>
      <c r="O291" s="79" t="s">
        <v>85</v>
      </c>
      <c r="P291" s="79" t="s">
        <v>125</v>
      </c>
    </row>
    <row r="292" spans="1:16" x14ac:dyDescent="0.35">
      <c r="A292" s="76">
        <v>291</v>
      </c>
      <c r="B292" s="79">
        <v>45</v>
      </c>
      <c r="C292" s="79">
        <v>63</v>
      </c>
      <c r="D292" s="79" t="s">
        <v>72</v>
      </c>
      <c r="E292" s="136">
        <v>202.5</v>
      </c>
      <c r="F292" s="79" t="s">
        <v>131</v>
      </c>
      <c r="G292" s="79" t="s">
        <v>128</v>
      </c>
      <c r="H292" s="79" t="s">
        <v>74</v>
      </c>
      <c r="I292" s="79" t="s">
        <v>92</v>
      </c>
      <c r="J292" s="79">
        <v>35</v>
      </c>
      <c r="K292" s="80">
        <v>0</v>
      </c>
      <c r="L292" s="79" t="s">
        <v>90</v>
      </c>
      <c r="M292" s="79" t="s">
        <v>91</v>
      </c>
      <c r="N292" s="79" t="s">
        <v>133</v>
      </c>
      <c r="O292" s="79" t="s">
        <v>88</v>
      </c>
      <c r="P292" s="79" t="s">
        <v>124</v>
      </c>
    </row>
    <row r="293" spans="1:16" x14ac:dyDescent="0.35">
      <c r="A293" s="76">
        <v>292</v>
      </c>
      <c r="B293" s="79">
        <v>40</v>
      </c>
      <c r="C293" s="79">
        <v>51</v>
      </c>
      <c r="D293" s="79" t="s">
        <v>73</v>
      </c>
      <c r="E293" s="79">
        <v>86.100000000000009</v>
      </c>
      <c r="F293" s="79" t="s">
        <v>130</v>
      </c>
      <c r="G293" s="79" t="s">
        <v>128</v>
      </c>
      <c r="H293" s="79" t="s">
        <v>74</v>
      </c>
      <c r="I293" s="79" t="s">
        <v>74</v>
      </c>
      <c r="J293" s="79">
        <v>25</v>
      </c>
      <c r="K293" s="80">
        <v>1</v>
      </c>
      <c r="L293" s="79" t="s">
        <v>90</v>
      </c>
      <c r="M293" s="79" t="s">
        <v>91</v>
      </c>
      <c r="N293" s="79" t="s">
        <v>134</v>
      </c>
      <c r="O293" s="79" t="s">
        <v>93</v>
      </c>
      <c r="P293" s="79" t="s">
        <v>124</v>
      </c>
    </row>
    <row r="294" spans="1:16" x14ac:dyDescent="0.35">
      <c r="A294" s="76">
        <v>293</v>
      </c>
      <c r="B294" s="79">
        <v>38</v>
      </c>
      <c r="C294" s="79">
        <v>43</v>
      </c>
      <c r="D294" s="79" t="s">
        <v>73</v>
      </c>
      <c r="E294" s="79">
        <v>51.900000000000006</v>
      </c>
      <c r="F294" s="79" t="s">
        <v>132</v>
      </c>
      <c r="G294" s="79" t="s">
        <v>128</v>
      </c>
      <c r="H294" s="79" t="s">
        <v>75</v>
      </c>
      <c r="I294" s="79" t="s">
        <v>92</v>
      </c>
      <c r="J294" s="79">
        <v>5</v>
      </c>
      <c r="K294" s="80">
        <v>0</v>
      </c>
      <c r="L294" s="79" t="s">
        <v>90</v>
      </c>
      <c r="M294" s="79" t="s">
        <v>91</v>
      </c>
      <c r="N294" s="79" t="s">
        <v>135</v>
      </c>
      <c r="O294" s="79" t="s">
        <v>95</v>
      </c>
      <c r="P294" s="79" t="s">
        <v>127</v>
      </c>
    </row>
    <row r="295" spans="1:16" x14ac:dyDescent="0.35">
      <c r="A295" s="76">
        <v>294</v>
      </c>
      <c r="B295" s="79">
        <v>40</v>
      </c>
      <c r="C295" s="79">
        <v>44</v>
      </c>
      <c r="D295" s="79" t="s">
        <v>83</v>
      </c>
      <c r="E295" s="79">
        <v>105.9</v>
      </c>
      <c r="F295" s="79" t="s">
        <v>131</v>
      </c>
      <c r="G295" s="79" t="s">
        <v>118</v>
      </c>
      <c r="H295" s="79" t="s">
        <v>75</v>
      </c>
      <c r="I295" s="79" t="s">
        <v>75</v>
      </c>
      <c r="J295" s="79">
        <v>17</v>
      </c>
      <c r="K295" s="80">
        <v>4</v>
      </c>
      <c r="L295" s="79" t="s">
        <v>90</v>
      </c>
      <c r="M295" s="79" t="s">
        <v>87</v>
      </c>
      <c r="N295" s="79" t="s">
        <v>134</v>
      </c>
      <c r="O295" s="79" t="s">
        <v>88</v>
      </c>
      <c r="P295" s="79" t="s">
        <v>125</v>
      </c>
    </row>
    <row r="296" spans="1:16" x14ac:dyDescent="0.35">
      <c r="A296" s="76">
        <v>295</v>
      </c>
      <c r="B296" s="79">
        <v>50</v>
      </c>
      <c r="C296" s="79">
        <v>30</v>
      </c>
      <c r="D296" s="79" t="s">
        <v>72</v>
      </c>
      <c r="E296" s="79">
        <v>63.7</v>
      </c>
      <c r="F296" s="79" t="s">
        <v>138</v>
      </c>
      <c r="G296" s="79" t="s">
        <v>128</v>
      </c>
      <c r="H296" s="79" t="s">
        <v>75</v>
      </c>
      <c r="I296" s="79" t="s">
        <v>92</v>
      </c>
      <c r="J296" s="79">
        <v>3</v>
      </c>
      <c r="K296" s="80">
        <v>2</v>
      </c>
      <c r="L296" s="79" t="s">
        <v>84</v>
      </c>
      <c r="M296" s="79" t="s">
        <v>86</v>
      </c>
      <c r="N296" s="79" t="s">
        <v>134</v>
      </c>
      <c r="O296" s="79" t="s">
        <v>95</v>
      </c>
      <c r="P296" s="79" t="s">
        <v>126</v>
      </c>
    </row>
    <row r="297" spans="1:16" x14ac:dyDescent="0.35">
      <c r="A297" s="76">
        <v>296</v>
      </c>
      <c r="B297" s="79">
        <v>40</v>
      </c>
      <c r="C297" s="79">
        <v>42</v>
      </c>
      <c r="D297" s="79" t="s">
        <v>73</v>
      </c>
      <c r="E297" s="79">
        <v>53.900000000000006</v>
      </c>
      <c r="F297" s="79" t="s">
        <v>132</v>
      </c>
      <c r="G297" s="79" t="s">
        <v>128</v>
      </c>
      <c r="H297" s="79" t="s">
        <v>75</v>
      </c>
      <c r="I297" s="79" t="s">
        <v>75</v>
      </c>
      <c r="J297" s="79">
        <v>10</v>
      </c>
      <c r="K297" s="80">
        <v>1</v>
      </c>
      <c r="L297" s="79" t="s">
        <v>90</v>
      </c>
      <c r="M297" s="79" t="s">
        <v>91</v>
      </c>
      <c r="N297" s="79" t="s">
        <v>134</v>
      </c>
      <c r="O297" s="79" t="s">
        <v>93</v>
      </c>
      <c r="P297" s="79" t="s">
        <v>125</v>
      </c>
    </row>
    <row r="298" spans="1:16" x14ac:dyDescent="0.35">
      <c r="A298" s="76">
        <v>297</v>
      </c>
      <c r="B298" s="79">
        <v>40</v>
      </c>
      <c r="C298" s="79">
        <v>62</v>
      </c>
      <c r="D298" s="79" t="s">
        <v>83</v>
      </c>
      <c r="E298" s="79">
        <v>82.3</v>
      </c>
      <c r="F298" s="79" t="s">
        <v>130</v>
      </c>
      <c r="G298" s="79" t="s">
        <v>119</v>
      </c>
      <c r="H298" s="79" t="s">
        <v>74</v>
      </c>
      <c r="I298" s="79" t="s">
        <v>74</v>
      </c>
      <c r="J298" s="79">
        <v>25</v>
      </c>
      <c r="K298" s="80">
        <v>0</v>
      </c>
      <c r="L298" s="79" t="s">
        <v>90</v>
      </c>
      <c r="M298" s="79" t="s">
        <v>87</v>
      </c>
      <c r="N298" s="79" t="s">
        <v>134</v>
      </c>
      <c r="O298" s="79" t="s">
        <v>88</v>
      </c>
      <c r="P298" s="79" t="s">
        <v>126</v>
      </c>
    </row>
    <row r="299" spans="1:16" x14ac:dyDescent="0.35">
      <c r="A299" s="76">
        <v>298</v>
      </c>
      <c r="B299" s="79">
        <v>60</v>
      </c>
      <c r="C299" s="79">
        <v>38</v>
      </c>
      <c r="D299" s="79" t="s">
        <v>72</v>
      </c>
      <c r="E299" s="79">
        <v>74.5</v>
      </c>
      <c r="F299" s="79" t="s">
        <v>130</v>
      </c>
      <c r="G299" s="79" t="s">
        <v>128</v>
      </c>
      <c r="H299" s="79" t="s">
        <v>74</v>
      </c>
      <c r="I299" s="79" t="s">
        <v>75</v>
      </c>
      <c r="J299" s="79">
        <v>14</v>
      </c>
      <c r="K299" s="80">
        <v>0</v>
      </c>
      <c r="L299" s="79" t="s">
        <v>90</v>
      </c>
      <c r="M299" s="79" t="s">
        <v>91</v>
      </c>
      <c r="N299" s="79" t="s">
        <v>134</v>
      </c>
      <c r="O299" s="79" t="s">
        <v>93</v>
      </c>
      <c r="P299" s="79" t="s">
        <v>127</v>
      </c>
    </row>
    <row r="300" spans="1:16" x14ac:dyDescent="0.35">
      <c r="A300" s="76">
        <v>299</v>
      </c>
      <c r="B300" s="79">
        <v>40</v>
      </c>
      <c r="C300" s="79">
        <v>54</v>
      </c>
      <c r="D300" s="79" t="s">
        <v>73</v>
      </c>
      <c r="E300" s="79">
        <v>47.099999999999994</v>
      </c>
      <c r="F300" s="79" t="s">
        <v>130</v>
      </c>
      <c r="G300" s="79" t="s">
        <v>128</v>
      </c>
      <c r="H300" s="79" t="s">
        <v>75</v>
      </c>
      <c r="I300" s="79" t="s">
        <v>74</v>
      </c>
      <c r="J300" s="79">
        <v>23</v>
      </c>
      <c r="K300" s="80">
        <v>0</v>
      </c>
      <c r="L300" s="79" t="s">
        <v>90</v>
      </c>
      <c r="M300" s="79" t="s">
        <v>91</v>
      </c>
      <c r="N300" s="79" t="s">
        <v>134</v>
      </c>
      <c r="O300" s="79" t="s">
        <v>88</v>
      </c>
      <c r="P300" s="79" t="s">
        <v>125</v>
      </c>
    </row>
    <row r="301" spans="1:16" x14ac:dyDescent="0.35">
      <c r="A301" s="76">
        <v>300</v>
      </c>
      <c r="B301" s="79">
        <v>40</v>
      </c>
      <c r="C301" s="79">
        <v>52</v>
      </c>
      <c r="D301" s="79" t="s">
        <v>72</v>
      </c>
      <c r="E301" s="79">
        <v>68.7</v>
      </c>
      <c r="F301" s="79" t="s">
        <v>130</v>
      </c>
      <c r="G301" s="79" t="s">
        <v>128</v>
      </c>
      <c r="H301" s="79" t="s">
        <v>75</v>
      </c>
      <c r="I301" s="79" t="s">
        <v>92</v>
      </c>
      <c r="J301" s="79">
        <v>26</v>
      </c>
      <c r="K301" s="80">
        <v>0</v>
      </c>
      <c r="L301" s="79" t="s">
        <v>84</v>
      </c>
      <c r="M301" s="79" t="s">
        <v>87</v>
      </c>
      <c r="N301" s="79" t="s">
        <v>134</v>
      </c>
      <c r="O301" s="79" t="s">
        <v>88</v>
      </c>
      <c r="P301" s="79" t="s">
        <v>126</v>
      </c>
    </row>
    <row r="302" spans="1:16" x14ac:dyDescent="0.35">
      <c r="A302" s="76">
        <v>301</v>
      </c>
      <c r="B302" s="79">
        <v>48</v>
      </c>
      <c r="C302" s="79">
        <v>38</v>
      </c>
      <c r="D302" s="79" t="s">
        <v>72</v>
      </c>
      <c r="E302" s="79">
        <v>92.5</v>
      </c>
      <c r="F302" s="79" t="s">
        <v>130</v>
      </c>
      <c r="G302" s="79" t="s">
        <v>120</v>
      </c>
      <c r="H302" s="79" t="s">
        <v>74</v>
      </c>
      <c r="I302" s="79" t="s">
        <v>75</v>
      </c>
      <c r="J302" s="79">
        <v>12</v>
      </c>
      <c r="K302" s="80">
        <v>1</v>
      </c>
      <c r="L302" s="79" t="s">
        <v>90</v>
      </c>
      <c r="M302" s="79" t="s">
        <v>91</v>
      </c>
      <c r="N302" s="79" t="s">
        <v>134</v>
      </c>
      <c r="O302" s="79" t="s">
        <v>88</v>
      </c>
      <c r="P302" s="79" t="s">
        <v>126</v>
      </c>
    </row>
    <row r="303" spans="1:16" x14ac:dyDescent="0.35">
      <c r="A303" s="76">
        <v>302</v>
      </c>
      <c r="B303" s="79">
        <v>44</v>
      </c>
      <c r="C303" s="79">
        <v>55</v>
      </c>
      <c r="D303" s="79" t="s">
        <v>83</v>
      </c>
      <c r="E303" s="79">
        <v>104.10000000000001</v>
      </c>
      <c r="F303" s="79" t="s">
        <v>130</v>
      </c>
      <c r="G303" s="79" t="s">
        <v>128</v>
      </c>
      <c r="H303" s="79" t="s">
        <v>74</v>
      </c>
      <c r="I303" s="79" t="s">
        <v>75</v>
      </c>
      <c r="J303" s="79">
        <v>30</v>
      </c>
      <c r="K303" s="80">
        <v>0</v>
      </c>
      <c r="L303" s="79" t="s">
        <v>84</v>
      </c>
      <c r="M303" s="79" t="s">
        <v>91</v>
      </c>
      <c r="N303" s="79" t="s">
        <v>134</v>
      </c>
      <c r="O303" s="79" t="s">
        <v>93</v>
      </c>
      <c r="P303" s="79" t="s">
        <v>126</v>
      </c>
    </row>
    <row r="304" spans="1:16" x14ac:dyDescent="0.35">
      <c r="A304" s="76">
        <v>303</v>
      </c>
      <c r="B304" s="79">
        <v>60</v>
      </c>
      <c r="C304" s="79">
        <v>43</v>
      </c>
      <c r="D304" s="79" t="s">
        <v>72</v>
      </c>
      <c r="E304" s="79">
        <v>94.100000000000009</v>
      </c>
      <c r="F304" s="79" t="s">
        <v>130</v>
      </c>
      <c r="G304" s="79" t="s">
        <v>119</v>
      </c>
      <c r="H304" s="79" t="s">
        <v>75</v>
      </c>
      <c r="I304" s="79" t="s">
        <v>74</v>
      </c>
      <c r="J304" s="79">
        <v>18</v>
      </c>
      <c r="K304" s="80">
        <v>0</v>
      </c>
      <c r="L304" s="79" t="s">
        <v>89</v>
      </c>
      <c r="M304" s="79" t="s">
        <v>87</v>
      </c>
      <c r="N304" s="79" t="s">
        <v>133</v>
      </c>
      <c r="O304" s="79" t="s">
        <v>93</v>
      </c>
      <c r="P304" s="79" t="s">
        <v>126</v>
      </c>
    </row>
    <row r="305" spans="1:16" x14ac:dyDescent="0.35">
      <c r="A305" s="76">
        <v>304</v>
      </c>
      <c r="B305" s="79">
        <v>73</v>
      </c>
      <c r="C305" s="79">
        <v>25</v>
      </c>
      <c r="D305" s="79" t="s">
        <v>72</v>
      </c>
      <c r="E305" s="79">
        <v>123.9</v>
      </c>
      <c r="F305" s="79" t="s">
        <v>130</v>
      </c>
      <c r="G305" s="79" t="s">
        <v>128</v>
      </c>
      <c r="H305" s="79" t="s">
        <v>75</v>
      </c>
      <c r="I305" s="79" t="s">
        <v>74</v>
      </c>
      <c r="J305" s="79">
        <v>1</v>
      </c>
      <c r="K305" s="80">
        <v>0</v>
      </c>
      <c r="L305" s="79" t="s">
        <v>90</v>
      </c>
      <c r="M305" s="79" t="s">
        <v>91</v>
      </c>
      <c r="N305" s="79" t="s">
        <v>133</v>
      </c>
      <c r="O305" s="79" t="s">
        <v>85</v>
      </c>
      <c r="P305" s="79" t="s">
        <v>124</v>
      </c>
    </row>
    <row r="306" spans="1:16" x14ac:dyDescent="0.35">
      <c r="A306" s="76">
        <v>305</v>
      </c>
      <c r="B306" s="79">
        <v>48</v>
      </c>
      <c r="C306" s="79">
        <v>36</v>
      </c>
      <c r="D306" s="79" t="s">
        <v>73</v>
      </c>
      <c r="E306" s="79">
        <v>70.099999999999994</v>
      </c>
      <c r="F306" s="79" t="s">
        <v>130</v>
      </c>
      <c r="G306" s="79" t="s">
        <v>128</v>
      </c>
      <c r="H306" s="79" t="s">
        <v>74</v>
      </c>
      <c r="I306" s="79" t="s">
        <v>74</v>
      </c>
      <c r="J306" s="79">
        <v>11</v>
      </c>
      <c r="K306" s="80">
        <v>0</v>
      </c>
      <c r="L306" s="79" t="s">
        <v>90</v>
      </c>
      <c r="M306" s="79" t="s">
        <v>91</v>
      </c>
      <c r="N306" s="79" t="s">
        <v>134</v>
      </c>
      <c r="O306" s="79" t="s">
        <v>93</v>
      </c>
      <c r="P306" s="79" t="s">
        <v>126</v>
      </c>
    </row>
    <row r="307" spans="1:16" x14ac:dyDescent="0.35">
      <c r="A307" s="76">
        <v>306</v>
      </c>
      <c r="B307" s="79">
        <v>40</v>
      </c>
      <c r="C307" s="79">
        <v>53</v>
      </c>
      <c r="D307" s="79" t="s">
        <v>72</v>
      </c>
      <c r="E307" s="79">
        <v>83.7</v>
      </c>
      <c r="F307" s="79" t="s">
        <v>130</v>
      </c>
      <c r="G307" s="79" t="s">
        <v>128</v>
      </c>
      <c r="H307" s="79" t="s">
        <v>74</v>
      </c>
      <c r="I307" s="79" t="s">
        <v>74</v>
      </c>
      <c r="J307" s="79">
        <v>22</v>
      </c>
      <c r="K307" s="80">
        <v>0</v>
      </c>
      <c r="L307" s="79" t="s">
        <v>90</v>
      </c>
      <c r="M307" s="79" t="s">
        <v>87</v>
      </c>
      <c r="N307" s="79" t="s">
        <v>133</v>
      </c>
      <c r="O307" s="79" t="s">
        <v>93</v>
      </c>
      <c r="P307" s="79" t="s">
        <v>124</v>
      </c>
    </row>
    <row r="308" spans="1:16" x14ac:dyDescent="0.35">
      <c r="A308" s="76">
        <v>307</v>
      </c>
      <c r="B308" s="79">
        <v>60</v>
      </c>
      <c r="C308" s="79">
        <v>28</v>
      </c>
      <c r="D308" s="79" t="s">
        <v>73</v>
      </c>
      <c r="E308" s="79">
        <v>61.900000000000006</v>
      </c>
      <c r="F308" s="79" t="s">
        <v>130</v>
      </c>
      <c r="G308" s="79" t="s">
        <v>128</v>
      </c>
      <c r="H308" s="79" t="s">
        <v>75</v>
      </c>
      <c r="I308" s="79" t="s">
        <v>75</v>
      </c>
      <c r="J308" s="79">
        <v>3</v>
      </c>
      <c r="K308" s="80">
        <v>0</v>
      </c>
      <c r="L308" s="79" t="s">
        <v>90</v>
      </c>
      <c r="M308" s="79" t="s">
        <v>87</v>
      </c>
      <c r="N308" s="79" t="s">
        <v>133</v>
      </c>
      <c r="O308" s="79" t="s">
        <v>85</v>
      </c>
      <c r="P308" s="79" t="s">
        <v>124</v>
      </c>
    </row>
    <row r="309" spans="1:16" x14ac:dyDescent="0.35">
      <c r="A309" s="76">
        <v>308</v>
      </c>
      <c r="B309" s="79">
        <v>40</v>
      </c>
      <c r="C309" s="79">
        <v>32</v>
      </c>
      <c r="D309" s="79" t="s">
        <v>72</v>
      </c>
      <c r="E309" s="79">
        <v>113.10000000000001</v>
      </c>
      <c r="F309" s="79" t="s">
        <v>130</v>
      </c>
      <c r="G309" s="79" t="s">
        <v>128</v>
      </c>
      <c r="H309" s="79" t="s">
        <v>74</v>
      </c>
      <c r="I309" s="79" t="s">
        <v>75</v>
      </c>
      <c r="J309" s="79">
        <v>8</v>
      </c>
      <c r="K309" s="80">
        <v>0</v>
      </c>
      <c r="L309" s="79" t="s">
        <v>90</v>
      </c>
      <c r="M309" s="79" t="s">
        <v>91</v>
      </c>
      <c r="N309" s="79" t="s">
        <v>134</v>
      </c>
      <c r="O309" s="79" t="s">
        <v>95</v>
      </c>
      <c r="P309" s="79" t="s">
        <v>122</v>
      </c>
    </row>
    <row r="310" spans="1:16" x14ac:dyDescent="0.35">
      <c r="A310" s="76">
        <v>309</v>
      </c>
      <c r="B310" s="79">
        <v>60</v>
      </c>
      <c r="C310" s="79">
        <v>40</v>
      </c>
      <c r="D310" s="79" t="s">
        <v>72</v>
      </c>
      <c r="E310" s="79">
        <v>92.5</v>
      </c>
      <c r="F310" s="79" t="s">
        <v>131</v>
      </c>
      <c r="G310" s="79" t="s">
        <v>128</v>
      </c>
      <c r="H310" s="79" t="s">
        <v>75</v>
      </c>
      <c r="I310" s="79" t="s">
        <v>74</v>
      </c>
      <c r="J310" s="79">
        <v>15</v>
      </c>
      <c r="K310" s="80">
        <v>0</v>
      </c>
      <c r="L310" s="79" t="s">
        <v>90</v>
      </c>
      <c r="M310" s="79" t="s">
        <v>91</v>
      </c>
      <c r="N310" s="79" t="s">
        <v>134</v>
      </c>
      <c r="O310" s="79" t="s">
        <v>88</v>
      </c>
      <c r="P310" s="79" t="s">
        <v>125</v>
      </c>
    </row>
    <row r="311" spans="1:16" x14ac:dyDescent="0.35">
      <c r="A311" s="76">
        <v>310</v>
      </c>
      <c r="B311" s="79">
        <v>42</v>
      </c>
      <c r="C311" s="79">
        <v>57</v>
      </c>
      <c r="D311" s="79" t="s">
        <v>73</v>
      </c>
      <c r="E311" s="79">
        <v>53.5</v>
      </c>
      <c r="F311" s="79" t="s">
        <v>130</v>
      </c>
      <c r="G311" s="79" t="s">
        <v>128</v>
      </c>
      <c r="H311" s="79" t="s">
        <v>75</v>
      </c>
      <c r="I311" s="79" t="s">
        <v>92</v>
      </c>
      <c r="J311" s="79">
        <v>30</v>
      </c>
      <c r="K311" s="80">
        <v>0</v>
      </c>
      <c r="L311" s="79" t="s">
        <v>89</v>
      </c>
      <c r="M311" s="79" t="s">
        <v>91</v>
      </c>
      <c r="N311" s="79" t="s">
        <v>133</v>
      </c>
      <c r="O311" s="79" t="s">
        <v>95</v>
      </c>
      <c r="P311" s="79" t="s">
        <v>125</v>
      </c>
    </row>
    <row r="312" spans="1:16" x14ac:dyDescent="0.35">
      <c r="A312" s="76">
        <v>311</v>
      </c>
      <c r="B312" s="79">
        <v>32</v>
      </c>
      <c r="C312" s="79">
        <v>27</v>
      </c>
      <c r="D312" s="79" t="s">
        <v>73</v>
      </c>
      <c r="E312" s="79">
        <v>48.099999999999994</v>
      </c>
      <c r="F312" s="79" t="s">
        <v>130</v>
      </c>
      <c r="G312" s="79" t="s">
        <v>120</v>
      </c>
      <c r="H312" s="79" t="s">
        <v>75</v>
      </c>
      <c r="I312" s="79" t="s">
        <v>74</v>
      </c>
      <c r="J312" s="79">
        <v>2</v>
      </c>
      <c r="K312" s="80">
        <v>1</v>
      </c>
      <c r="L312" s="79" t="s">
        <v>90</v>
      </c>
      <c r="M312" s="79" t="s">
        <v>91</v>
      </c>
      <c r="N312" s="79" t="s">
        <v>134</v>
      </c>
      <c r="O312" s="79" t="s">
        <v>93</v>
      </c>
      <c r="P312" s="79" t="s">
        <v>124</v>
      </c>
    </row>
    <row r="313" spans="1:16" x14ac:dyDescent="0.35">
      <c r="A313" s="76">
        <v>312</v>
      </c>
      <c r="B313" s="79">
        <v>40</v>
      </c>
      <c r="C313" s="79">
        <v>38</v>
      </c>
      <c r="D313" s="79" t="s">
        <v>73</v>
      </c>
      <c r="E313" s="79">
        <v>64.099999999999994</v>
      </c>
      <c r="F313" s="79" t="s">
        <v>130</v>
      </c>
      <c r="G313" s="79" t="s">
        <v>120</v>
      </c>
      <c r="H313" s="79" t="s">
        <v>75</v>
      </c>
      <c r="I313" s="79" t="s">
        <v>75</v>
      </c>
      <c r="J313" s="79">
        <v>12</v>
      </c>
      <c r="K313" s="80">
        <v>1</v>
      </c>
      <c r="L313" s="79" t="s">
        <v>89</v>
      </c>
      <c r="M313" s="79" t="s">
        <v>91</v>
      </c>
      <c r="N313" s="79" t="s">
        <v>133</v>
      </c>
      <c r="O313" s="79" t="s">
        <v>85</v>
      </c>
      <c r="P313" s="79" t="s">
        <v>124</v>
      </c>
    </row>
    <row r="314" spans="1:16" x14ac:dyDescent="0.35">
      <c r="A314" s="76">
        <v>313</v>
      </c>
      <c r="B314" s="79">
        <v>75</v>
      </c>
      <c r="C314" s="79">
        <v>28</v>
      </c>
      <c r="D314" s="79" t="s">
        <v>72</v>
      </c>
      <c r="E314" s="79">
        <v>45.099999999999994</v>
      </c>
      <c r="F314" s="79" t="s">
        <v>130</v>
      </c>
      <c r="G314" s="79" t="s">
        <v>120</v>
      </c>
      <c r="H314" s="79" t="s">
        <v>75</v>
      </c>
      <c r="I314" s="79" t="s">
        <v>74</v>
      </c>
      <c r="J314" s="79">
        <v>1</v>
      </c>
      <c r="K314" s="80">
        <v>0</v>
      </c>
      <c r="L314" s="79" t="s">
        <v>90</v>
      </c>
      <c r="M314" s="79" t="s">
        <v>87</v>
      </c>
      <c r="N314" s="79" t="s">
        <v>133</v>
      </c>
      <c r="O314" s="79" t="s">
        <v>93</v>
      </c>
      <c r="P314" s="79" t="s">
        <v>124</v>
      </c>
    </row>
    <row r="315" spans="1:16" x14ac:dyDescent="0.35">
      <c r="A315" s="76">
        <v>314</v>
      </c>
      <c r="B315" s="79">
        <v>50</v>
      </c>
      <c r="C315" s="79">
        <v>52</v>
      </c>
      <c r="D315" s="79" t="s">
        <v>72</v>
      </c>
      <c r="E315" s="79">
        <v>63.7</v>
      </c>
      <c r="F315" s="79" t="s">
        <v>130</v>
      </c>
      <c r="G315" s="79" t="s">
        <v>128</v>
      </c>
      <c r="H315" s="79" t="s">
        <v>75</v>
      </c>
      <c r="I315" s="79" t="s">
        <v>75</v>
      </c>
      <c r="J315" s="79">
        <v>27</v>
      </c>
      <c r="K315" s="80">
        <v>0</v>
      </c>
      <c r="L315" s="79" t="s">
        <v>84</v>
      </c>
      <c r="M315" s="79" t="s">
        <v>87</v>
      </c>
      <c r="N315" s="79" t="s">
        <v>133</v>
      </c>
      <c r="O315" s="79" t="s">
        <v>85</v>
      </c>
      <c r="P315" s="79" t="s">
        <v>124</v>
      </c>
    </row>
    <row r="316" spans="1:16" x14ac:dyDescent="0.35">
      <c r="A316" s="76">
        <v>315</v>
      </c>
      <c r="B316" s="79">
        <v>50</v>
      </c>
      <c r="C316" s="79">
        <v>39</v>
      </c>
      <c r="D316" s="79" t="s">
        <v>72</v>
      </c>
      <c r="E316" s="79">
        <v>65.3</v>
      </c>
      <c r="F316" s="79" t="s">
        <v>130</v>
      </c>
      <c r="G316" s="79" t="s">
        <v>128</v>
      </c>
      <c r="H316" s="79" t="s">
        <v>75</v>
      </c>
      <c r="I316" s="79" t="s">
        <v>74</v>
      </c>
      <c r="J316" s="79">
        <v>14</v>
      </c>
      <c r="K316" s="80">
        <v>2</v>
      </c>
      <c r="L316" s="79" t="s">
        <v>90</v>
      </c>
      <c r="M316" s="79" t="s">
        <v>91</v>
      </c>
      <c r="N316" s="79" t="s">
        <v>134</v>
      </c>
      <c r="O316" s="79" t="s">
        <v>93</v>
      </c>
      <c r="P316" s="79" t="s">
        <v>125</v>
      </c>
    </row>
    <row r="317" spans="1:16" x14ac:dyDescent="0.35">
      <c r="A317" s="76">
        <v>316</v>
      </c>
      <c r="B317" s="79">
        <v>60</v>
      </c>
      <c r="C317" s="79">
        <v>36</v>
      </c>
      <c r="D317" s="79" t="s">
        <v>73</v>
      </c>
      <c r="E317" s="79">
        <v>69.5</v>
      </c>
      <c r="F317" s="79" t="s">
        <v>130</v>
      </c>
      <c r="G317" s="79" t="s">
        <v>128</v>
      </c>
      <c r="H317" s="79" t="s">
        <v>75</v>
      </c>
      <c r="I317" s="79" t="s">
        <v>74</v>
      </c>
      <c r="J317" s="79">
        <v>12</v>
      </c>
      <c r="K317" s="80">
        <v>0</v>
      </c>
      <c r="L317" s="79" t="s">
        <v>90</v>
      </c>
      <c r="M317" s="79" t="s">
        <v>91</v>
      </c>
      <c r="N317" s="79" t="s">
        <v>134</v>
      </c>
      <c r="O317" s="79" t="s">
        <v>93</v>
      </c>
      <c r="P317" s="79" t="s">
        <v>124</v>
      </c>
    </row>
    <row r="318" spans="1:16" x14ac:dyDescent="0.35">
      <c r="A318" s="76">
        <v>317</v>
      </c>
      <c r="B318" s="79">
        <v>60</v>
      </c>
      <c r="C318" s="79">
        <v>38</v>
      </c>
      <c r="D318" s="79" t="s">
        <v>72</v>
      </c>
      <c r="E318" s="79">
        <v>54.3</v>
      </c>
      <c r="F318" s="79" t="s">
        <v>130</v>
      </c>
      <c r="G318" s="79" t="s">
        <v>128</v>
      </c>
      <c r="H318" s="79" t="s">
        <v>75</v>
      </c>
      <c r="I318" s="79" t="s">
        <v>75</v>
      </c>
      <c r="J318" s="79">
        <v>13</v>
      </c>
      <c r="K318" s="80">
        <v>0</v>
      </c>
      <c r="L318" s="79" t="s">
        <v>90</v>
      </c>
      <c r="M318" s="79" t="s">
        <v>91</v>
      </c>
      <c r="N318" s="79" t="s">
        <v>133</v>
      </c>
      <c r="O318" s="79" t="s">
        <v>85</v>
      </c>
      <c r="P318" s="79" t="s">
        <v>124</v>
      </c>
    </row>
    <row r="319" spans="1:16" x14ac:dyDescent="0.35">
      <c r="A319" s="76">
        <v>318</v>
      </c>
      <c r="B319" s="79">
        <v>40</v>
      </c>
      <c r="C319" s="79">
        <v>41</v>
      </c>
      <c r="D319" s="79" t="s">
        <v>73</v>
      </c>
      <c r="E319" s="79">
        <v>95.5</v>
      </c>
      <c r="F319" s="79" t="s">
        <v>132</v>
      </c>
      <c r="G319" s="79" t="s">
        <v>119</v>
      </c>
      <c r="H319" s="79" t="s">
        <v>75</v>
      </c>
      <c r="I319" s="79" t="s">
        <v>75</v>
      </c>
      <c r="J319" s="79">
        <v>17</v>
      </c>
      <c r="K319" s="80">
        <v>0</v>
      </c>
      <c r="L319" s="79" t="s">
        <v>89</v>
      </c>
      <c r="M319" s="79" t="s">
        <v>86</v>
      </c>
      <c r="N319" s="79" t="s">
        <v>135</v>
      </c>
      <c r="O319" s="79" t="s">
        <v>93</v>
      </c>
      <c r="P319" s="79" t="s">
        <v>122</v>
      </c>
    </row>
    <row r="320" spans="1:16" x14ac:dyDescent="0.35">
      <c r="A320" s="76">
        <v>319</v>
      </c>
      <c r="B320" s="79">
        <v>50</v>
      </c>
      <c r="C320" s="79">
        <v>27</v>
      </c>
      <c r="D320" s="79" t="s">
        <v>72</v>
      </c>
      <c r="E320" s="79">
        <v>80.900000000000006</v>
      </c>
      <c r="F320" s="79" t="s">
        <v>130</v>
      </c>
      <c r="G320" s="79" t="s">
        <v>128</v>
      </c>
      <c r="H320" s="79" t="s">
        <v>75</v>
      </c>
      <c r="I320" s="79" t="s">
        <v>74</v>
      </c>
      <c r="J320" s="79">
        <v>2</v>
      </c>
      <c r="K320" s="80">
        <v>0</v>
      </c>
      <c r="L320" s="79" t="s">
        <v>90</v>
      </c>
      <c r="M320" s="79" t="s">
        <v>91</v>
      </c>
      <c r="N320" s="79" t="s">
        <v>133</v>
      </c>
      <c r="O320" s="79" t="s">
        <v>95</v>
      </c>
      <c r="P320" s="79" t="s">
        <v>125</v>
      </c>
    </row>
    <row r="321" spans="1:16" x14ac:dyDescent="0.35">
      <c r="A321" s="76">
        <v>320</v>
      </c>
      <c r="B321" s="79">
        <v>80</v>
      </c>
      <c r="C321" s="79">
        <v>32</v>
      </c>
      <c r="D321" s="79" t="s">
        <v>72</v>
      </c>
      <c r="E321" s="79">
        <v>51.7</v>
      </c>
      <c r="F321" s="79" t="s">
        <v>138</v>
      </c>
      <c r="G321" s="79" t="s">
        <v>129</v>
      </c>
      <c r="H321" s="79" t="s">
        <v>75</v>
      </c>
      <c r="I321" s="79" t="s">
        <v>75</v>
      </c>
      <c r="J321" s="79">
        <v>8</v>
      </c>
      <c r="K321" s="80">
        <v>0</v>
      </c>
      <c r="L321" s="79" t="s">
        <v>90</v>
      </c>
      <c r="M321" s="79" t="s">
        <v>87</v>
      </c>
      <c r="N321" s="79" t="s">
        <v>134</v>
      </c>
      <c r="O321" s="79" t="s">
        <v>93</v>
      </c>
      <c r="P321" s="79" t="s">
        <v>125</v>
      </c>
    </row>
    <row r="322" spans="1:16" x14ac:dyDescent="0.35">
      <c r="A322" s="76">
        <v>321</v>
      </c>
      <c r="B322" s="79">
        <v>40</v>
      </c>
      <c r="C322" s="79">
        <v>39</v>
      </c>
      <c r="D322" s="79" t="s">
        <v>73</v>
      </c>
      <c r="E322" s="79">
        <v>56.099999999999994</v>
      </c>
      <c r="F322" s="79" t="s">
        <v>130</v>
      </c>
      <c r="G322" s="79" t="s">
        <v>119</v>
      </c>
      <c r="H322" s="79" t="s">
        <v>75</v>
      </c>
      <c r="I322" s="79" t="s">
        <v>74</v>
      </c>
      <c r="J322" s="79">
        <v>15</v>
      </c>
      <c r="K322" s="80">
        <v>2</v>
      </c>
      <c r="L322" s="79" t="s">
        <v>90</v>
      </c>
      <c r="M322" s="79" t="s">
        <v>91</v>
      </c>
      <c r="N322" s="79" t="s">
        <v>134</v>
      </c>
      <c r="O322" s="79" t="s">
        <v>93</v>
      </c>
      <c r="P322" s="79" t="s">
        <v>126</v>
      </c>
    </row>
    <row r="323" spans="1:16" x14ac:dyDescent="0.35">
      <c r="A323" s="76">
        <v>322</v>
      </c>
      <c r="B323" s="79">
        <v>60</v>
      </c>
      <c r="C323" s="79">
        <v>51</v>
      </c>
      <c r="D323" s="79" t="s">
        <v>72</v>
      </c>
      <c r="E323" s="79">
        <v>62.3</v>
      </c>
      <c r="F323" s="79" t="s">
        <v>138</v>
      </c>
      <c r="G323" s="79" t="s">
        <v>128</v>
      </c>
      <c r="H323" s="79" t="s">
        <v>75</v>
      </c>
      <c r="I323" s="79" t="s">
        <v>74</v>
      </c>
      <c r="J323" s="79">
        <v>24</v>
      </c>
      <c r="K323" s="80">
        <v>0</v>
      </c>
      <c r="L323" s="79" t="s">
        <v>90</v>
      </c>
      <c r="M323" s="79" t="s">
        <v>91</v>
      </c>
      <c r="N323" s="79" t="s">
        <v>133</v>
      </c>
      <c r="O323" s="79" t="s">
        <v>93</v>
      </c>
      <c r="P323" s="79" t="s">
        <v>124</v>
      </c>
    </row>
    <row r="324" spans="1:16" x14ac:dyDescent="0.35">
      <c r="A324" s="76">
        <v>323</v>
      </c>
      <c r="B324" s="79">
        <v>50</v>
      </c>
      <c r="C324" s="79">
        <v>42</v>
      </c>
      <c r="D324" s="79" t="s">
        <v>72</v>
      </c>
      <c r="E324" s="79">
        <v>112.5</v>
      </c>
      <c r="F324" s="79" t="s">
        <v>131</v>
      </c>
      <c r="G324" s="79" t="s">
        <v>128</v>
      </c>
      <c r="H324" s="79" t="s">
        <v>74</v>
      </c>
      <c r="I324" s="79" t="s">
        <v>75</v>
      </c>
      <c r="J324" s="79">
        <v>15</v>
      </c>
      <c r="K324" s="80">
        <v>0</v>
      </c>
      <c r="L324" s="79" t="s">
        <v>90</v>
      </c>
      <c r="M324" s="79" t="s">
        <v>91</v>
      </c>
      <c r="N324" s="79" t="s">
        <v>133</v>
      </c>
      <c r="O324" s="79" t="s">
        <v>93</v>
      </c>
      <c r="P324" s="79" t="s">
        <v>124</v>
      </c>
    </row>
    <row r="325" spans="1:16" x14ac:dyDescent="0.35">
      <c r="A325" s="76">
        <v>324</v>
      </c>
      <c r="B325" s="79">
        <v>40</v>
      </c>
      <c r="C325" s="79">
        <v>30</v>
      </c>
      <c r="D325" s="79" t="s">
        <v>72</v>
      </c>
      <c r="E325" s="79">
        <v>46.099999999999994</v>
      </c>
      <c r="F325" s="79" t="s">
        <v>130</v>
      </c>
      <c r="G325" s="79" t="s">
        <v>128</v>
      </c>
      <c r="H325" s="79" t="s">
        <v>75</v>
      </c>
      <c r="I325" s="79" t="s">
        <v>75</v>
      </c>
      <c r="J325" s="79">
        <v>5</v>
      </c>
      <c r="K325" s="80">
        <v>0</v>
      </c>
      <c r="L325" s="79" t="s">
        <v>90</v>
      </c>
      <c r="M325" s="79" t="s">
        <v>91</v>
      </c>
      <c r="N325" s="79" t="s">
        <v>134</v>
      </c>
      <c r="O325" s="79" t="s">
        <v>93</v>
      </c>
      <c r="P325" s="79" t="s">
        <v>124</v>
      </c>
    </row>
    <row r="326" spans="1:16" x14ac:dyDescent="0.35">
      <c r="A326" s="76">
        <v>325</v>
      </c>
      <c r="B326" s="79">
        <v>56</v>
      </c>
      <c r="C326" s="79">
        <v>35</v>
      </c>
      <c r="D326" s="79" t="s">
        <v>73</v>
      </c>
      <c r="E326" s="79">
        <v>71.900000000000006</v>
      </c>
      <c r="F326" s="79" t="s">
        <v>130</v>
      </c>
      <c r="G326" s="79" t="s">
        <v>120</v>
      </c>
      <c r="H326" s="79" t="s">
        <v>75</v>
      </c>
      <c r="I326" s="79" t="s">
        <v>74</v>
      </c>
      <c r="J326" s="79">
        <v>9</v>
      </c>
      <c r="K326" s="80">
        <v>0</v>
      </c>
      <c r="L326" s="79" t="s">
        <v>84</v>
      </c>
      <c r="M326" s="79" t="s">
        <v>86</v>
      </c>
      <c r="N326" s="79" t="s">
        <v>134</v>
      </c>
      <c r="O326" s="79" t="s">
        <v>92</v>
      </c>
      <c r="P326" s="79" t="s">
        <v>125</v>
      </c>
    </row>
    <row r="327" spans="1:16" x14ac:dyDescent="0.35">
      <c r="A327" s="76">
        <v>326</v>
      </c>
      <c r="B327" s="79">
        <v>48</v>
      </c>
      <c r="C327" s="79">
        <v>33</v>
      </c>
      <c r="D327" s="79" t="s">
        <v>73</v>
      </c>
      <c r="E327" s="79">
        <v>122.5</v>
      </c>
      <c r="F327" s="79" t="s">
        <v>130</v>
      </c>
      <c r="G327" s="79" t="s">
        <v>128</v>
      </c>
      <c r="H327" s="79" t="s">
        <v>75</v>
      </c>
      <c r="I327" s="79" t="s">
        <v>75</v>
      </c>
      <c r="J327" s="79">
        <v>6</v>
      </c>
      <c r="K327" s="80">
        <v>1</v>
      </c>
      <c r="L327" s="79" t="s">
        <v>89</v>
      </c>
      <c r="M327" s="79" t="s">
        <v>91</v>
      </c>
      <c r="N327" s="79" t="s">
        <v>134</v>
      </c>
      <c r="O327" s="79" t="s">
        <v>93</v>
      </c>
      <c r="P327" s="79" t="s">
        <v>126</v>
      </c>
    </row>
    <row r="328" spans="1:16" x14ac:dyDescent="0.35">
      <c r="A328" s="76">
        <v>327</v>
      </c>
      <c r="B328" s="79">
        <v>40</v>
      </c>
      <c r="C328" s="79">
        <v>61</v>
      </c>
      <c r="D328" s="79" t="s">
        <v>73</v>
      </c>
      <c r="E328" s="79">
        <v>63.7</v>
      </c>
      <c r="F328" s="79" t="s">
        <v>130</v>
      </c>
      <c r="G328" s="79" t="s">
        <v>128</v>
      </c>
      <c r="H328" s="79" t="s">
        <v>75</v>
      </c>
      <c r="I328" s="79" t="s">
        <v>75</v>
      </c>
      <c r="J328" s="79">
        <v>25</v>
      </c>
      <c r="K328" s="80">
        <v>1</v>
      </c>
      <c r="L328" s="79" t="s">
        <v>90</v>
      </c>
      <c r="M328" s="79" t="s">
        <v>91</v>
      </c>
      <c r="N328" s="79" t="s">
        <v>134</v>
      </c>
      <c r="O328" s="79" t="s">
        <v>93</v>
      </c>
      <c r="P328" s="79" t="s">
        <v>127</v>
      </c>
    </row>
    <row r="329" spans="1:16" x14ac:dyDescent="0.35">
      <c r="A329" s="76">
        <v>328</v>
      </c>
      <c r="B329" s="79">
        <v>40</v>
      </c>
      <c r="C329" s="79">
        <v>37</v>
      </c>
      <c r="D329" s="79" t="s">
        <v>73</v>
      </c>
      <c r="E329" s="79">
        <v>40.299999999999997</v>
      </c>
      <c r="F329" s="79" t="s">
        <v>138</v>
      </c>
      <c r="G329" s="79" t="s">
        <v>119</v>
      </c>
      <c r="H329" s="79" t="s">
        <v>74</v>
      </c>
      <c r="I329" s="79" t="s">
        <v>74</v>
      </c>
      <c r="J329" s="79">
        <v>10</v>
      </c>
      <c r="K329" s="80">
        <v>0</v>
      </c>
      <c r="L329" s="79" t="s">
        <v>90</v>
      </c>
      <c r="M329" s="79" t="s">
        <v>91</v>
      </c>
      <c r="N329" s="79" t="s">
        <v>135</v>
      </c>
      <c r="O329" s="79" t="s">
        <v>93</v>
      </c>
      <c r="P329" s="79" t="s">
        <v>126</v>
      </c>
    </row>
    <row r="330" spans="1:16" x14ac:dyDescent="0.35">
      <c r="A330" s="76">
        <v>329</v>
      </c>
      <c r="B330" s="79">
        <v>35</v>
      </c>
      <c r="C330" s="79">
        <v>39</v>
      </c>
      <c r="D330" s="79" t="s">
        <v>72</v>
      </c>
      <c r="E330" s="79">
        <v>115.5</v>
      </c>
      <c r="F330" s="79" t="s">
        <v>131</v>
      </c>
      <c r="G330" s="79" t="s">
        <v>128</v>
      </c>
      <c r="H330" s="79" t="s">
        <v>122</v>
      </c>
      <c r="I330" s="79" t="s">
        <v>75</v>
      </c>
      <c r="J330" s="79">
        <v>14</v>
      </c>
      <c r="K330" s="80">
        <v>0</v>
      </c>
      <c r="L330" s="79" t="s">
        <v>89</v>
      </c>
      <c r="M330" s="79" t="s">
        <v>87</v>
      </c>
      <c r="N330" s="79" t="s">
        <v>133</v>
      </c>
      <c r="O330" s="79" t="s">
        <v>88</v>
      </c>
      <c r="P330" s="79" t="s">
        <v>126</v>
      </c>
    </row>
    <row r="331" spans="1:16" x14ac:dyDescent="0.35">
      <c r="A331" s="76">
        <v>330</v>
      </c>
      <c r="B331" s="79">
        <v>44</v>
      </c>
      <c r="C331" s="79">
        <v>32</v>
      </c>
      <c r="D331" s="79" t="s">
        <v>73</v>
      </c>
      <c r="E331" s="79">
        <v>48.7</v>
      </c>
      <c r="F331" s="79" t="s">
        <v>138</v>
      </c>
      <c r="G331" s="79" t="s">
        <v>129</v>
      </c>
      <c r="H331" s="79" t="s">
        <v>75</v>
      </c>
      <c r="I331" s="79" t="s">
        <v>74</v>
      </c>
      <c r="J331" s="79">
        <v>6</v>
      </c>
      <c r="K331" s="80">
        <v>0</v>
      </c>
      <c r="L331" s="79" t="s">
        <v>90</v>
      </c>
      <c r="M331" s="79" t="s">
        <v>87</v>
      </c>
      <c r="N331" s="79" t="s">
        <v>135</v>
      </c>
      <c r="O331" s="79" t="s">
        <v>88</v>
      </c>
      <c r="P331" s="79" t="s">
        <v>126</v>
      </c>
    </row>
    <row r="332" spans="1:16" x14ac:dyDescent="0.35">
      <c r="A332" s="76">
        <v>331</v>
      </c>
      <c r="B332" s="79">
        <v>50</v>
      </c>
      <c r="C332" s="79">
        <v>55</v>
      </c>
      <c r="D332" s="79" t="s">
        <v>73</v>
      </c>
      <c r="E332" s="79">
        <v>67.099999999999994</v>
      </c>
      <c r="F332" s="79" t="s">
        <v>130</v>
      </c>
      <c r="G332" s="79" t="s">
        <v>119</v>
      </c>
      <c r="H332" s="79" t="s">
        <v>74</v>
      </c>
      <c r="I332" s="79" t="s">
        <v>75</v>
      </c>
      <c r="J332" s="79">
        <v>30</v>
      </c>
      <c r="K332" s="80">
        <v>3</v>
      </c>
      <c r="L332" s="79" t="s">
        <v>89</v>
      </c>
      <c r="M332" s="79" t="s">
        <v>91</v>
      </c>
      <c r="N332" s="79" t="s">
        <v>134</v>
      </c>
      <c r="O332" s="79" t="s">
        <v>95</v>
      </c>
      <c r="P332" s="79" t="s">
        <v>126</v>
      </c>
    </row>
    <row r="333" spans="1:16" x14ac:dyDescent="0.35">
      <c r="A333" s="76">
        <v>332</v>
      </c>
      <c r="B333" s="79">
        <v>55</v>
      </c>
      <c r="C333" s="79">
        <v>43</v>
      </c>
      <c r="D333" s="79" t="s">
        <v>72</v>
      </c>
      <c r="E333" s="79">
        <v>53.7</v>
      </c>
      <c r="F333" s="79" t="s">
        <v>130</v>
      </c>
      <c r="G333" s="79" t="s">
        <v>118</v>
      </c>
      <c r="H333" s="79" t="s">
        <v>75</v>
      </c>
      <c r="I333" s="79" t="s">
        <v>74</v>
      </c>
      <c r="J333" s="79">
        <v>19</v>
      </c>
      <c r="K333" s="80">
        <v>2</v>
      </c>
      <c r="L333" s="79" t="s">
        <v>84</v>
      </c>
      <c r="M333" s="79" t="s">
        <v>87</v>
      </c>
      <c r="N333" s="79" t="s">
        <v>134</v>
      </c>
      <c r="O333" s="79" t="s">
        <v>93</v>
      </c>
      <c r="P333" s="79" t="s">
        <v>125</v>
      </c>
    </row>
    <row r="334" spans="1:16" x14ac:dyDescent="0.35">
      <c r="A334" s="76">
        <v>333</v>
      </c>
      <c r="B334" s="79">
        <v>56</v>
      </c>
      <c r="C334" s="79">
        <v>43</v>
      </c>
      <c r="D334" s="79" t="s">
        <v>72</v>
      </c>
      <c r="E334" s="79">
        <v>48.5</v>
      </c>
      <c r="F334" s="79" t="s">
        <v>130</v>
      </c>
      <c r="G334" s="79" t="s">
        <v>128</v>
      </c>
      <c r="H334" s="79" t="s">
        <v>75</v>
      </c>
      <c r="I334" s="79" t="s">
        <v>74</v>
      </c>
      <c r="J334" s="79">
        <v>18</v>
      </c>
      <c r="K334" s="80">
        <v>0</v>
      </c>
      <c r="L334" s="79" t="s">
        <v>90</v>
      </c>
      <c r="M334" s="79" t="s">
        <v>87</v>
      </c>
      <c r="N334" s="79" t="s">
        <v>134</v>
      </c>
      <c r="O334" s="79" t="s">
        <v>88</v>
      </c>
      <c r="P334" s="79" t="s">
        <v>124</v>
      </c>
    </row>
    <row r="335" spans="1:16" x14ac:dyDescent="0.35">
      <c r="A335" s="76">
        <v>334</v>
      </c>
      <c r="B335" s="79">
        <v>38</v>
      </c>
      <c r="C335" s="79">
        <v>50</v>
      </c>
      <c r="D335" s="79" t="s">
        <v>73</v>
      </c>
      <c r="E335" s="79">
        <v>58.5</v>
      </c>
      <c r="F335" s="79" t="s">
        <v>130</v>
      </c>
      <c r="G335" s="79" t="s">
        <v>128</v>
      </c>
      <c r="H335" s="79" t="s">
        <v>75</v>
      </c>
      <c r="I335" s="79" t="s">
        <v>75</v>
      </c>
      <c r="J335" s="79">
        <v>14</v>
      </c>
      <c r="K335" s="80">
        <v>0</v>
      </c>
      <c r="L335" s="79" t="s">
        <v>90</v>
      </c>
      <c r="M335" s="79" t="s">
        <v>91</v>
      </c>
      <c r="N335" s="79" t="s">
        <v>134</v>
      </c>
      <c r="O335" s="79" t="s">
        <v>95</v>
      </c>
      <c r="P335" s="79" t="s">
        <v>125</v>
      </c>
    </row>
    <row r="336" spans="1:16" x14ac:dyDescent="0.35">
      <c r="A336" s="76">
        <v>335</v>
      </c>
      <c r="B336" s="79">
        <v>56</v>
      </c>
      <c r="C336" s="79">
        <v>43</v>
      </c>
      <c r="D336" s="79" t="s">
        <v>72</v>
      </c>
      <c r="E336" s="79">
        <v>74.7</v>
      </c>
      <c r="F336" s="79" t="s">
        <v>138</v>
      </c>
      <c r="G336" s="79" t="s">
        <v>119</v>
      </c>
      <c r="H336" s="79" t="s">
        <v>75</v>
      </c>
      <c r="I336" s="79" t="s">
        <v>74</v>
      </c>
      <c r="J336" s="79">
        <v>18</v>
      </c>
      <c r="K336" s="80">
        <v>0</v>
      </c>
      <c r="L336" s="79" t="s">
        <v>90</v>
      </c>
      <c r="M336" s="79" t="s">
        <v>87</v>
      </c>
      <c r="N336" s="79" t="s">
        <v>134</v>
      </c>
      <c r="O336" s="79" t="s">
        <v>95</v>
      </c>
      <c r="P336" s="79" t="s">
        <v>126</v>
      </c>
    </row>
    <row r="337" spans="1:16" x14ac:dyDescent="0.35">
      <c r="A337" s="76">
        <v>336</v>
      </c>
      <c r="B337" s="79">
        <v>50</v>
      </c>
      <c r="C337" s="79">
        <v>49</v>
      </c>
      <c r="D337" s="79" t="s">
        <v>72</v>
      </c>
      <c r="E337" s="79">
        <v>62.5</v>
      </c>
      <c r="F337" s="79" t="s">
        <v>130</v>
      </c>
      <c r="G337" s="79" t="s">
        <v>120</v>
      </c>
      <c r="H337" s="79" t="s">
        <v>75</v>
      </c>
      <c r="I337" s="79" t="s">
        <v>75</v>
      </c>
      <c r="J337" s="79">
        <v>24</v>
      </c>
      <c r="K337" s="80">
        <v>0</v>
      </c>
      <c r="L337" s="79" t="s">
        <v>90</v>
      </c>
      <c r="M337" s="79" t="s">
        <v>94</v>
      </c>
      <c r="N337" s="79" t="s">
        <v>133</v>
      </c>
      <c r="O337" s="79" t="s">
        <v>85</v>
      </c>
      <c r="P337" s="79" t="s">
        <v>124</v>
      </c>
    </row>
    <row r="338" spans="1:16" x14ac:dyDescent="0.35">
      <c r="A338" s="76">
        <v>337</v>
      </c>
      <c r="B338" s="79">
        <v>50</v>
      </c>
      <c r="C338" s="79">
        <v>63</v>
      </c>
      <c r="D338" s="79" t="s">
        <v>72</v>
      </c>
      <c r="E338" s="79">
        <v>100.9</v>
      </c>
      <c r="F338" s="79" t="s">
        <v>131</v>
      </c>
      <c r="G338" s="79" t="s">
        <v>119</v>
      </c>
      <c r="H338" s="79" t="s">
        <v>74</v>
      </c>
      <c r="I338" s="79" t="s">
        <v>74</v>
      </c>
      <c r="J338" s="79">
        <v>25</v>
      </c>
      <c r="K338" s="80">
        <v>2</v>
      </c>
      <c r="L338" s="79" t="s">
        <v>90</v>
      </c>
      <c r="M338" s="79" t="s">
        <v>87</v>
      </c>
      <c r="N338" s="79" t="s">
        <v>134</v>
      </c>
      <c r="O338" s="79" t="s">
        <v>88</v>
      </c>
      <c r="P338" s="79" t="s">
        <v>125</v>
      </c>
    </row>
    <row r="339" spans="1:16" x14ac:dyDescent="0.35">
      <c r="A339" s="76">
        <v>338</v>
      </c>
      <c r="B339" s="79">
        <v>84</v>
      </c>
      <c r="C339" s="79">
        <v>33</v>
      </c>
      <c r="D339" s="79" t="s">
        <v>83</v>
      </c>
      <c r="E339" s="79">
        <v>81.099999999999994</v>
      </c>
      <c r="F339" s="79" t="s">
        <v>131</v>
      </c>
      <c r="G339" s="79" t="s">
        <v>119</v>
      </c>
      <c r="H339" s="79" t="s">
        <v>74</v>
      </c>
      <c r="I339" s="79" t="s">
        <v>74</v>
      </c>
      <c r="J339" s="79">
        <v>7</v>
      </c>
      <c r="K339" s="80">
        <v>3</v>
      </c>
      <c r="L339" s="79" t="s">
        <v>84</v>
      </c>
      <c r="M339" s="79" t="s">
        <v>87</v>
      </c>
      <c r="N339" s="79" t="s">
        <v>134</v>
      </c>
      <c r="O339" s="79" t="s">
        <v>92</v>
      </c>
      <c r="P339" s="79" t="s">
        <v>125</v>
      </c>
    </row>
    <row r="340" spans="1:16" x14ac:dyDescent="0.35">
      <c r="A340" s="76">
        <v>339</v>
      </c>
      <c r="B340" s="79">
        <v>40</v>
      </c>
      <c r="C340" s="79">
        <v>35</v>
      </c>
      <c r="D340" s="79" t="s">
        <v>73</v>
      </c>
      <c r="E340" s="79">
        <v>51.5</v>
      </c>
      <c r="F340" s="79" t="s">
        <v>130</v>
      </c>
      <c r="G340" s="79" t="s">
        <v>129</v>
      </c>
      <c r="H340" s="79" t="s">
        <v>74</v>
      </c>
      <c r="I340" s="79" t="s">
        <v>74</v>
      </c>
      <c r="J340" s="79">
        <v>9</v>
      </c>
      <c r="K340" s="80">
        <v>0</v>
      </c>
      <c r="L340" s="79" t="s">
        <v>89</v>
      </c>
      <c r="M340" s="79" t="s">
        <v>91</v>
      </c>
      <c r="N340" s="79" t="s">
        <v>134</v>
      </c>
      <c r="O340" s="79" t="s">
        <v>95</v>
      </c>
      <c r="P340" s="79" t="s">
        <v>122</v>
      </c>
    </row>
    <row r="341" spans="1:16" x14ac:dyDescent="0.35">
      <c r="A341" s="76">
        <v>340</v>
      </c>
      <c r="B341" s="79">
        <v>40</v>
      </c>
      <c r="C341" s="79">
        <v>28</v>
      </c>
      <c r="D341" s="79" t="s">
        <v>72</v>
      </c>
      <c r="E341" s="79">
        <v>62.7</v>
      </c>
      <c r="F341" s="79" t="s">
        <v>130</v>
      </c>
      <c r="G341" s="79" t="s">
        <v>119</v>
      </c>
      <c r="H341" s="79" t="s">
        <v>74</v>
      </c>
      <c r="I341" s="79" t="s">
        <v>75</v>
      </c>
      <c r="J341" s="79">
        <v>4</v>
      </c>
      <c r="K341" s="80">
        <v>3</v>
      </c>
      <c r="L341" s="79" t="s">
        <v>84</v>
      </c>
      <c r="M341" s="79" t="s">
        <v>87</v>
      </c>
      <c r="N341" s="79" t="s">
        <v>135</v>
      </c>
      <c r="O341" s="79" t="s">
        <v>93</v>
      </c>
      <c r="P341" s="79" t="s">
        <v>126</v>
      </c>
    </row>
    <row r="342" spans="1:16" x14ac:dyDescent="0.35">
      <c r="A342" s="76">
        <v>341</v>
      </c>
      <c r="B342" s="79">
        <v>42</v>
      </c>
      <c r="C342" s="79">
        <v>63</v>
      </c>
      <c r="D342" s="79" t="s">
        <v>72</v>
      </c>
      <c r="E342" s="79">
        <v>59.099999999999994</v>
      </c>
      <c r="F342" s="79" t="s">
        <v>130</v>
      </c>
      <c r="G342" s="79" t="s">
        <v>120</v>
      </c>
      <c r="H342" s="79" t="s">
        <v>75</v>
      </c>
      <c r="I342" s="79" t="s">
        <v>74</v>
      </c>
      <c r="J342" s="79">
        <v>26</v>
      </c>
      <c r="K342" s="80">
        <v>7</v>
      </c>
      <c r="L342" s="79" t="s">
        <v>84</v>
      </c>
      <c r="M342" s="79" t="s">
        <v>86</v>
      </c>
      <c r="N342" s="79" t="s">
        <v>134</v>
      </c>
      <c r="O342" s="79" t="s">
        <v>95</v>
      </c>
      <c r="P342" s="79" t="s">
        <v>126</v>
      </c>
    </row>
    <row r="343" spans="1:16" x14ac:dyDescent="0.35">
      <c r="A343" s="76">
        <v>342</v>
      </c>
      <c r="B343" s="79">
        <v>50</v>
      </c>
      <c r="C343" s="79">
        <v>36</v>
      </c>
      <c r="D343" s="79" t="s">
        <v>72</v>
      </c>
      <c r="E343" s="79">
        <v>43.9</v>
      </c>
      <c r="F343" s="79" t="s">
        <v>130</v>
      </c>
      <c r="G343" s="79" t="s">
        <v>129</v>
      </c>
      <c r="H343" s="79" t="s">
        <v>74</v>
      </c>
      <c r="I343" s="79" t="s">
        <v>75</v>
      </c>
      <c r="J343" s="79">
        <v>11</v>
      </c>
      <c r="K343" s="80">
        <v>5</v>
      </c>
      <c r="L343" s="79" t="s">
        <v>90</v>
      </c>
      <c r="M343" s="79" t="s">
        <v>87</v>
      </c>
      <c r="N343" s="79" t="s">
        <v>133</v>
      </c>
      <c r="O343" s="79" t="s">
        <v>88</v>
      </c>
      <c r="P343" s="79" t="s">
        <v>125</v>
      </c>
    </row>
    <row r="344" spans="1:16" x14ac:dyDescent="0.35">
      <c r="A344" s="76">
        <v>343</v>
      </c>
      <c r="B344" s="79">
        <v>70</v>
      </c>
      <c r="C344" s="79">
        <v>28</v>
      </c>
      <c r="D344" s="79" t="s">
        <v>72</v>
      </c>
      <c r="E344" s="79">
        <v>49.099999999999994</v>
      </c>
      <c r="F344" s="79" t="s">
        <v>138</v>
      </c>
      <c r="G344" s="79" t="s">
        <v>119</v>
      </c>
      <c r="H344" s="79" t="s">
        <v>74</v>
      </c>
      <c r="I344" s="79" t="s">
        <v>74</v>
      </c>
      <c r="J344" s="79">
        <v>3</v>
      </c>
      <c r="K344" s="80">
        <v>2</v>
      </c>
      <c r="L344" s="79" t="s">
        <v>84</v>
      </c>
      <c r="M344" s="79" t="s">
        <v>87</v>
      </c>
      <c r="N344" s="79" t="s">
        <v>133</v>
      </c>
      <c r="O344" s="79" t="s">
        <v>93</v>
      </c>
      <c r="P344" s="79" t="s">
        <v>125</v>
      </c>
    </row>
    <row r="345" spans="1:16" x14ac:dyDescent="0.35">
      <c r="A345" s="76">
        <v>344</v>
      </c>
      <c r="B345" s="79">
        <v>40</v>
      </c>
      <c r="C345" s="79">
        <v>43</v>
      </c>
      <c r="D345" s="79" t="s">
        <v>72</v>
      </c>
      <c r="E345" s="79">
        <v>50.3</v>
      </c>
      <c r="F345" s="79" t="s">
        <v>130</v>
      </c>
      <c r="G345" s="79" t="s">
        <v>128</v>
      </c>
      <c r="H345" s="79" t="s">
        <v>75</v>
      </c>
      <c r="I345" s="79" t="s">
        <v>74</v>
      </c>
      <c r="J345" s="79">
        <v>17</v>
      </c>
      <c r="K345" s="80">
        <v>7</v>
      </c>
      <c r="L345" s="79" t="s">
        <v>84</v>
      </c>
      <c r="M345" s="79" t="s">
        <v>91</v>
      </c>
      <c r="N345" s="79" t="s">
        <v>134</v>
      </c>
      <c r="O345" s="79" t="s">
        <v>95</v>
      </c>
      <c r="P345" s="79" t="s">
        <v>126</v>
      </c>
    </row>
    <row r="346" spans="1:16" x14ac:dyDescent="0.35">
      <c r="A346" s="76">
        <v>345</v>
      </c>
      <c r="B346" s="79">
        <v>34</v>
      </c>
      <c r="C346" s="79">
        <v>44</v>
      </c>
      <c r="D346" s="79" t="s">
        <v>72</v>
      </c>
      <c r="E346" s="79">
        <v>61.3</v>
      </c>
      <c r="F346" s="79" t="s">
        <v>130</v>
      </c>
      <c r="G346" s="79" t="s">
        <v>120</v>
      </c>
      <c r="H346" s="79" t="s">
        <v>74</v>
      </c>
      <c r="I346" s="79" t="s">
        <v>74</v>
      </c>
      <c r="J346" s="79">
        <v>19</v>
      </c>
      <c r="K346" s="80">
        <v>0</v>
      </c>
      <c r="L346" s="79" t="s">
        <v>90</v>
      </c>
      <c r="M346" s="79" t="s">
        <v>87</v>
      </c>
      <c r="N346" s="79" t="s">
        <v>135</v>
      </c>
      <c r="O346" s="79" t="s">
        <v>93</v>
      </c>
      <c r="P346" s="79" t="s">
        <v>124</v>
      </c>
    </row>
    <row r="347" spans="1:16" x14ac:dyDescent="0.35">
      <c r="A347" s="76">
        <v>346</v>
      </c>
      <c r="B347" s="79">
        <v>63</v>
      </c>
      <c r="C347" s="79">
        <v>25</v>
      </c>
      <c r="D347" s="79" t="s">
        <v>72</v>
      </c>
      <c r="E347" s="79">
        <v>53.900000000000006</v>
      </c>
      <c r="F347" s="79" t="s">
        <v>132</v>
      </c>
      <c r="G347" s="79" t="s">
        <v>119</v>
      </c>
      <c r="H347" s="79" t="s">
        <v>75</v>
      </c>
      <c r="I347" s="79" t="s">
        <v>75</v>
      </c>
      <c r="J347" s="79">
        <v>1</v>
      </c>
      <c r="K347" s="80">
        <v>1</v>
      </c>
      <c r="L347" s="79" t="s">
        <v>84</v>
      </c>
      <c r="M347" s="79" t="s">
        <v>87</v>
      </c>
      <c r="N347" s="79" t="s">
        <v>134</v>
      </c>
      <c r="O347" s="79" t="s">
        <v>88</v>
      </c>
      <c r="P347" s="79" t="s">
        <v>125</v>
      </c>
    </row>
    <row r="348" spans="1:16" x14ac:dyDescent="0.35">
      <c r="A348" s="76">
        <v>347</v>
      </c>
      <c r="B348" s="79">
        <v>50</v>
      </c>
      <c r="C348" s="79">
        <v>27</v>
      </c>
      <c r="D348" s="79" t="s">
        <v>73</v>
      </c>
      <c r="E348" s="79">
        <v>78.099999999999994</v>
      </c>
      <c r="F348" s="79" t="s">
        <v>131</v>
      </c>
      <c r="G348" s="79" t="s">
        <v>128</v>
      </c>
      <c r="H348" s="79" t="s">
        <v>75</v>
      </c>
      <c r="I348" s="79" t="s">
        <v>74</v>
      </c>
      <c r="J348" s="79">
        <v>2</v>
      </c>
      <c r="K348" s="80">
        <v>0</v>
      </c>
      <c r="L348" s="79" t="s">
        <v>89</v>
      </c>
      <c r="M348" s="79" t="s">
        <v>87</v>
      </c>
      <c r="N348" s="79" t="s">
        <v>134</v>
      </c>
      <c r="O348" s="79" t="s">
        <v>93</v>
      </c>
      <c r="P348" s="79" t="s">
        <v>125</v>
      </c>
    </row>
    <row r="349" spans="1:16" x14ac:dyDescent="0.35">
      <c r="A349" s="76">
        <v>348</v>
      </c>
      <c r="B349" s="79">
        <v>65</v>
      </c>
      <c r="C349" s="79">
        <v>30</v>
      </c>
      <c r="D349" s="79" t="s">
        <v>72</v>
      </c>
      <c r="E349" s="79">
        <v>95.7</v>
      </c>
      <c r="F349" s="79" t="s">
        <v>131</v>
      </c>
      <c r="G349" s="79" t="s">
        <v>128</v>
      </c>
      <c r="H349" s="79" t="s">
        <v>75</v>
      </c>
      <c r="I349" s="79" t="s">
        <v>74</v>
      </c>
      <c r="J349" s="79">
        <v>6</v>
      </c>
      <c r="K349" s="80">
        <v>1</v>
      </c>
      <c r="L349" s="79" t="s">
        <v>84</v>
      </c>
      <c r="M349" s="79" t="s">
        <v>86</v>
      </c>
      <c r="N349" s="79" t="s">
        <v>134</v>
      </c>
      <c r="O349" s="79" t="s">
        <v>93</v>
      </c>
      <c r="P349" s="79" t="s">
        <v>124</v>
      </c>
    </row>
    <row r="350" spans="1:16" x14ac:dyDescent="0.35">
      <c r="A350" s="76">
        <v>349</v>
      </c>
      <c r="B350" s="79">
        <v>36</v>
      </c>
      <c r="C350" s="79">
        <v>33</v>
      </c>
      <c r="D350" s="79" t="s">
        <v>73</v>
      </c>
      <c r="E350" s="79">
        <v>90.100000000000009</v>
      </c>
      <c r="F350" s="79" t="s">
        <v>130</v>
      </c>
      <c r="G350" s="79" t="s">
        <v>128</v>
      </c>
      <c r="H350" s="79" t="s">
        <v>75</v>
      </c>
      <c r="I350" s="79" t="s">
        <v>75</v>
      </c>
      <c r="J350" s="79">
        <v>8</v>
      </c>
      <c r="K350" s="80">
        <v>0</v>
      </c>
      <c r="L350" s="79" t="s">
        <v>90</v>
      </c>
      <c r="M350" s="79" t="s">
        <v>87</v>
      </c>
      <c r="N350" s="79" t="s">
        <v>134</v>
      </c>
      <c r="O350" s="79" t="s">
        <v>88</v>
      </c>
      <c r="P350" s="79" t="s">
        <v>124</v>
      </c>
    </row>
    <row r="351" spans="1:16" x14ac:dyDescent="0.35">
      <c r="A351" s="76">
        <v>350</v>
      </c>
      <c r="B351" s="79">
        <v>48</v>
      </c>
      <c r="C351" s="79">
        <v>25</v>
      </c>
      <c r="D351" s="79" t="s">
        <v>73</v>
      </c>
      <c r="E351" s="79">
        <v>49.3</v>
      </c>
      <c r="F351" s="79" t="s">
        <v>130</v>
      </c>
      <c r="G351" s="79" t="s">
        <v>120</v>
      </c>
      <c r="H351" s="79" t="s">
        <v>75</v>
      </c>
      <c r="I351" s="79" t="s">
        <v>74</v>
      </c>
      <c r="J351" s="79">
        <v>1</v>
      </c>
      <c r="K351" s="80">
        <v>0</v>
      </c>
      <c r="L351" s="79" t="s">
        <v>89</v>
      </c>
      <c r="M351" s="79" t="s">
        <v>91</v>
      </c>
      <c r="N351" s="79" t="s">
        <v>135</v>
      </c>
      <c r="O351" s="79" t="s">
        <v>93</v>
      </c>
      <c r="P351" s="79" t="s">
        <v>125</v>
      </c>
    </row>
    <row r="352" spans="1:16" x14ac:dyDescent="0.35">
      <c r="A352" s="76">
        <v>351</v>
      </c>
      <c r="B352" s="79">
        <v>40</v>
      </c>
      <c r="C352" s="79">
        <v>47</v>
      </c>
      <c r="D352" s="79" t="s">
        <v>72</v>
      </c>
      <c r="E352" s="79">
        <v>86.5</v>
      </c>
      <c r="F352" s="79" t="s">
        <v>130</v>
      </c>
      <c r="G352" s="79" t="s">
        <v>119</v>
      </c>
      <c r="H352" s="79" t="s">
        <v>75</v>
      </c>
      <c r="I352" s="79" t="s">
        <v>74</v>
      </c>
      <c r="J352" s="79">
        <v>20</v>
      </c>
      <c r="K352" s="80">
        <v>1</v>
      </c>
      <c r="L352" s="79" t="s">
        <v>90</v>
      </c>
      <c r="M352" s="79" t="s">
        <v>87</v>
      </c>
      <c r="N352" s="79" t="s">
        <v>134</v>
      </c>
      <c r="O352" s="79" t="s">
        <v>88</v>
      </c>
      <c r="P352" s="79" t="s">
        <v>125</v>
      </c>
    </row>
    <row r="353" spans="1:16" x14ac:dyDescent="0.35">
      <c r="A353" s="76">
        <v>352</v>
      </c>
      <c r="B353" s="79">
        <v>40</v>
      </c>
      <c r="C353" s="79">
        <v>44</v>
      </c>
      <c r="D353" s="79" t="s">
        <v>83</v>
      </c>
      <c r="E353" s="79">
        <v>66.5</v>
      </c>
      <c r="F353" s="79" t="s">
        <v>130</v>
      </c>
      <c r="G353" s="79" t="s">
        <v>128</v>
      </c>
      <c r="H353" s="79" t="s">
        <v>75</v>
      </c>
      <c r="I353" s="79" t="s">
        <v>74</v>
      </c>
      <c r="J353" s="79">
        <v>19</v>
      </c>
      <c r="K353" s="80">
        <v>0</v>
      </c>
      <c r="L353" s="79" t="s">
        <v>89</v>
      </c>
      <c r="M353" s="79" t="s">
        <v>91</v>
      </c>
      <c r="N353" s="79" t="s">
        <v>133</v>
      </c>
      <c r="O353" s="79" t="s">
        <v>93</v>
      </c>
      <c r="P353" s="79" t="s">
        <v>125</v>
      </c>
    </row>
    <row r="354" spans="1:16" x14ac:dyDescent="0.35">
      <c r="A354" s="76">
        <v>353</v>
      </c>
      <c r="B354" s="79">
        <v>40</v>
      </c>
      <c r="C354" s="79">
        <v>26</v>
      </c>
      <c r="D354" s="79" t="s">
        <v>73</v>
      </c>
      <c r="E354" s="79">
        <v>49.5</v>
      </c>
      <c r="F354" s="79" t="s">
        <v>130</v>
      </c>
      <c r="G354" s="79" t="s">
        <v>119</v>
      </c>
      <c r="H354" s="79" t="s">
        <v>75</v>
      </c>
      <c r="I354" s="79" t="s">
        <v>75</v>
      </c>
      <c r="J354" s="79">
        <v>2</v>
      </c>
      <c r="K354" s="80">
        <v>1</v>
      </c>
      <c r="L354" s="79" t="s">
        <v>90</v>
      </c>
      <c r="M354" s="79" t="s">
        <v>91</v>
      </c>
      <c r="N354" s="79" t="s">
        <v>134</v>
      </c>
      <c r="O354" s="79" t="s">
        <v>92</v>
      </c>
      <c r="P354" s="79" t="s">
        <v>126</v>
      </c>
    </row>
    <row r="355" spans="1:16" x14ac:dyDescent="0.35">
      <c r="A355" s="76">
        <v>354</v>
      </c>
      <c r="B355" s="79">
        <v>40</v>
      </c>
      <c r="C355" s="79">
        <v>47</v>
      </c>
      <c r="D355" s="79" t="s">
        <v>83</v>
      </c>
      <c r="E355" s="79">
        <v>63.900000000000006</v>
      </c>
      <c r="F355" s="79" t="s">
        <v>138</v>
      </c>
      <c r="G355" s="79" t="s">
        <v>128</v>
      </c>
      <c r="H355" s="79" t="s">
        <v>75</v>
      </c>
      <c r="I355" s="79" t="s">
        <v>74</v>
      </c>
      <c r="J355" s="79">
        <v>22</v>
      </c>
      <c r="K355" s="80">
        <v>1</v>
      </c>
      <c r="L355" s="79" t="s">
        <v>90</v>
      </c>
      <c r="M355" s="79" t="s">
        <v>87</v>
      </c>
      <c r="N355" s="79" t="s">
        <v>134</v>
      </c>
      <c r="O355" s="79" t="s">
        <v>93</v>
      </c>
      <c r="P355" s="79" t="s">
        <v>125</v>
      </c>
    </row>
    <row r="356" spans="1:16" x14ac:dyDescent="0.35">
      <c r="A356" s="76">
        <v>355</v>
      </c>
      <c r="B356" s="79">
        <v>65</v>
      </c>
      <c r="C356" s="79">
        <v>41</v>
      </c>
      <c r="D356" s="79" t="s">
        <v>72</v>
      </c>
      <c r="E356" s="79">
        <v>81.5</v>
      </c>
      <c r="F356" s="79" t="s">
        <v>130</v>
      </c>
      <c r="G356" s="79" t="s">
        <v>119</v>
      </c>
      <c r="H356" s="79" t="s">
        <v>122</v>
      </c>
      <c r="I356" s="79" t="s">
        <v>74</v>
      </c>
      <c r="J356" s="79">
        <v>16</v>
      </c>
      <c r="K356" s="80">
        <v>1</v>
      </c>
      <c r="L356" s="79" t="s">
        <v>90</v>
      </c>
      <c r="M356" s="79" t="s">
        <v>87</v>
      </c>
      <c r="N356" s="79" t="s">
        <v>133</v>
      </c>
      <c r="O356" s="79" t="s">
        <v>95</v>
      </c>
      <c r="P356" s="79" t="s">
        <v>124</v>
      </c>
    </row>
    <row r="357" spans="1:16" x14ac:dyDescent="0.35">
      <c r="A357" s="76">
        <v>356</v>
      </c>
      <c r="B357" s="79">
        <v>40</v>
      </c>
      <c r="C357" s="79">
        <v>35</v>
      </c>
      <c r="D357" s="79" t="s">
        <v>72</v>
      </c>
      <c r="E357" s="79">
        <v>57.3</v>
      </c>
      <c r="F357" s="79" t="s">
        <v>130</v>
      </c>
      <c r="G357" s="79" t="s">
        <v>119</v>
      </c>
      <c r="H357" s="79" t="s">
        <v>75</v>
      </c>
      <c r="I357" s="79" t="s">
        <v>74</v>
      </c>
      <c r="J357" s="79">
        <v>10</v>
      </c>
      <c r="K357" s="80">
        <v>0</v>
      </c>
      <c r="L357" s="79" t="s">
        <v>90</v>
      </c>
      <c r="M357" s="79" t="s">
        <v>91</v>
      </c>
      <c r="N357" s="79" t="s">
        <v>134</v>
      </c>
      <c r="O357" s="79" t="s">
        <v>88</v>
      </c>
      <c r="P357" s="79" t="s">
        <v>124</v>
      </c>
    </row>
    <row r="358" spans="1:16" x14ac:dyDescent="0.35">
      <c r="A358" s="76">
        <v>357</v>
      </c>
      <c r="B358" s="79">
        <v>40</v>
      </c>
      <c r="C358" s="79">
        <v>41</v>
      </c>
      <c r="D358" s="79" t="s">
        <v>73</v>
      </c>
      <c r="E358" s="79">
        <v>42.3</v>
      </c>
      <c r="F358" s="79" t="s">
        <v>130</v>
      </c>
      <c r="G358" s="79" t="s">
        <v>120</v>
      </c>
      <c r="H358" s="79" t="s">
        <v>75</v>
      </c>
      <c r="I358" s="79" t="s">
        <v>74</v>
      </c>
      <c r="J358" s="79">
        <v>15</v>
      </c>
      <c r="K358" s="80">
        <v>0</v>
      </c>
      <c r="L358" s="79" t="s">
        <v>90</v>
      </c>
      <c r="M358" s="79" t="s">
        <v>94</v>
      </c>
      <c r="N358" s="79" t="s">
        <v>134</v>
      </c>
      <c r="O358" s="79" t="s">
        <v>93</v>
      </c>
      <c r="P358" s="79" t="s">
        <v>126</v>
      </c>
    </row>
    <row r="359" spans="1:16" x14ac:dyDescent="0.35">
      <c r="A359" s="76">
        <v>358</v>
      </c>
      <c r="B359" s="79">
        <v>40</v>
      </c>
      <c r="C359" s="79">
        <v>32</v>
      </c>
      <c r="D359" s="79" t="s">
        <v>73</v>
      </c>
      <c r="E359" s="79">
        <v>65.900000000000006</v>
      </c>
      <c r="F359" s="79" t="s">
        <v>138</v>
      </c>
      <c r="G359" s="79" t="s">
        <v>120</v>
      </c>
      <c r="H359" s="79" t="s">
        <v>75</v>
      </c>
      <c r="I359" s="79" t="s">
        <v>74</v>
      </c>
      <c r="J359" s="79">
        <v>4</v>
      </c>
      <c r="K359" s="80">
        <v>0</v>
      </c>
      <c r="L359" s="79" t="s">
        <v>90</v>
      </c>
      <c r="M359" s="79" t="s">
        <v>91</v>
      </c>
      <c r="N359" s="79" t="s">
        <v>134</v>
      </c>
      <c r="O359" s="79" t="s">
        <v>93</v>
      </c>
      <c r="P359" s="79" t="s">
        <v>125</v>
      </c>
    </row>
    <row r="360" spans="1:16" x14ac:dyDescent="0.35">
      <c r="A360" s="76">
        <v>359</v>
      </c>
      <c r="B360" s="79">
        <v>40</v>
      </c>
      <c r="C360" s="79">
        <v>34</v>
      </c>
      <c r="D360" s="79" t="s">
        <v>72</v>
      </c>
      <c r="E360" s="79">
        <v>45.3</v>
      </c>
      <c r="F360" s="79" t="s">
        <v>130</v>
      </c>
      <c r="G360" s="79" t="s">
        <v>119</v>
      </c>
      <c r="H360" s="79" t="s">
        <v>74</v>
      </c>
      <c r="I360" s="79" t="s">
        <v>74</v>
      </c>
      <c r="J360" s="79">
        <v>9</v>
      </c>
      <c r="K360" s="80">
        <v>0</v>
      </c>
      <c r="L360" s="79" t="s">
        <v>84</v>
      </c>
      <c r="M360" s="79" t="s">
        <v>91</v>
      </c>
      <c r="N360" s="79" t="s">
        <v>134</v>
      </c>
      <c r="O360" s="79" t="s">
        <v>93</v>
      </c>
      <c r="P360" s="79" t="s">
        <v>125</v>
      </c>
    </row>
    <row r="361" spans="1:16" x14ac:dyDescent="0.35">
      <c r="A361" s="76">
        <v>360</v>
      </c>
      <c r="B361" s="79">
        <v>40</v>
      </c>
      <c r="C361" s="79">
        <v>31</v>
      </c>
      <c r="D361" s="79" t="s">
        <v>73</v>
      </c>
      <c r="E361" s="79">
        <v>38.9</v>
      </c>
      <c r="F361" s="79" t="s">
        <v>130</v>
      </c>
      <c r="G361" s="79" t="s">
        <v>119</v>
      </c>
      <c r="H361" s="79" t="s">
        <v>75</v>
      </c>
      <c r="I361" s="79" t="s">
        <v>75</v>
      </c>
      <c r="J361" s="79">
        <v>5</v>
      </c>
      <c r="K361" s="80">
        <v>0</v>
      </c>
      <c r="L361" s="79" t="s">
        <v>90</v>
      </c>
      <c r="M361" s="79" t="s">
        <v>91</v>
      </c>
      <c r="N361" s="79" t="s">
        <v>134</v>
      </c>
      <c r="O361" s="79" t="s">
        <v>93</v>
      </c>
      <c r="P361" s="79" t="s">
        <v>125</v>
      </c>
    </row>
    <row r="362" spans="1:16" x14ac:dyDescent="0.35">
      <c r="A362" s="76">
        <v>361</v>
      </c>
      <c r="B362" s="79">
        <v>47</v>
      </c>
      <c r="C362" s="79">
        <v>31</v>
      </c>
      <c r="D362" s="79" t="s">
        <v>73</v>
      </c>
      <c r="E362" s="79">
        <v>62.5</v>
      </c>
      <c r="F362" s="79" t="s">
        <v>130</v>
      </c>
      <c r="G362" s="79" t="s">
        <v>119</v>
      </c>
      <c r="H362" s="79" t="s">
        <v>75</v>
      </c>
      <c r="I362" s="79" t="s">
        <v>75</v>
      </c>
      <c r="J362" s="79">
        <v>5</v>
      </c>
      <c r="K362" s="80">
        <v>0</v>
      </c>
      <c r="L362" s="79" t="s">
        <v>84</v>
      </c>
      <c r="M362" s="79" t="s">
        <v>91</v>
      </c>
      <c r="N362" s="79" t="s">
        <v>134</v>
      </c>
      <c r="O362" s="79" t="s">
        <v>93</v>
      </c>
      <c r="P362" s="79" t="s">
        <v>125</v>
      </c>
    </row>
    <row r="363" spans="1:16" x14ac:dyDescent="0.35">
      <c r="A363" s="76">
        <v>362</v>
      </c>
      <c r="B363" s="79">
        <v>32</v>
      </c>
      <c r="C363" s="79">
        <v>57</v>
      </c>
      <c r="D363" s="79" t="s">
        <v>73</v>
      </c>
      <c r="E363" s="79">
        <v>39.299999999999997</v>
      </c>
      <c r="F363" s="79" t="s">
        <v>130</v>
      </c>
      <c r="G363" s="79" t="s">
        <v>119</v>
      </c>
      <c r="H363" s="79" t="s">
        <v>74</v>
      </c>
      <c r="I363" s="79" t="s">
        <v>74</v>
      </c>
      <c r="J363" s="79">
        <v>20</v>
      </c>
      <c r="K363" s="80">
        <v>0</v>
      </c>
      <c r="L363" s="79" t="s">
        <v>90</v>
      </c>
      <c r="M363" s="79" t="s">
        <v>87</v>
      </c>
      <c r="N363" s="79" t="s">
        <v>134</v>
      </c>
      <c r="O363" s="79" t="s">
        <v>93</v>
      </c>
      <c r="P363" s="79" t="s">
        <v>126</v>
      </c>
    </row>
    <row r="364" spans="1:16" x14ac:dyDescent="0.35">
      <c r="A364" s="76">
        <v>363</v>
      </c>
      <c r="B364" s="79">
        <v>80</v>
      </c>
      <c r="C364" s="79">
        <v>32</v>
      </c>
      <c r="D364" s="79" t="s">
        <v>72</v>
      </c>
      <c r="E364" s="79">
        <v>115.5</v>
      </c>
      <c r="F364" s="79" t="s">
        <v>131</v>
      </c>
      <c r="G364" s="79" t="s">
        <v>128</v>
      </c>
      <c r="H364" s="79" t="s">
        <v>75</v>
      </c>
      <c r="I364" s="79" t="s">
        <v>75</v>
      </c>
      <c r="J364" s="79">
        <v>7</v>
      </c>
      <c r="K364" s="80">
        <v>2</v>
      </c>
      <c r="L364" s="79" t="s">
        <v>90</v>
      </c>
      <c r="M364" s="79" t="s">
        <v>87</v>
      </c>
      <c r="N364" s="79" t="s">
        <v>133</v>
      </c>
      <c r="O364" s="79" t="s">
        <v>85</v>
      </c>
      <c r="P364" s="79" t="s">
        <v>124</v>
      </c>
    </row>
    <row r="365" spans="1:16" x14ac:dyDescent="0.35">
      <c r="A365" s="76">
        <v>364</v>
      </c>
      <c r="B365" s="79">
        <v>50</v>
      </c>
      <c r="C365" s="79">
        <v>44</v>
      </c>
      <c r="D365" s="79" t="s">
        <v>72</v>
      </c>
      <c r="E365" s="79">
        <v>63.7</v>
      </c>
      <c r="F365" s="79" t="s">
        <v>130</v>
      </c>
      <c r="G365" s="79" t="s">
        <v>128</v>
      </c>
      <c r="H365" s="79" t="s">
        <v>74</v>
      </c>
      <c r="I365" s="79" t="s">
        <v>74</v>
      </c>
      <c r="J365" s="79">
        <v>20</v>
      </c>
      <c r="K365" s="80">
        <v>0</v>
      </c>
      <c r="L365" s="79" t="s">
        <v>90</v>
      </c>
      <c r="M365" s="79" t="s">
        <v>91</v>
      </c>
      <c r="N365" s="79" t="s">
        <v>134</v>
      </c>
      <c r="O365" s="79" t="s">
        <v>88</v>
      </c>
      <c r="P365" s="79" t="s">
        <v>124</v>
      </c>
    </row>
    <row r="366" spans="1:16" x14ac:dyDescent="0.35">
      <c r="A366" s="76">
        <v>365</v>
      </c>
      <c r="B366" s="79">
        <v>37</v>
      </c>
      <c r="C366" s="79">
        <v>29</v>
      </c>
      <c r="D366" s="79" t="s">
        <v>73</v>
      </c>
      <c r="E366" s="79">
        <v>76.5</v>
      </c>
      <c r="F366" s="79" t="s">
        <v>130</v>
      </c>
      <c r="G366" s="79" t="s">
        <v>128</v>
      </c>
      <c r="H366" s="79" t="s">
        <v>75</v>
      </c>
      <c r="I366" s="79" t="s">
        <v>74</v>
      </c>
      <c r="J366" s="79">
        <v>5</v>
      </c>
      <c r="K366" s="80">
        <v>0</v>
      </c>
      <c r="L366" s="79" t="s">
        <v>89</v>
      </c>
      <c r="M366" s="79" t="s">
        <v>87</v>
      </c>
      <c r="N366" s="79" t="s">
        <v>133</v>
      </c>
      <c r="O366" s="79" t="s">
        <v>88</v>
      </c>
      <c r="P366" s="79" t="s">
        <v>125</v>
      </c>
    </row>
    <row r="367" spans="1:16" x14ac:dyDescent="0.35">
      <c r="A367" s="76">
        <v>366</v>
      </c>
      <c r="B367" s="79">
        <v>40</v>
      </c>
      <c r="C367" s="79">
        <v>56</v>
      </c>
      <c r="D367" s="79" t="s">
        <v>73</v>
      </c>
      <c r="E367" s="79">
        <v>49.7</v>
      </c>
      <c r="F367" s="79" t="s">
        <v>130</v>
      </c>
      <c r="G367" s="79" t="s">
        <v>128</v>
      </c>
      <c r="H367" s="79" t="s">
        <v>75</v>
      </c>
      <c r="I367" s="79" t="s">
        <v>75</v>
      </c>
      <c r="J367" s="79">
        <v>29</v>
      </c>
      <c r="K367" s="80">
        <v>0</v>
      </c>
      <c r="L367" s="79" t="s">
        <v>90</v>
      </c>
      <c r="M367" s="79" t="s">
        <v>91</v>
      </c>
      <c r="N367" s="79" t="s">
        <v>134</v>
      </c>
      <c r="O367" s="79" t="s">
        <v>93</v>
      </c>
      <c r="P367" s="79" t="s">
        <v>127</v>
      </c>
    </row>
    <row r="368" spans="1:16" x14ac:dyDescent="0.35">
      <c r="A368" s="76">
        <v>367</v>
      </c>
      <c r="B368" s="79">
        <v>40</v>
      </c>
      <c r="C368" s="79">
        <v>28</v>
      </c>
      <c r="D368" s="79" t="s">
        <v>73</v>
      </c>
      <c r="E368" s="79">
        <v>54.5</v>
      </c>
      <c r="F368" s="79" t="s">
        <v>138</v>
      </c>
      <c r="G368" s="79" t="s">
        <v>119</v>
      </c>
      <c r="H368" s="79" t="s">
        <v>75</v>
      </c>
      <c r="I368" s="79" t="s">
        <v>74</v>
      </c>
      <c r="J368" s="79">
        <v>3</v>
      </c>
      <c r="K368" s="80">
        <v>1</v>
      </c>
      <c r="L368" s="79" t="s">
        <v>90</v>
      </c>
      <c r="M368" s="79" t="s">
        <v>87</v>
      </c>
      <c r="N368" s="79" t="s">
        <v>133</v>
      </c>
      <c r="O368" s="79" t="s">
        <v>93</v>
      </c>
      <c r="P368" s="79" t="s">
        <v>125</v>
      </c>
    </row>
    <row r="369" spans="1:16" x14ac:dyDescent="0.35">
      <c r="A369" s="76">
        <v>368</v>
      </c>
      <c r="B369" s="79">
        <v>45</v>
      </c>
      <c r="C369" s="79">
        <v>42</v>
      </c>
      <c r="D369" s="79" t="s">
        <v>72</v>
      </c>
      <c r="E369" s="79">
        <v>100.9</v>
      </c>
      <c r="F369" s="79" t="s">
        <v>130</v>
      </c>
      <c r="G369" s="79" t="s">
        <v>128</v>
      </c>
      <c r="H369" s="79" t="s">
        <v>122</v>
      </c>
      <c r="I369" s="79" t="s">
        <v>74</v>
      </c>
      <c r="J369" s="79">
        <v>16</v>
      </c>
      <c r="K369" s="80">
        <v>0</v>
      </c>
      <c r="L369" s="79" t="s">
        <v>90</v>
      </c>
      <c r="M369" s="79" t="s">
        <v>91</v>
      </c>
      <c r="N369" s="79" t="s">
        <v>134</v>
      </c>
      <c r="O369" s="79" t="s">
        <v>93</v>
      </c>
      <c r="P369" s="79" t="s">
        <v>126</v>
      </c>
    </row>
    <row r="370" spans="1:16" x14ac:dyDescent="0.35">
      <c r="A370" s="76">
        <v>369</v>
      </c>
      <c r="B370" s="79">
        <v>40</v>
      </c>
      <c r="C370" s="79">
        <v>25</v>
      </c>
      <c r="D370" s="79" t="s">
        <v>72</v>
      </c>
      <c r="E370" s="79">
        <v>47.7</v>
      </c>
      <c r="F370" s="79" t="s">
        <v>130</v>
      </c>
      <c r="G370" s="79" t="s">
        <v>129</v>
      </c>
      <c r="H370" s="79" t="s">
        <v>75</v>
      </c>
      <c r="I370" s="79" t="s">
        <v>74</v>
      </c>
      <c r="J370" s="79">
        <v>1</v>
      </c>
      <c r="K370" s="80">
        <v>1</v>
      </c>
      <c r="L370" s="79" t="s">
        <v>84</v>
      </c>
      <c r="M370" s="79" t="s">
        <v>87</v>
      </c>
      <c r="N370" s="79" t="s">
        <v>134</v>
      </c>
      <c r="O370" s="79" t="s">
        <v>93</v>
      </c>
      <c r="P370" s="79" t="s">
        <v>125</v>
      </c>
    </row>
    <row r="371" spans="1:16" x14ac:dyDescent="0.35">
      <c r="A371" s="76">
        <v>370</v>
      </c>
      <c r="B371" s="79">
        <v>40</v>
      </c>
      <c r="C371" s="79">
        <v>35</v>
      </c>
      <c r="D371" s="79" t="s">
        <v>72</v>
      </c>
      <c r="E371" s="79">
        <v>91.3</v>
      </c>
      <c r="F371" s="79" t="s">
        <v>130</v>
      </c>
      <c r="G371" s="79" t="s">
        <v>120</v>
      </c>
      <c r="H371" s="79" t="s">
        <v>75</v>
      </c>
      <c r="I371" s="79" t="s">
        <v>75</v>
      </c>
      <c r="J371" s="79">
        <v>10</v>
      </c>
      <c r="K371" s="80">
        <v>4</v>
      </c>
      <c r="L371" s="79" t="s">
        <v>84</v>
      </c>
      <c r="M371" s="79" t="s">
        <v>87</v>
      </c>
      <c r="N371" s="79" t="s">
        <v>134</v>
      </c>
      <c r="O371" s="79" t="s">
        <v>92</v>
      </c>
      <c r="P371" s="79" t="s">
        <v>124</v>
      </c>
    </row>
    <row r="372" spans="1:16" x14ac:dyDescent="0.35">
      <c r="A372" s="76">
        <v>371</v>
      </c>
      <c r="B372" s="79">
        <v>60</v>
      </c>
      <c r="C372" s="79">
        <v>35</v>
      </c>
      <c r="D372" s="79" t="s">
        <v>72</v>
      </c>
      <c r="E372" s="79">
        <v>124.3</v>
      </c>
      <c r="F372" s="79" t="s">
        <v>138</v>
      </c>
      <c r="G372" s="79" t="s">
        <v>119</v>
      </c>
      <c r="H372" s="79" t="s">
        <v>122</v>
      </c>
      <c r="I372" s="79" t="s">
        <v>75</v>
      </c>
      <c r="J372" s="79">
        <v>10</v>
      </c>
      <c r="K372" s="80">
        <v>2</v>
      </c>
      <c r="L372" s="79" t="s">
        <v>84</v>
      </c>
      <c r="M372" s="79" t="s">
        <v>87</v>
      </c>
      <c r="N372" s="79" t="s">
        <v>134</v>
      </c>
      <c r="O372" s="79" t="s">
        <v>88</v>
      </c>
      <c r="P372" s="79" t="s">
        <v>127</v>
      </c>
    </row>
    <row r="373" spans="1:16" x14ac:dyDescent="0.35">
      <c r="A373" s="76">
        <v>372</v>
      </c>
      <c r="B373" s="79">
        <v>50</v>
      </c>
      <c r="C373" s="79">
        <v>35</v>
      </c>
      <c r="D373" s="79" t="s">
        <v>72</v>
      </c>
      <c r="E373" s="136">
        <v>175.29999999999998</v>
      </c>
      <c r="F373" s="79" t="s">
        <v>130</v>
      </c>
      <c r="G373" s="79" t="s">
        <v>120</v>
      </c>
      <c r="H373" s="79" t="s">
        <v>75</v>
      </c>
      <c r="I373" s="79" t="s">
        <v>75</v>
      </c>
      <c r="J373" s="79">
        <v>10</v>
      </c>
      <c r="K373" s="80">
        <v>0</v>
      </c>
      <c r="L373" s="79" t="s">
        <v>84</v>
      </c>
      <c r="M373" s="79" t="s">
        <v>87</v>
      </c>
      <c r="N373" s="79" t="s">
        <v>134</v>
      </c>
      <c r="O373" s="79" t="s">
        <v>95</v>
      </c>
      <c r="P373" s="79" t="s">
        <v>126</v>
      </c>
    </row>
    <row r="374" spans="1:16" x14ac:dyDescent="0.35">
      <c r="A374" s="76">
        <v>373</v>
      </c>
      <c r="B374" s="79">
        <v>30</v>
      </c>
      <c r="C374" s="79">
        <v>64</v>
      </c>
      <c r="D374" s="79" t="s">
        <v>73</v>
      </c>
      <c r="E374" s="79">
        <v>70.099999999999994</v>
      </c>
      <c r="F374" s="79" t="s">
        <v>138</v>
      </c>
      <c r="G374" s="79" t="s">
        <v>118</v>
      </c>
      <c r="H374" s="79" t="s">
        <v>74</v>
      </c>
      <c r="I374" s="79" t="s">
        <v>75</v>
      </c>
      <c r="J374" s="79">
        <v>25</v>
      </c>
      <c r="K374" s="80">
        <v>0</v>
      </c>
      <c r="L374" s="79" t="s">
        <v>90</v>
      </c>
      <c r="M374" s="79" t="s">
        <v>91</v>
      </c>
      <c r="N374" s="79" t="s">
        <v>134</v>
      </c>
      <c r="O374" s="79" t="s">
        <v>88</v>
      </c>
      <c r="P374" s="79" t="s">
        <v>124</v>
      </c>
    </row>
    <row r="375" spans="1:16" x14ac:dyDescent="0.35">
      <c r="A375" s="76">
        <v>374</v>
      </c>
      <c r="B375" s="79">
        <v>40</v>
      </c>
      <c r="C375" s="79">
        <v>33</v>
      </c>
      <c r="D375" s="79" t="s">
        <v>72</v>
      </c>
      <c r="E375" s="79">
        <v>99.7</v>
      </c>
      <c r="F375" s="79" t="s">
        <v>130</v>
      </c>
      <c r="G375" s="79" t="s">
        <v>118</v>
      </c>
      <c r="H375" s="79" t="s">
        <v>75</v>
      </c>
      <c r="I375" s="79" t="s">
        <v>74</v>
      </c>
      <c r="J375" s="79">
        <v>9</v>
      </c>
      <c r="K375" s="80">
        <v>2</v>
      </c>
      <c r="L375" s="79" t="s">
        <v>84</v>
      </c>
      <c r="M375" s="79" t="s">
        <v>87</v>
      </c>
      <c r="N375" s="79" t="s">
        <v>134</v>
      </c>
      <c r="O375" s="79" t="s">
        <v>88</v>
      </c>
      <c r="P375" s="79" t="s">
        <v>125</v>
      </c>
    </row>
    <row r="376" spans="1:16" x14ac:dyDescent="0.35">
      <c r="A376" s="76">
        <v>375</v>
      </c>
      <c r="B376" s="79">
        <v>40</v>
      </c>
      <c r="C376" s="79">
        <v>27</v>
      </c>
      <c r="D376" s="79" t="s">
        <v>72</v>
      </c>
      <c r="E376" s="79">
        <v>59.099999999999994</v>
      </c>
      <c r="F376" s="79" t="s">
        <v>130</v>
      </c>
      <c r="G376" s="79" t="s">
        <v>119</v>
      </c>
      <c r="H376" s="79" t="s">
        <v>74</v>
      </c>
      <c r="I376" s="79" t="s">
        <v>75</v>
      </c>
      <c r="J376" s="79">
        <v>3</v>
      </c>
      <c r="K376" s="80">
        <v>0</v>
      </c>
      <c r="L376" s="79" t="s">
        <v>90</v>
      </c>
      <c r="M376" s="79" t="s">
        <v>87</v>
      </c>
      <c r="N376" s="79" t="s">
        <v>133</v>
      </c>
      <c r="O376" s="79" t="s">
        <v>95</v>
      </c>
      <c r="P376" s="79" t="s">
        <v>124</v>
      </c>
    </row>
    <row r="377" spans="1:16" x14ac:dyDescent="0.35">
      <c r="A377" s="76">
        <v>376</v>
      </c>
      <c r="B377" s="79">
        <v>50</v>
      </c>
      <c r="C377" s="79">
        <v>33</v>
      </c>
      <c r="D377" s="79" t="s">
        <v>73</v>
      </c>
      <c r="E377" s="79">
        <v>69.099999999999994</v>
      </c>
      <c r="F377" s="79" t="s">
        <v>130</v>
      </c>
      <c r="G377" s="79" t="s">
        <v>119</v>
      </c>
      <c r="H377" s="79" t="s">
        <v>74</v>
      </c>
      <c r="I377" s="79" t="s">
        <v>75</v>
      </c>
      <c r="J377" s="79">
        <v>7</v>
      </c>
      <c r="K377" s="80">
        <v>3</v>
      </c>
      <c r="L377" s="79" t="s">
        <v>90</v>
      </c>
      <c r="M377" s="79" t="s">
        <v>87</v>
      </c>
      <c r="N377" s="79" t="s">
        <v>133</v>
      </c>
      <c r="O377" s="79" t="s">
        <v>92</v>
      </c>
      <c r="P377" s="79" t="s">
        <v>124</v>
      </c>
    </row>
    <row r="378" spans="1:16" x14ac:dyDescent="0.35">
      <c r="A378" s="76">
        <v>377</v>
      </c>
      <c r="B378" s="79">
        <v>40</v>
      </c>
      <c r="C378" s="79">
        <v>60</v>
      </c>
      <c r="D378" s="79" t="s">
        <v>72</v>
      </c>
      <c r="E378" s="79">
        <v>90.100000000000009</v>
      </c>
      <c r="F378" s="79" t="s">
        <v>130</v>
      </c>
      <c r="G378" s="79" t="s">
        <v>119</v>
      </c>
      <c r="H378" s="79" t="s">
        <v>75</v>
      </c>
      <c r="I378" s="79" t="s">
        <v>74</v>
      </c>
      <c r="J378" s="79">
        <v>35</v>
      </c>
      <c r="K378" s="80">
        <v>0</v>
      </c>
      <c r="L378" s="79" t="s">
        <v>90</v>
      </c>
      <c r="M378" s="79" t="s">
        <v>87</v>
      </c>
      <c r="N378" s="79" t="s">
        <v>133</v>
      </c>
      <c r="O378" s="79" t="s">
        <v>85</v>
      </c>
      <c r="P378" s="79" t="s">
        <v>124</v>
      </c>
    </row>
    <row r="379" spans="1:16" x14ac:dyDescent="0.35">
      <c r="A379" s="76">
        <v>378</v>
      </c>
      <c r="B379" s="79">
        <v>40</v>
      </c>
      <c r="C379" s="79">
        <v>37</v>
      </c>
      <c r="D379" s="79" t="s">
        <v>83</v>
      </c>
      <c r="E379" s="79">
        <v>48.7</v>
      </c>
      <c r="F379" s="79" t="s">
        <v>130</v>
      </c>
      <c r="G379" s="79" t="s">
        <v>119</v>
      </c>
      <c r="H379" s="79" t="s">
        <v>74</v>
      </c>
      <c r="I379" s="79" t="s">
        <v>75</v>
      </c>
      <c r="J379" s="79">
        <v>10</v>
      </c>
      <c r="K379" s="80">
        <v>0</v>
      </c>
      <c r="L379" s="79" t="s">
        <v>90</v>
      </c>
      <c r="M379" s="79" t="s">
        <v>87</v>
      </c>
      <c r="N379" s="79" t="s">
        <v>133</v>
      </c>
      <c r="O379" s="79" t="s">
        <v>93</v>
      </c>
      <c r="P379" s="79" t="s">
        <v>124</v>
      </c>
    </row>
    <row r="380" spans="1:16" x14ac:dyDescent="0.35">
      <c r="A380" s="76">
        <v>379</v>
      </c>
      <c r="B380" s="79">
        <v>40</v>
      </c>
      <c r="C380" s="79">
        <v>25</v>
      </c>
      <c r="D380" s="79" t="s">
        <v>73</v>
      </c>
      <c r="E380" s="79">
        <v>54.7</v>
      </c>
      <c r="F380" s="79" t="s">
        <v>130</v>
      </c>
      <c r="G380" s="79" t="s">
        <v>128</v>
      </c>
      <c r="H380" s="79" t="s">
        <v>122</v>
      </c>
      <c r="I380" s="79" t="s">
        <v>74</v>
      </c>
      <c r="J380" s="79">
        <v>1</v>
      </c>
      <c r="K380" s="80">
        <v>0</v>
      </c>
      <c r="L380" s="79" t="s">
        <v>90</v>
      </c>
      <c r="M380" s="79" t="s">
        <v>87</v>
      </c>
      <c r="N380" s="79" t="s">
        <v>134</v>
      </c>
      <c r="O380" s="79" t="s">
        <v>95</v>
      </c>
      <c r="P380" s="79" t="s">
        <v>125</v>
      </c>
    </row>
    <row r="381" spans="1:16" x14ac:dyDescent="0.35">
      <c r="A381" s="76">
        <v>380</v>
      </c>
      <c r="B381" s="79">
        <v>50</v>
      </c>
      <c r="C381" s="79">
        <v>39</v>
      </c>
      <c r="D381" s="79" t="s">
        <v>72</v>
      </c>
      <c r="E381" s="79">
        <v>140.29999999999998</v>
      </c>
      <c r="F381" s="79" t="s">
        <v>130</v>
      </c>
      <c r="G381" s="79" t="s">
        <v>128</v>
      </c>
      <c r="H381" s="79" t="s">
        <v>75</v>
      </c>
      <c r="I381" s="79" t="s">
        <v>75</v>
      </c>
      <c r="J381" s="79">
        <v>15</v>
      </c>
      <c r="K381" s="80">
        <v>0</v>
      </c>
      <c r="L381" s="79" t="s">
        <v>84</v>
      </c>
      <c r="M381" s="79" t="s">
        <v>91</v>
      </c>
      <c r="N381" s="79" t="s">
        <v>134</v>
      </c>
      <c r="O381" s="79" t="s">
        <v>93</v>
      </c>
      <c r="P381" s="79" t="s">
        <v>126</v>
      </c>
    </row>
    <row r="382" spans="1:16" x14ac:dyDescent="0.35">
      <c r="A382" s="76">
        <v>381</v>
      </c>
      <c r="B382" s="79">
        <v>30</v>
      </c>
      <c r="C382" s="79">
        <v>35</v>
      </c>
      <c r="D382" s="79" t="s">
        <v>72</v>
      </c>
      <c r="E382" s="79">
        <v>95.5</v>
      </c>
      <c r="F382" s="79" t="s">
        <v>130</v>
      </c>
      <c r="G382" s="79" t="s">
        <v>119</v>
      </c>
      <c r="H382" s="79" t="s">
        <v>74</v>
      </c>
      <c r="I382" s="79" t="s">
        <v>74</v>
      </c>
      <c r="J382" s="79">
        <v>10</v>
      </c>
      <c r="K382" s="80">
        <v>2</v>
      </c>
      <c r="L382" s="79" t="s">
        <v>90</v>
      </c>
      <c r="M382" s="79" t="s">
        <v>87</v>
      </c>
      <c r="N382" s="79" t="s">
        <v>134</v>
      </c>
      <c r="O382" s="79" t="s">
        <v>93</v>
      </c>
      <c r="P382" s="79" t="s">
        <v>125</v>
      </c>
    </row>
    <row r="383" spans="1:16" x14ac:dyDescent="0.35">
      <c r="A383" s="76">
        <v>382</v>
      </c>
      <c r="B383" s="79">
        <v>32</v>
      </c>
      <c r="C383" s="79">
        <v>35</v>
      </c>
      <c r="D383" s="79" t="s">
        <v>73</v>
      </c>
      <c r="E383" s="79">
        <v>80.7</v>
      </c>
      <c r="F383" s="79" t="s">
        <v>131</v>
      </c>
      <c r="G383" s="79" t="s">
        <v>119</v>
      </c>
      <c r="H383" s="79" t="s">
        <v>75</v>
      </c>
      <c r="I383" s="79" t="s">
        <v>74</v>
      </c>
      <c r="J383" s="79">
        <v>9</v>
      </c>
      <c r="K383" s="80">
        <v>0</v>
      </c>
      <c r="L383" s="79" t="s">
        <v>89</v>
      </c>
      <c r="M383" s="79" t="s">
        <v>91</v>
      </c>
      <c r="N383" s="79" t="s">
        <v>134</v>
      </c>
      <c r="O383" s="79" t="s">
        <v>93</v>
      </c>
      <c r="P383" s="79" t="s">
        <v>126</v>
      </c>
    </row>
    <row r="384" spans="1:16" x14ac:dyDescent="0.35">
      <c r="A384" s="76">
        <v>383</v>
      </c>
      <c r="B384" s="79">
        <v>55</v>
      </c>
      <c r="C384" s="79">
        <v>49</v>
      </c>
      <c r="D384" s="79" t="s">
        <v>72</v>
      </c>
      <c r="E384" s="136">
        <v>171.89999999999998</v>
      </c>
      <c r="F384" s="79" t="s">
        <v>138</v>
      </c>
      <c r="G384" s="79" t="s">
        <v>119</v>
      </c>
      <c r="H384" s="79" t="s">
        <v>74</v>
      </c>
      <c r="I384" s="79" t="s">
        <v>75</v>
      </c>
      <c r="J384" s="79">
        <v>25</v>
      </c>
      <c r="K384" s="80">
        <v>0</v>
      </c>
      <c r="L384" s="79" t="s">
        <v>84</v>
      </c>
      <c r="M384" s="79" t="s">
        <v>91</v>
      </c>
      <c r="N384" s="79" t="s">
        <v>134</v>
      </c>
      <c r="O384" s="79" t="s">
        <v>95</v>
      </c>
      <c r="P384" s="79" t="s">
        <v>124</v>
      </c>
    </row>
    <row r="385" spans="1:16" x14ac:dyDescent="0.35">
      <c r="A385" s="76">
        <v>384</v>
      </c>
      <c r="B385" s="79">
        <v>40</v>
      </c>
      <c r="C385" s="79">
        <v>34</v>
      </c>
      <c r="D385" s="79" t="s">
        <v>73</v>
      </c>
      <c r="E385" s="79">
        <v>85.3</v>
      </c>
      <c r="F385" s="79" t="s">
        <v>130</v>
      </c>
      <c r="G385" s="79" t="s">
        <v>119</v>
      </c>
      <c r="H385" s="79" t="s">
        <v>75</v>
      </c>
      <c r="I385" s="79" t="s">
        <v>74</v>
      </c>
      <c r="J385" s="79">
        <v>7</v>
      </c>
      <c r="K385" s="80">
        <v>1</v>
      </c>
      <c r="L385" s="79" t="s">
        <v>90</v>
      </c>
      <c r="M385" s="79" t="s">
        <v>87</v>
      </c>
      <c r="N385" s="79" t="s">
        <v>134</v>
      </c>
      <c r="O385" s="79" t="s">
        <v>93</v>
      </c>
      <c r="P385" s="79" t="s">
        <v>126</v>
      </c>
    </row>
    <row r="386" spans="1:16" x14ac:dyDescent="0.35">
      <c r="A386" s="76">
        <v>385</v>
      </c>
      <c r="B386" s="79">
        <v>40</v>
      </c>
      <c r="C386" s="79">
        <v>50</v>
      </c>
      <c r="D386" s="79" t="s">
        <v>73</v>
      </c>
      <c r="E386" s="79">
        <v>50.3</v>
      </c>
      <c r="F386" s="79" t="s">
        <v>138</v>
      </c>
      <c r="G386" s="79" t="s">
        <v>119</v>
      </c>
      <c r="H386" s="79" t="s">
        <v>75</v>
      </c>
      <c r="I386" s="79" t="s">
        <v>74</v>
      </c>
      <c r="J386" s="79">
        <v>20</v>
      </c>
      <c r="K386" s="80">
        <v>0</v>
      </c>
      <c r="L386" s="79" t="s">
        <v>90</v>
      </c>
      <c r="M386" s="79" t="s">
        <v>91</v>
      </c>
      <c r="N386" s="79" t="s">
        <v>134</v>
      </c>
      <c r="O386" s="79" t="s">
        <v>93</v>
      </c>
      <c r="P386" s="79" t="s">
        <v>126</v>
      </c>
    </row>
    <row r="387" spans="1:16" x14ac:dyDescent="0.35">
      <c r="A387" s="76">
        <v>386</v>
      </c>
      <c r="B387" s="79">
        <v>40</v>
      </c>
      <c r="C387" s="79">
        <v>49</v>
      </c>
      <c r="D387" s="79" t="s">
        <v>72</v>
      </c>
      <c r="E387" s="79">
        <v>73.7</v>
      </c>
      <c r="F387" s="79" t="s">
        <v>130</v>
      </c>
      <c r="G387" s="79" t="s">
        <v>118</v>
      </c>
      <c r="H387" s="79" t="s">
        <v>122</v>
      </c>
      <c r="I387" s="79" t="s">
        <v>75</v>
      </c>
      <c r="J387" s="79">
        <v>23</v>
      </c>
      <c r="K387" s="80">
        <v>0</v>
      </c>
      <c r="L387" s="79" t="s">
        <v>90</v>
      </c>
      <c r="M387" s="79" t="s">
        <v>91</v>
      </c>
      <c r="N387" s="79" t="s">
        <v>134</v>
      </c>
      <c r="O387" s="79" t="s">
        <v>88</v>
      </c>
      <c r="P387" s="79" t="s">
        <v>126</v>
      </c>
    </row>
    <row r="388" spans="1:16" x14ac:dyDescent="0.35">
      <c r="A388" s="76">
        <v>387</v>
      </c>
      <c r="B388" s="79">
        <v>40</v>
      </c>
      <c r="C388" s="79">
        <v>39</v>
      </c>
      <c r="D388" s="79" t="s">
        <v>72</v>
      </c>
      <c r="E388" s="79">
        <v>147.1</v>
      </c>
      <c r="F388" s="79" t="s">
        <v>130</v>
      </c>
      <c r="G388" s="79" t="s">
        <v>128</v>
      </c>
      <c r="H388" s="79" t="s">
        <v>75</v>
      </c>
      <c r="I388" s="79" t="s">
        <v>75</v>
      </c>
      <c r="J388" s="79">
        <v>14</v>
      </c>
      <c r="K388" s="80">
        <v>0</v>
      </c>
      <c r="L388" s="79" t="s">
        <v>90</v>
      </c>
      <c r="M388" s="79" t="s">
        <v>87</v>
      </c>
      <c r="N388" s="79" t="s">
        <v>133</v>
      </c>
      <c r="O388" s="79" t="s">
        <v>93</v>
      </c>
      <c r="P388" s="79" t="s">
        <v>124</v>
      </c>
    </row>
    <row r="389" spans="1:16" x14ac:dyDescent="0.35">
      <c r="A389" s="76">
        <v>388</v>
      </c>
      <c r="B389" s="79">
        <v>40</v>
      </c>
      <c r="C389" s="79">
        <v>61</v>
      </c>
      <c r="D389" s="79" t="s">
        <v>73</v>
      </c>
      <c r="E389" s="79">
        <v>82.7</v>
      </c>
      <c r="F389" s="79" t="s">
        <v>131</v>
      </c>
      <c r="G389" s="79" t="s">
        <v>119</v>
      </c>
      <c r="H389" s="79" t="s">
        <v>75</v>
      </c>
      <c r="I389" s="79" t="s">
        <v>74</v>
      </c>
      <c r="J389" s="79">
        <v>20</v>
      </c>
      <c r="K389" s="80">
        <v>0</v>
      </c>
      <c r="L389" s="79" t="s">
        <v>90</v>
      </c>
      <c r="M389" s="79" t="s">
        <v>91</v>
      </c>
      <c r="N389" s="79" t="s">
        <v>134</v>
      </c>
      <c r="O389" s="79" t="s">
        <v>93</v>
      </c>
      <c r="P389" s="79" t="s">
        <v>124</v>
      </c>
    </row>
    <row r="390" spans="1:16" x14ac:dyDescent="0.35">
      <c r="A390" s="76">
        <v>389</v>
      </c>
      <c r="B390" s="79">
        <v>40</v>
      </c>
      <c r="C390" s="79">
        <v>59</v>
      </c>
      <c r="D390" s="79" t="s">
        <v>72</v>
      </c>
      <c r="E390" s="79">
        <v>71.900000000000006</v>
      </c>
      <c r="F390" s="79" t="s">
        <v>130</v>
      </c>
      <c r="G390" s="79" t="s">
        <v>128</v>
      </c>
      <c r="H390" s="79" t="s">
        <v>75</v>
      </c>
      <c r="I390" s="79" t="s">
        <v>75</v>
      </c>
      <c r="J390" s="79">
        <v>23</v>
      </c>
      <c r="K390" s="80">
        <v>1</v>
      </c>
      <c r="L390" s="79" t="s">
        <v>90</v>
      </c>
      <c r="M390" s="79" t="s">
        <v>86</v>
      </c>
      <c r="N390" s="79" t="s">
        <v>134</v>
      </c>
      <c r="O390" s="79" t="s">
        <v>93</v>
      </c>
      <c r="P390" s="79" t="s">
        <v>124</v>
      </c>
    </row>
    <row r="391" spans="1:16" x14ac:dyDescent="0.35">
      <c r="A391" s="76">
        <v>390</v>
      </c>
      <c r="B391" s="79">
        <v>40</v>
      </c>
      <c r="C391" s="79">
        <v>25</v>
      </c>
      <c r="D391" s="79" t="s">
        <v>72</v>
      </c>
      <c r="E391" s="79">
        <v>84.9</v>
      </c>
      <c r="F391" s="79" t="s">
        <v>132</v>
      </c>
      <c r="G391" s="79" t="s">
        <v>128</v>
      </c>
      <c r="H391" s="79" t="s">
        <v>122</v>
      </c>
      <c r="I391" s="79" t="s">
        <v>74</v>
      </c>
      <c r="J391" s="79">
        <v>1</v>
      </c>
      <c r="K391" s="80">
        <v>1</v>
      </c>
      <c r="L391" s="79" t="s">
        <v>84</v>
      </c>
      <c r="M391" s="79" t="s">
        <v>86</v>
      </c>
      <c r="N391" s="79" t="s">
        <v>134</v>
      </c>
      <c r="O391" s="79" t="s">
        <v>93</v>
      </c>
      <c r="P391" s="79" t="s">
        <v>125</v>
      </c>
    </row>
    <row r="392" spans="1:16" x14ac:dyDescent="0.35">
      <c r="A392" s="76">
        <v>391</v>
      </c>
      <c r="B392" s="79">
        <v>50</v>
      </c>
      <c r="C392" s="79">
        <v>28</v>
      </c>
      <c r="D392" s="79" t="s">
        <v>72</v>
      </c>
      <c r="E392" s="79">
        <v>39.700000000000003</v>
      </c>
      <c r="F392" s="79" t="s">
        <v>138</v>
      </c>
      <c r="G392" s="79" t="s">
        <v>119</v>
      </c>
      <c r="H392" s="79" t="s">
        <v>75</v>
      </c>
      <c r="I392" s="79" t="s">
        <v>74</v>
      </c>
      <c r="J392" s="79">
        <v>3</v>
      </c>
      <c r="K392" s="80">
        <v>3</v>
      </c>
      <c r="L392" s="79" t="s">
        <v>84</v>
      </c>
      <c r="M392" s="79" t="s">
        <v>87</v>
      </c>
      <c r="N392" s="79" t="s">
        <v>133</v>
      </c>
      <c r="O392" s="79" t="s">
        <v>93</v>
      </c>
      <c r="P392" s="79" t="s">
        <v>124</v>
      </c>
    </row>
    <row r="393" spans="1:16" x14ac:dyDescent="0.35">
      <c r="A393" s="76">
        <v>392</v>
      </c>
      <c r="B393" s="79">
        <v>64</v>
      </c>
      <c r="C393" s="79">
        <v>37</v>
      </c>
      <c r="D393" s="79" t="s">
        <v>73</v>
      </c>
      <c r="E393" s="79">
        <v>90.100000000000009</v>
      </c>
      <c r="F393" s="79" t="s">
        <v>130</v>
      </c>
      <c r="G393" s="79" t="s">
        <v>128</v>
      </c>
      <c r="H393" s="79" t="s">
        <v>75</v>
      </c>
      <c r="I393" s="79" t="s">
        <v>75</v>
      </c>
      <c r="J393" s="79">
        <v>12</v>
      </c>
      <c r="K393" s="80">
        <v>0</v>
      </c>
      <c r="L393" s="79" t="s">
        <v>89</v>
      </c>
      <c r="M393" s="79" t="s">
        <v>91</v>
      </c>
      <c r="N393" s="79" t="s">
        <v>134</v>
      </c>
      <c r="O393" s="79" t="s">
        <v>88</v>
      </c>
      <c r="P393" s="79" t="s">
        <v>126</v>
      </c>
    </row>
    <row r="394" spans="1:16" x14ac:dyDescent="0.35">
      <c r="A394" s="76">
        <v>393</v>
      </c>
      <c r="B394" s="79">
        <v>49</v>
      </c>
      <c r="C394" s="79">
        <v>36</v>
      </c>
      <c r="D394" s="79" t="s">
        <v>73</v>
      </c>
      <c r="E394" s="79">
        <v>67.3</v>
      </c>
      <c r="F394" s="79" t="s">
        <v>138</v>
      </c>
      <c r="G394" s="79" t="s">
        <v>120</v>
      </c>
      <c r="H394" s="79" t="s">
        <v>74</v>
      </c>
      <c r="I394" s="79" t="s">
        <v>75</v>
      </c>
      <c r="J394" s="79">
        <v>7</v>
      </c>
      <c r="K394" s="80">
        <v>1</v>
      </c>
      <c r="L394" s="79" t="s">
        <v>89</v>
      </c>
      <c r="M394" s="79" t="s">
        <v>87</v>
      </c>
      <c r="N394" s="79" t="s">
        <v>134</v>
      </c>
      <c r="O394" s="79" t="s">
        <v>95</v>
      </c>
      <c r="P394" s="79" t="s">
        <v>125</v>
      </c>
    </row>
    <row r="395" spans="1:16" x14ac:dyDescent="0.35">
      <c r="A395" s="76">
        <v>394</v>
      </c>
      <c r="B395" s="79">
        <v>30</v>
      </c>
      <c r="C395" s="79">
        <v>33</v>
      </c>
      <c r="D395" s="79" t="s">
        <v>72</v>
      </c>
      <c r="E395" s="79">
        <v>85.3</v>
      </c>
      <c r="F395" s="79" t="s">
        <v>138</v>
      </c>
      <c r="G395" s="79" t="s">
        <v>128</v>
      </c>
      <c r="H395" s="79" t="s">
        <v>75</v>
      </c>
      <c r="I395" s="79" t="s">
        <v>74</v>
      </c>
      <c r="J395" s="79">
        <v>7</v>
      </c>
      <c r="K395" s="80">
        <v>0</v>
      </c>
      <c r="L395" s="79" t="s">
        <v>84</v>
      </c>
      <c r="M395" s="79" t="s">
        <v>91</v>
      </c>
      <c r="N395" s="79" t="s">
        <v>134</v>
      </c>
      <c r="O395" s="79" t="s">
        <v>88</v>
      </c>
      <c r="P395" s="79" t="s">
        <v>125</v>
      </c>
    </row>
    <row r="396" spans="1:16" x14ac:dyDescent="0.35">
      <c r="A396" s="76">
        <v>395</v>
      </c>
      <c r="B396" s="79">
        <v>55</v>
      </c>
      <c r="C396" s="79">
        <v>30</v>
      </c>
      <c r="D396" s="79" t="s">
        <v>72</v>
      </c>
      <c r="E396" s="79">
        <v>86.3</v>
      </c>
      <c r="F396" s="79" t="s">
        <v>131</v>
      </c>
      <c r="G396" s="79" t="s">
        <v>128</v>
      </c>
      <c r="H396" s="79" t="s">
        <v>75</v>
      </c>
      <c r="I396" s="79" t="s">
        <v>74</v>
      </c>
      <c r="J396" s="79">
        <v>3</v>
      </c>
      <c r="K396" s="80">
        <v>1</v>
      </c>
      <c r="L396" s="79" t="s">
        <v>84</v>
      </c>
      <c r="M396" s="79" t="s">
        <v>87</v>
      </c>
      <c r="N396" s="79" t="s">
        <v>133</v>
      </c>
      <c r="O396" s="79" t="s">
        <v>88</v>
      </c>
      <c r="P396" s="79" t="s">
        <v>126</v>
      </c>
    </row>
    <row r="397" spans="1:16" x14ac:dyDescent="0.35">
      <c r="A397" s="76">
        <v>396</v>
      </c>
      <c r="B397" s="79">
        <v>50</v>
      </c>
      <c r="C397" s="79">
        <v>43</v>
      </c>
      <c r="D397" s="79" t="s">
        <v>72</v>
      </c>
      <c r="E397" s="79">
        <v>69.099999999999994</v>
      </c>
      <c r="F397" s="79" t="s">
        <v>130</v>
      </c>
      <c r="G397" s="79" t="s">
        <v>120</v>
      </c>
      <c r="H397" s="79" t="s">
        <v>75</v>
      </c>
      <c r="I397" s="79" t="s">
        <v>74</v>
      </c>
      <c r="J397" s="79">
        <v>18</v>
      </c>
      <c r="K397" s="80">
        <v>2</v>
      </c>
      <c r="L397" s="79" t="s">
        <v>90</v>
      </c>
      <c r="M397" s="79" t="s">
        <v>87</v>
      </c>
      <c r="N397" s="79" t="s">
        <v>133</v>
      </c>
      <c r="O397" s="79" t="s">
        <v>93</v>
      </c>
      <c r="P397" s="79" t="s">
        <v>125</v>
      </c>
    </row>
    <row r="398" spans="1:16" x14ac:dyDescent="0.35">
      <c r="A398" s="76">
        <v>397</v>
      </c>
      <c r="B398" s="79">
        <v>40</v>
      </c>
      <c r="C398" s="79">
        <v>56</v>
      </c>
      <c r="D398" s="79" t="s">
        <v>73</v>
      </c>
      <c r="E398" s="79">
        <v>90.9</v>
      </c>
      <c r="F398" s="79" t="s">
        <v>130</v>
      </c>
      <c r="G398" s="79" t="s">
        <v>119</v>
      </c>
      <c r="H398" s="79" t="s">
        <v>75</v>
      </c>
      <c r="I398" s="79" t="s">
        <v>75</v>
      </c>
      <c r="J398" s="79">
        <v>30</v>
      </c>
      <c r="K398" s="80">
        <v>3</v>
      </c>
      <c r="L398" s="79" t="s">
        <v>84</v>
      </c>
      <c r="M398" s="79" t="s">
        <v>87</v>
      </c>
      <c r="N398" s="79" t="s">
        <v>134</v>
      </c>
      <c r="O398" s="79" t="s">
        <v>93</v>
      </c>
      <c r="P398" s="79" t="s">
        <v>124</v>
      </c>
    </row>
    <row r="399" spans="1:16" x14ac:dyDescent="0.35">
      <c r="A399" s="76">
        <v>398</v>
      </c>
      <c r="B399" s="79">
        <v>40</v>
      </c>
      <c r="C399" s="79">
        <v>35</v>
      </c>
      <c r="D399" s="79" t="s">
        <v>72</v>
      </c>
      <c r="E399" s="79">
        <v>104.10000000000001</v>
      </c>
      <c r="F399" s="79" t="s">
        <v>131</v>
      </c>
      <c r="G399" s="79" t="s">
        <v>128</v>
      </c>
      <c r="H399" s="79" t="s">
        <v>75</v>
      </c>
      <c r="I399" s="79" t="s">
        <v>74</v>
      </c>
      <c r="J399" s="79">
        <v>10</v>
      </c>
      <c r="K399" s="80">
        <v>0</v>
      </c>
      <c r="L399" s="79" t="s">
        <v>84</v>
      </c>
      <c r="M399" s="79" t="s">
        <v>87</v>
      </c>
      <c r="N399" s="79" t="s">
        <v>134</v>
      </c>
      <c r="O399" s="79" t="s">
        <v>88</v>
      </c>
      <c r="P399" s="79" t="s">
        <v>125</v>
      </c>
    </row>
    <row r="400" spans="1:16" x14ac:dyDescent="0.35">
      <c r="A400" s="76">
        <v>399</v>
      </c>
      <c r="B400" s="79">
        <v>40</v>
      </c>
      <c r="C400" s="79">
        <v>35</v>
      </c>
      <c r="D400" s="79" t="s">
        <v>72</v>
      </c>
      <c r="E400" s="79">
        <v>48.099999999999994</v>
      </c>
      <c r="F400" s="79" t="s">
        <v>130</v>
      </c>
      <c r="G400" s="79" t="s">
        <v>128</v>
      </c>
      <c r="H400" s="79" t="s">
        <v>74</v>
      </c>
      <c r="I400" s="79" t="s">
        <v>75</v>
      </c>
      <c r="J400" s="79">
        <v>10</v>
      </c>
      <c r="K400" s="80">
        <v>2</v>
      </c>
      <c r="L400" s="79" t="s">
        <v>84</v>
      </c>
      <c r="M400" s="79" t="s">
        <v>91</v>
      </c>
      <c r="N400" s="79" t="s">
        <v>134</v>
      </c>
      <c r="O400" s="79" t="s">
        <v>93</v>
      </c>
      <c r="P400" s="79" t="s">
        <v>125</v>
      </c>
    </row>
    <row r="401" spans="1:16" x14ac:dyDescent="0.35">
      <c r="A401" s="76">
        <v>400</v>
      </c>
      <c r="B401" s="81">
        <v>40</v>
      </c>
      <c r="C401" s="81">
        <v>42</v>
      </c>
      <c r="D401" s="81" t="s">
        <v>73</v>
      </c>
      <c r="E401" s="81">
        <v>66.099999999999994</v>
      </c>
      <c r="F401" s="81" t="s">
        <v>138</v>
      </c>
      <c r="G401" s="81" t="s">
        <v>119</v>
      </c>
      <c r="H401" s="81" t="s">
        <v>75</v>
      </c>
      <c r="I401" s="81" t="s">
        <v>74</v>
      </c>
      <c r="J401" s="81">
        <v>17</v>
      </c>
      <c r="K401" s="82">
        <v>0</v>
      </c>
      <c r="L401" s="81" t="s">
        <v>90</v>
      </c>
      <c r="M401" s="81" t="s">
        <v>91</v>
      </c>
      <c r="N401" s="81" t="s">
        <v>134</v>
      </c>
      <c r="O401" s="81" t="s">
        <v>93</v>
      </c>
      <c r="P401" s="81" t="s">
        <v>125</v>
      </c>
    </row>
  </sheetData>
  <autoFilter ref="A1:P401" xr:uid="{00000000-0009-0000-0000-000001000000}">
    <sortState xmlns:xlrd2="http://schemas.microsoft.com/office/spreadsheetml/2017/richdata2" ref="A2:P401">
      <sortCondition ref="A1:A401"/>
    </sortState>
  </autoFilter>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K158"/>
  <sheetViews>
    <sheetView tabSelected="1" zoomScale="82" zoomScaleNormal="76" workbookViewId="0">
      <selection activeCell="G32" sqref="G32"/>
    </sheetView>
  </sheetViews>
  <sheetFormatPr defaultRowHeight="14.5" x14ac:dyDescent="0.35"/>
  <cols>
    <col min="3" max="3" width="24.08984375" customWidth="1"/>
    <col min="4" max="4" width="17.1796875" customWidth="1"/>
    <col min="5" max="5" width="25" bestFit="1" customWidth="1"/>
    <col min="6" max="6" width="21.36328125" customWidth="1"/>
    <col min="7" max="7" width="34.36328125" customWidth="1"/>
    <col min="8" max="8" width="20.453125" bestFit="1" customWidth="1"/>
    <col min="9" max="9" width="18.453125" bestFit="1" customWidth="1"/>
    <col min="10" max="10" width="18.81640625" bestFit="1" customWidth="1"/>
    <col min="11" max="259" width="15.26953125" bestFit="1" customWidth="1"/>
    <col min="260" max="260" width="10.7265625" bestFit="1" customWidth="1"/>
  </cols>
  <sheetData>
    <row r="3" spans="3:8" ht="23.5" x14ac:dyDescent="0.55000000000000004">
      <c r="C3" s="157" t="s">
        <v>218</v>
      </c>
      <c r="D3" s="157"/>
      <c r="E3" s="157"/>
    </row>
    <row r="6" spans="3:8" ht="15" thickBot="1" x14ac:dyDescent="0.4">
      <c r="C6" s="161" t="s">
        <v>173</v>
      </c>
      <c r="D6" s="161"/>
      <c r="F6" s="162" t="s">
        <v>192</v>
      </c>
      <c r="G6" s="162"/>
      <c r="H6" s="99"/>
    </row>
    <row r="7" spans="3:8" x14ac:dyDescent="0.35">
      <c r="C7" s="98" t="s">
        <v>116</v>
      </c>
      <c r="D7" s="98"/>
      <c r="F7" s="93" t="s">
        <v>140</v>
      </c>
      <c r="G7" t="s">
        <v>143</v>
      </c>
    </row>
    <row r="8" spans="3:8" x14ac:dyDescent="0.35">
      <c r="F8" s="76" t="s">
        <v>161</v>
      </c>
      <c r="G8">
        <v>17</v>
      </c>
    </row>
    <row r="9" spans="3:8" x14ac:dyDescent="0.35">
      <c r="C9" t="s">
        <v>148</v>
      </c>
      <c r="D9">
        <v>77.810499999999962</v>
      </c>
      <c r="F9" s="76" t="s">
        <v>162</v>
      </c>
      <c r="G9">
        <v>110</v>
      </c>
    </row>
    <row r="10" spans="3:8" x14ac:dyDescent="0.35">
      <c r="C10" t="s">
        <v>70</v>
      </c>
      <c r="D10">
        <v>1.4105731160291446</v>
      </c>
      <c r="F10" s="76" t="s">
        <v>163</v>
      </c>
      <c r="G10">
        <v>99</v>
      </c>
    </row>
    <row r="11" spans="3:8" x14ac:dyDescent="0.35">
      <c r="C11" s="99" t="s">
        <v>149</v>
      </c>
      <c r="D11">
        <v>71.099999999999994</v>
      </c>
      <c r="F11" s="76" t="s">
        <v>164</v>
      </c>
      <c r="G11">
        <v>59</v>
      </c>
    </row>
    <row r="12" spans="3:8" x14ac:dyDescent="0.35">
      <c r="C12" t="s">
        <v>150</v>
      </c>
      <c r="D12">
        <v>63.7</v>
      </c>
      <c r="F12" s="76" t="s">
        <v>165</v>
      </c>
      <c r="G12">
        <v>52</v>
      </c>
    </row>
    <row r="13" spans="3:8" x14ac:dyDescent="0.35">
      <c r="C13" s="99" t="s">
        <v>151</v>
      </c>
      <c r="D13">
        <v>28.211462320582893</v>
      </c>
      <c r="F13" s="76" t="s">
        <v>166</v>
      </c>
      <c r="G13">
        <v>27</v>
      </c>
    </row>
    <row r="14" spans="3:8" x14ac:dyDescent="0.35">
      <c r="C14" s="99" t="s">
        <v>152</v>
      </c>
      <c r="D14">
        <v>795.88660626566821</v>
      </c>
      <c r="F14" s="76" t="s">
        <v>167</v>
      </c>
      <c r="G14">
        <v>21</v>
      </c>
    </row>
    <row r="15" spans="3:8" x14ac:dyDescent="0.35">
      <c r="C15" t="s">
        <v>153</v>
      </c>
      <c r="D15">
        <v>1.7183291886243826</v>
      </c>
      <c r="F15" s="76" t="s">
        <v>168</v>
      </c>
      <c r="G15">
        <v>7</v>
      </c>
    </row>
    <row r="16" spans="3:8" x14ac:dyDescent="0.35">
      <c r="C16" s="99" t="s">
        <v>154</v>
      </c>
      <c r="D16">
        <v>1.2132677477719753</v>
      </c>
      <c r="F16" s="76" t="s">
        <v>169</v>
      </c>
      <c r="G16">
        <v>1</v>
      </c>
    </row>
    <row r="17" spans="3:7" x14ac:dyDescent="0.35">
      <c r="C17" s="99" t="s">
        <v>155</v>
      </c>
      <c r="D17">
        <v>163.6</v>
      </c>
      <c r="F17" s="76" t="s">
        <v>170</v>
      </c>
      <c r="G17">
        <v>5</v>
      </c>
    </row>
    <row r="18" spans="3:7" x14ac:dyDescent="0.35">
      <c r="C18" s="99" t="s">
        <v>156</v>
      </c>
      <c r="D18">
        <v>38.9</v>
      </c>
      <c r="F18" s="76" t="s">
        <v>171</v>
      </c>
      <c r="G18">
        <v>1</v>
      </c>
    </row>
    <row r="19" spans="3:7" x14ac:dyDescent="0.35">
      <c r="C19" s="99" t="s">
        <v>157</v>
      </c>
      <c r="D19">
        <v>202.5</v>
      </c>
      <c r="F19" s="76" t="s">
        <v>172</v>
      </c>
      <c r="G19">
        <v>1</v>
      </c>
    </row>
    <row r="20" spans="3:7" x14ac:dyDescent="0.35">
      <c r="C20" t="s">
        <v>158</v>
      </c>
      <c r="D20">
        <v>31124.199999999983</v>
      </c>
      <c r="F20" s="76" t="s">
        <v>141</v>
      </c>
      <c r="G20">
        <v>400</v>
      </c>
    </row>
    <row r="21" spans="3:7" x14ac:dyDescent="0.35">
      <c r="C21" t="s">
        <v>159</v>
      </c>
      <c r="D21">
        <v>400</v>
      </c>
    </row>
    <row r="22" spans="3:7" ht="15" thickBot="1" x14ac:dyDescent="0.4">
      <c r="C22" s="95" t="s">
        <v>160</v>
      </c>
      <c r="D22" s="95">
        <v>2.7730841916938833</v>
      </c>
    </row>
    <row r="23" spans="3:7" x14ac:dyDescent="0.35">
      <c r="C23" s="124" t="s">
        <v>200</v>
      </c>
      <c r="D23">
        <f>QUARTILE('Data Set'!E2:E401,1)</f>
        <v>56.25</v>
      </c>
    </row>
    <row r="24" spans="3:7" x14ac:dyDescent="0.35">
      <c r="C24" s="125" t="s">
        <v>201</v>
      </c>
      <c r="D24">
        <f>QUARTILE('Data Set'!E2:E401,3)</f>
        <v>94.2</v>
      </c>
    </row>
    <row r="25" spans="3:7" x14ac:dyDescent="0.35">
      <c r="C25" s="148" t="s">
        <v>202</v>
      </c>
      <c r="D25">
        <f>D24-D23</f>
        <v>37.950000000000003</v>
      </c>
    </row>
    <row r="26" spans="3:7" x14ac:dyDescent="0.35">
      <c r="C26" s="126" t="s">
        <v>203</v>
      </c>
      <c r="D26">
        <f>PERCENTILE('Data Set'!E2:E401,0.9)</f>
        <v>118.72000000000001</v>
      </c>
    </row>
    <row r="28" spans="3:7" x14ac:dyDescent="0.35">
      <c r="F28" s="100"/>
    </row>
    <row r="29" spans="3:7" x14ac:dyDescent="0.35">
      <c r="C29" s="100" t="s">
        <v>212</v>
      </c>
      <c r="D29" s="99" t="s">
        <v>5</v>
      </c>
      <c r="E29" s="99" t="s">
        <v>213</v>
      </c>
      <c r="F29" s="100"/>
    </row>
    <row r="30" spans="3:7" x14ac:dyDescent="0.35">
      <c r="C30" s="100" t="s">
        <v>204</v>
      </c>
      <c r="D30">
        <f>D18</f>
        <v>38.9</v>
      </c>
      <c r="E30">
        <f>D30</f>
        <v>38.9</v>
      </c>
      <c r="F30" s="100"/>
    </row>
    <row r="31" spans="3:7" x14ac:dyDescent="0.35">
      <c r="C31" s="100" t="s">
        <v>205</v>
      </c>
      <c r="D31">
        <f>D23</f>
        <v>56.25</v>
      </c>
      <c r="E31">
        <f>D31-D30</f>
        <v>17.350000000000001</v>
      </c>
      <c r="F31" s="100"/>
    </row>
    <row r="32" spans="3:7" x14ac:dyDescent="0.35">
      <c r="C32" s="100" t="s">
        <v>206</v>
      </c>
      <c r="D32">
        <f>D11</f>
        <v>71.099999999999994</v>
      </c>
      <c r="E32">
        <f t="shared" ref="E32:E34" si="0">D32-D31</f>
        <v>14.849999999999994</v>
      </c>
      <c r="F32" s="100"/>
    </row>
    <row r="33" spans="3:6" x14ac:dyDescent="0.35">
      <c r="C33" s="100" t="s">
        <v>207</v>
      </c>
      <c r="D33">
        <f>D24</f>
        <v>94.2</v>
      </c>
      <c r="E33">
        <f t="shared" si="0"/>
        <v>23.100000000000009</v>
      </c>
      <c r="F33" s="100"/>
    </row>
    <row r="34" spans="3:6" x14ac:dyDescent="0.35">
      <c r="C34" s="100" t="s">
        <v>208</v>
      </c>
      <c r="D34">
        <f>D19</f>
        <v>202.5</v>
      </c>
      <c r="E34">
        <f t="shared" si="0"/>
        <v>108.3</v>
      </c>
      <c r="F34" s="100"/>
    </row>
    <row r="35" spans="3:6" x14ac:dyDescent="0.35">
      <c r="F35" s="100"/>
    </row>
    <row r="36" spans="3:6" ht="15" thickBot="1" x14ac:dyDescent="0.4">
      <c r="F36" s="100"/>
    </row>
    <row r="37" spans="3:6" x14ac:dyDescent="0.35">
      <c r="C37" s="99" t="s">
        <v>174</v>
      </c>
      <c r="D37" s="96" t="s">
        <v>174</v>
      </c>
      <c r="E37" s="96" t="s">
        <v>144</v>
      </c>
      <c r="F37" s="96" t="s">
        <v>145</v>
      </c>
    </row>
    <row r="38" spans="3:6" x14ac:dyDescent="0.35">
      <c r="C38" s="76">
        <v>45</v>
      </c>
      <c r="D38">
        <v>30</v>
      </c>
      <c r="E38">
        <v>0</v>
      </c>
      <c r="F38" s="94">
        <v>0</v>
      </c>
    </row>
    <row r="39" spans="3:6" x14ac:dyDescent="0.35">
      <c r="C39" s="76">
        <v>60</v>
      </c>
      <c r="D39">
        <v>45</v>
      </c>
      <c r="E39">
        <v>17</v>
      </c>
      <c r="F39" s="94">
        <v>4.2500000000000003E-2</v>
      </c>
    </row>
    <row r="40" spans="3:6" x14ac:dyDescent="0.35">
      <c r="C40" s="76">
        <v>75</v>
      </c>
      <c r="D40">
        <v>60</v>
      </c>
      <c r="E40">
        <v>110</v>
      </c>
      <c r="F40" s="94">
        <v>0.3175</v>
      </c>
    </row>
    <row r="41" spans="3:6" x14ac:dyDescent="0.35">
      <c r="C41" s="76">
        <v>90</v>
      </c>
      <c r="D41">
        <v>75</v>
      </c>
      <c r="E41">
        <v>99</v>
      </c>
      <c r="F41" s="94">
        <v>0.56499999999999995</v>
      </c>
    </row>
    <row r="42" spans="3:6" x14ac:dyDescent="0.35">
      <c r="C42" s="76">
        <v>105</v>
      </c>
      <c r="D42">
        <v>90</v>
      </c>
      <c r="E42">
        <v>59</v>
      </c>
      <c r="F42" s="94">
        <v>0.71250000000000002</v>
      </c>
    </row>
    <row r="43" spans="3:6" x14ac:dyDescent="0.35">
      <c r="C43" s="76">
        <v>120</v>
      </c>
      <c r="D43">
        <v>105</v>
      </c>
      <c r="E43">
        <v>52</v>
      </c>
      <c r="F43" s="94">
        <v>0.84250000000000003</v>
      </c>
    </row>
    <row r="44" spans="3:6" x14ac:dyDescent="0.35">
      <c r="C44" s="76">
        <v>135</v>
      </c>
      <c r="D44">
        <v>120</v>
      </c>
      <c r="E44">
        <v>27</v>
      </c>
      <c r="F44" s="94">
        <v>0.91</v>
      </c>
    </row>
    <row r="45" spans="3:6" x14ac:dyDescent="0.35">
      <c r="C45" s="76">
        <v>150</v>
      </c>
      <c r="D45">
        <v>135</v>
      </c>
      <c r="E45">
        <v>21</v>
      </c>
      <c r="F45" s="94">
        <v>0.96250000000000002</v>
      </c>
    </row>
    <row r="46" spans="3:6" x14ac:dyDescent="0.35">
      <c r="C46" s="76">
        <v>165</v>
      </c>
      <c r="D46">
        <v>150</v>
      </c>
      <c r="E46">
        <v>7</v>
      </c>
      <c r="F46" s="94">
        <v>0.98</v>
      </c>
    </row>
    <row r="47" spans="3:6" x14ac:dyDescent="0.35">
      <c r="C47" s="76">
        <v>180</v>
      </c>
      <c r="D47">
        <v>165</v>
      </c>
      <c r="E47">
        <v>1</v>
      </c>
      <c r="F47" s="94">
        <v>0.98250000000000004</v>
      </c>
    </row>
    <row r="48" spans="3:6" x14ac:dyDescent="0.35">
      <c r="C48" s="76">
        <v>195</v>
      </c>
      <c r="D48">
        <v>180</v>
      </c>
      <c r="E48">
        <v>5</v>
      </c>
      <c r="F48" s="94">
        <v>0.995</v>
      </c>
    </row>
    <row r="49" spans="3:7" x14ac:dyDescent="0.35">
      <c r="C49" s="76">
        <v>210</v>
      </c>
      <c r="D49">
        <v>195</v>
      </c>
      <c r="E49">
        <v>1</v>
      </c>
      <c r="F49" s="94">
        <v>0.99750000000000005</v>
      </c>
    </row>
    <row r="50" spans="3:7" x14ac:dyDescent="0.35">
      <c r="D50">
        <v>210</v>
      </c>
      <c r="E50">
        <v>1</v>
      </c>
      <c r="F50" s="94">
        <v>1</v>
      </c>
    </row>
    <row r="52" spans="3:7" ht="18.5" x14ac:dyDescent="0.45">
      <c r="C52" s="163" t="s">
        <v>214</v>
      </c>
      <c r="D52" s="163"/>
      <c r="E52" s="163"/>
      <c r="F52" s="163"/>
      <c r="G52" s="163"/>
    </row>
    <row r="53" spans="3:7" ht="18.5" x14ac:dyDescent="0.45">
      <c r="C53" s="164" t="s">
        <v>199</v>
      </c>
      <c r="D53" s="164"/>
      <c r="E53" s="164"/>
      <c r="F53" s="164"/>
      <c r="G53" s="164"/>
    </row>
    <row r="54" spans="3:7" ht="15" thickBot="1" x14ac:dyDescent="0.4"/>
    <row r="55" spans="3:7" ht="15" thickBot="1" x14ac:dyDescent="0.4">
      <c r="C55" s="139" t="s">
        <v>197</v>
      </c>
      <c r="D55" s="140"/>
      <c r="E55" s="141"/>
    </row>
    <row r="56" spans="3:7" x14ac:dyDescent="0.35">
      <c r="C56" s="134" t="s">
        <v>198</v>
      </c>
      <c r="D56" s="135"/>
      <c r="E56" s="129">
        <f>D25</f>
        <v>37.950000000000003</v>
      </c>
    </row>
    <row r="57" spans="3:7" x14ac:dyDescent="0.35">
      <c r="C57" s="130" t="s">
        <v>209</v>
      </c>
      <c r="D57" s="131"/>
      <c r="E57" s="127">
        <f>D23-1.5*D25</f>
        <v>-0.67500000000000426</v>
      </c>
    </row>
    <row r="58" spans="3:7" ht="15" thickBot="1" x14ac:dyDescent="0.4">
      <c r="C58" s="132" t="s">
        <v>210</v>
      </c>
      <c r="D58" s="133"/>
      <c r="E58" s="128">
        <f>D24+1.5*D25</f>
        <v>151.125</v>
      </c>
    </row>
    <row r="63" spans="3:7" x14ac:dyDescent="0.35">
      <c r="C63" s="138" t="s">
        <v>211</v>
      </c>
    </row>
    <row r="64" spans="3:7" x14ac:dyDescent="0.35">
      <c r="C64" s="138" t="s">
        <v>116</v>
      </c>
    </row>
    <row r="65" spans="3:7" x14ac:dyDescent="0.35">
      <c r="C65" s="136">
        <v>152.69999999999999</v>
      </c>
    </row>
    <row r="66" spans="3:7" x14ac:dyDescent="0.35">
      <c r="C66" s="136">
        <v>169.89999999999998</v>
      </c>
    </row>
    <row r="67" spans="3:7" x14ac:dyDescent="0.35">
      <c r="C67" s="136">
        <v>171.5</v>
      </c>
    </row>
    <row r="68" spans="3:7" x14ac:dyDescent="0.35">
      <c r="C68" s="136">
        <v>171.89999999999998</v>
      </c>
      <c r="D68" s="76"/>
    </row>
    <row r="69" spans="3:7" x14ac:dyDescent="0.35">
      <c r="C69" s="136">
        <v>174.7</v>
      </c>
      <c r="D69" s="76"/>
    </row>
    <row r="70" spans="3:7" x14ac:dyDescent="0.35">
      <c r="C70" s="136">
        <v>175.29999999999998</v>
      </c>
      <c r="D70" s="76"/>
    </row>
    <row r="71" spans="3:7" x14ac:dyDescent="0.35">
      <c r="C71" s="136">
        <v>182.1</v>
      </c>
      <c r="D71" s="76"/>
    </row>
    <row r="72" spans="3:7" x14ac:dyDescent="0.35">
      <c r="C72" s="137">
        <v>202.5</v>
      </c>
      <c r="D72" s="76"/>
    </row>
    <row r="73" spans="3:7" x14ac:dyDescent="0.35">
      <c r="C73" s="76"/>
      <c r="D73" s="76"/>
    </row>
    <row r="74" spans="3:7" ht="15.5" x14ac:dyDescent="0.35">
      <c r="C74" s="145" t="s">
        <v>251</v>
      </c>
      <c r="D74" s="146"/>
      <c r="E74" s="146"/>
      <c r="F74" s="146"/>
      <c r="G74" s="147"/>
    </row>
    <row r="78" spans="3:7" x14ac:dyDescent="0.35">
      <c r="C78" s="76"/>
      <c r="D78" s="76"/>
    </row>
    <row r="79" spans="3:7" ht="21" x14ac:dyDescent="0.5">
      <c r="C79" s="159" t="s">
        <v>215</v>
      </c>
      <c r="D79" s="159"/>
      <c r="E79" s="159"/>
      <c r="F79" s="159"/>
      <c r="G79" s="159"/>
    </row>
    <row r="80" spans="3:7" x14ac:dyDescent="0.35">
      <c r="C80" s="76"/>
      <c r="D80" s="76"/>
    </row>
    <row r="81" spans="3:7" ht="23.5" x14ac:dyDescent="0.55000000000000004">
      <c r="C81" s="160" t="s">
        <v>193</v>
      </c>
      <c r="D81" s="160"/>
      <c r="E81" s="160"/>
      <c r="F81" s="160"/>
      <c r="G81" s="160"/>
    </row>
    <row r="82" spans="3:7" x14ac:dyDescent="0.35">
      <c r="C82" s="111" t="s">
        <v>175</v>
      </c>
      <c r="D82" s="103" t="s">
        <v>144</v>
      </c>
      <c r="E82" s="103" t="s">
        <v>176</v>
      </c>
      <c r="F82" s="103" t="s">
        <v>177</v>
      </c>
      <c r="G82" s="112" t="s">
        <v>178</v>
      </c>
    </row>
    <row r="83" spans="3:7" x14ac:dyDescent="0.35">
      <c r="C83" s="108" t="s">
        <v>179</v>
      </c>
      <c r="D83" s="104">
        <v>17</v>
      </c>
      <c r="E83" s="105">
        <f t="shared" ref="E83:E94" si="1">D83/$D$95</f>
        <v>4.2500000000000003E-2</v>
      </c>
      <c r="F83" s="104">
        <f>D83</f>
        <v>17</v>
      </c>
      <c r="G83" s="110">
        <f>E83</f>
        <v>4.2500000000000003E-2</v>
      </c>
    </row>
    <row r="84" spans="3:7" x14ac:dyDescent="0.35">
      <c r="C84" s="108" t="s">
        <v>180</v>
      </c>
      <c r="D84" s="104">
        <v>110</v>
      </c>
      <c r="E84" s="105">
        <f t="shared" si="1"/>
        <v>0.27500000000000002</v>
      </c>
      <c r="F84" s="104">
        <f t="shared" ref="F84:F94" si="2">F83+D84</f>
        <v>127</v>
      </c>
      <c r="G84" s="110">
        <f t="shared" ref="G84:G94" si="3">G83+E84</f>
        <v>0.3175</v>
      </c>
    </row>
    <row r="85" spans="3:7" x14ac:dyDescent="0.35">
      <c r="C85" s="109" t="s">
        <v>181</v>
      </c>
      <c r="D85" s="104">
        <v>99</v>
      </c>
      <c r="E85" s="105">
        <f t="shared" si="1"/>
        <v>0.2475</v>
      </c>
      <c r="F85" s="104">
        <f t="shared" si="2"/>
        <v>226</v>
      </c>
      <c r="G85" s="110">
        <f t="shared" si="3"/>
        <v>0.56499999999999995</v>
      </c>
    </row>
    <row r="86" spans="3:7" x14ac:dyDescent="0.35">
      <c r="C86" s="108" t="s">
        <v>182</v>
      </c>
      <c r="D86" s="104">
        <v>59</v>
      </c>
      <c r="E86" s="105">
        <f t="shared" si="1"/>
        <v>0.14749999999999999</v>
      </c>
      <c r="F86" s="104">
        <f t="shared" si="2"/>
        <v>285</v>
      </c>
      <c r="G86" s="110">
        <f t="shared" si="3"/>
        <v>0.71249999999999991</v>
      </c>
    </row>
    <row r="87" spans="3:7" x14ac:dyDescent="0.35">
      <c r="C87" s="108" t="s">
        <v>183</v>
      </c>
      <c r="D87" s="104">
        <v>52</v>
      </c>
      <c r="E87" s="105">
        <f t="shared" si="1"/>
        <v>0.13</v>
      </c>
      <c r="F87" s="104">
        <f t="shared" si="2"/>
        <v>337</v>
      </c>
      <c r="G87" s="110">
        <f t="shared" si="3"/>
        <v>0.84249999999999992</v>
      </c>
    </row>
    <row r="88" spans="3:7" x14ac:dyDescent="0.35">
      <c r="C88" s="108" t="s">
        <v>184</v>
      </c>
      <c r="D88" s="104">
        <v>27</v>
      </c>
      <c r="E88" s="105">
        <f t="shared" si="1"/>
        <v>6.7500000000000004E-2</v>
      </c>
      <c r="F88" s="104">
        <f t="shared" si="2"/>
        <v>364</v>
      </c>
      <c r="G88" s="110">
        <f t="shared" si="3"/>
        <v>0.90999999999999992</v>
      </c>
    </row>
    <row r="89" spans="3:7" x14ac:dyDescent="0.35">
      <c r="C89" s="108" t="s">
        <v>185</v>
      </c>
      <c r="D89" s="104">
        <v>21</v>
      </c>
      <c r="E89" s="105">
        <f t="shared" si="1"/>
        <v>5.2499999999999998E-2</v>
      </c>
      <c r="F89" s="104">
        <f t="shared" si="2"/>
        <v>385</v>
      </c>
      <c r="G89" s="110">
        <f t="shared" si="3"/>
        <v>0.96249999999999991</v>
      </c>
    </row>
    <row r="90" spans="3:7" x14ac:dyDescent="0.35">
      <c r="C90" s="108" t="s">
        <v>186</v>
      </c>
      <c r="D90" s="104">
        <v>7</v>
      </c>
      <c r="E90" s="105">
        <f t="shared" si="1"/>
        <v>1.7500000000000002E-2</v>
      </c>
      <c r="F90" s="104">
        <f t="shared" si="2"/>
        <v>392</v>
      </c>
      <c r="G90" s="110">
        <f t="shared" si="3"/>
        <v>0.97999999999999987</v>
      </c>
    </row>
    <row r="91" spans="3:7" x14ac:dyDescent="0.35">
      <c r="C91" s="108" t="s">
        <v>187</v>
      </c>
      <c r="D91" s="104">
        <v>1</v>
      </c>
      <c r="E91" s="105">
        <f t="shared" si="1"/>
        <v>2.5000000000000001E-3</v>
      </c>
      <c r="F91" s="104">
        <f t="shared" si="2"/>
        <v>393</v>
      </c>
      <c r="G91" s="110">
        <f t="shared" si="3"/>
        <v>0.98249999999999982</v>
      </c>
    </row>
    <row r="92" spans="3:7" x14ac:dyDescent="0.35">
      <c r="C92" s="108" t="s">
        <v>188</v>
      </c>
      <c r="D92" s="104">
        <v>5</v>
      </c>
      <c r="E92" s="105">
        <f t="shared" si="1"/>
        <v>1.2500000000000001E-2</v>
      </c>
      <c r="F92" s="104">
        <f t="shared" si="2"/>
        <v>398</v>
      </c>
      <c r="G92" s="110">
        <f t="shared" si="3"/>
        <v>0.99499999999999977</v>
      </c>
    </row>
    <row r="93" spans="3:7" x14ac:dyDescent="0.35">
      <c r="C93" s="108" t="s">
        <v>189</v>
      </c>
      <c r="D93" s="104">
        <v>1</v>
      </c>
      <c r="E93" s="105">
        <f t="shared" si="1"/>
        <v>2.5000000000000001E-3</v>
      </c>
      <c r="F93" s="104">
        <f t="shared" si="2"/>
        <v>399</v>
      </c>
      <c r="G93" s="110">
        <f t="shared" si="3"/>
        <v>0.99749999999999972</v>
      </c>
    </row>
    <row r="94" spans="3:7" x14ac:dyDescent="0.35">
      <c r="C94" s="113" t="s">
        <v>190</v>
      </c>
      <c r="D94" s="114">
        <v>1</v>
      </c>
      <c r="E94" s="115">
        <f t="shared" si="1"/>
        <v>2.5000000000000001E-3</v>
      </c>
      <c r="F94" s="114">
        <f t="shared" si="2"/>
        <v>400</v>
      </c>
      <c r="G94" s="116">
        <f t="shared" si="3"/>
        <v>0.99999999999999967</v>
      </c>
    </row>
    <row r="95" spans="3:7" x14ac:dyDescent="0.35">
      <c r="C95" s="106" t="s">
        <v>191</v>
      </c>
      <c r="D95" s="107">
        <f>SUM(D83:D94)</f>
        <v>400</v>
      </c>
      <c r="E95" s="101"/>
      <c r="F95" s="101"/>
      <c r="G95" s="101"/>
    </row>
    <row r="96" spans="3:7" x14ac:dyDescent="0.35">
      <c r="C96" s="76"/>
      <c r="D96" s="76"/>
    </row>
    <row r="97" spans="3:7" x14ac:dyDescent="0.35">
      <c r="C97" s="76"/>
      <c r="D97" s="76"/>
    </row>
    <row r="98" spans="3:7" x14ac:dyDescent="0.35">
      <c r="C98" s="76"/>
      <c r="D98" s="76"/>
    </row>
    <row r="99" spans="3:7" ht="23.5" x14ac:dyDescent="0.55000000000000004">
      <c r="C99" s="158" t="s">
        <v>216</v>
      </c>
      <c r="D99" s="158"/>
      <c r="E99" s="158"/>
      <c r="F99" s="158"/>
      <c r="G99" s="158"/>
    </row>
    <row r="100" spans="3:7" x14ac:dyDescent="0.35">
      <c r="C100" s="76"/>
      <c r="D100" s="76"/>
    </row>
    <row r="101" spans="3:7" x14ac:dyDescent="0.35">
      <c r="C101" s="76"/>
      <c r="D101" s="76"/>
    </row>
    <row r="102" spans="3:7" x14ac:dyDescent="0.35">
      <c r="C102" s="76"/>
      <c r="D102" s="76"/>
    </row>
    <row r="103" spans="3:7" x14ac:dyDescent="0.35">
      <c r="C103" s="76"/>
      <c r="D103" s="76"/>
    </row>
    <row r="104" spans="3:7" x14ac:dyDescent="0.35">
      <c r="C104" s="76"/>
      <c r="D104" s="76"/>
    </row>
    <row r="105" spans="3:7" x14ac:dyDescent="0.35">
      <c r="C105" s="76"/>
      <c r="D105" s="76"/>
    </row>
    <row r="106" spans="3:7" x14ac:dyDescent="0.35">
      <c r="C106" s="76"/>
      <c r="D106" s="76"/>
    </row>
    <row r="113" spans="4:11" x14ac:dyDescent="0.35">
      <c r="G113" s="94"/>
    </row>
    <row r="114" spans="4:11" x14ac:dyDescent="0.35">
      <c r="G114" s="94"/>
    </row>
    <row r="115" spans="4:11" x14ac:dyDescent="0.35">
      <c r="G115" s="94"/>
    </row>
    <row r="116" spans="4:11" x14ac:dyDescent="0.35">
      <c r="G116" s="94"/>
    </row>
    <row r="117" spans="4:11" x14ac:dyDescent="0.35">
      <c r="G117" s="94"/>
    </row>
    <row r="118" spans="4:11" x14ac:dyDescent="0.35">
      <c r="G118" s="94"/>
    </row>
    <row r="119" spans="4:11" x14ac:dyDescent="0.35">
      <c r="G119" s="94"/>
    </row>
    <row r="120" spans="4:11" x14ac:dyDescent="0.35">
      <c r="G120" s="94"/>
    </row>
    <row r="121" spans="4:11" x14ac:dyDescent="0.35">
      <c r="G121" s="94"/>
      <c r="H121" s="102" t="s">
        <v>175</v>
      </c>
      <c r="I121" s="102" t="s">
        <v>196</v>
      </c>
      <c r="J121" s="102" t="s">
        <v>144</v>
      </c>
      <c r="K121" s="102" t="s">
        <v>176</v>
      </c>
    </row>
    <row r="122" spans="4:11" x14ac:dyDescent="0.35">
      <c r="D122" s="97"/>
      <c r="G122" s="94"/>
      <c r="H122" s="119" t="s">
        <v>195</v>
      </c>
      <c r="I122" s="122">
        <v>22.5</v>
      </c>
      <c r="J122" s="121">
        <v>0</v>
      </c>
      <c r="K122" s="117">
        <v>0</v>
      </c>
    </row>
    <row r="123" spans="4:11" x14ac:dyDescent="0.35">
      <c r="D123" s="97"/>
      <c r="G123" s="94"/>
      <c r="H123" s="118" t="s">
        <v>179</v>
      </c>
      <c r="I123" s="123">
        <v>37.5</v>
      </c>
      <c r="J123" s="104">
        <v>17</v>
      </c>
      <c r="K123" s="105">
        <f t="shared" ref="K123:K134" si="4">J122/$D$95</f>
        <v>0</v>
      </c>
    </row>
    <row r="124" spans="4:11" x14ac:dyDescent="0.35">
      <c r="D124" s="97"/>
      <c r="G124" s="94"/>
      <c r="H124" s="119" t="s">
        <v>180</v>
      </c>
      <c r="I124" s="122">
        <v>52.5</v>
      </c>
      <c r="J124" s="121">
        <v>110</v>
      </c>
      <c r="K124" s="117">
        <f t="shared" si="4"/>
        <v>4.2500000000000003E-2</v>
      </c>
    </row>
    <row r="125" spans="4:11" x14ac:dyDescent="0.35">
      <c r="H125" s="120" t="s">
        <v>181</v>
      </c>
      <c r="I125" s="123">
        <v>67.5</v>
      </c>
      <c r="J125" s="104">
        <v>99</v>
      </c>
      <c r="K125" s="105">
        <f t="shared" si="4"/>
        <v>0.27500000000000002</v>
      </c>
    </row>
    <row r="126" spans="4:11" x14ac:dyDescent="0.35">
      <c r="H126" s="119" t="s">
        <v>182</v>
      </c>
      <c r="I126" s="122">
        <v>82.5</v>
      </c>
      <c r="J126" s="121">
        <v>59</v>
      </c>
      <c r="K126" s="117">
        <f t="shared" si="4"/>
        <v>0.2475</v>
      </c>
    </row>
    <row r="127" spans="4:11" x14ac:dyDescent="0.35">
      <c r="H127" s="118" t="s">
        <v>183</v>
      </c>
      <c r="I127" s="123">
        <v>97.5</v>
      </c>
      <c r="J127" s="104">
        <v>52</v>
      </c>
      <c r="K127" s="105">
        <f t="shared" si="4"/>
        <v>0.14749999999999999</v>
      </c>
    </row>
    <row r="128" spans="4:11" x14ac:dyDescent="0.35">
      <c r="H128" s="119" t="s">
        <v>184</v>
      </c>
      <c r="I128" s="122">
        <v>112.5</v>
      </c>
      <c r="J128" s="121">
        <v>27</v>
      </c>
      <c r="K128" s="117">
        <f t="shared" si="4"/>
        <v>0.13</v>
      </c>
    </row>
    <row r="129" spans="8:11" x14ac:dyDescent="0.35">
      <c r="H129" s="118" t="s">
        <v>185</v>
      </c>
      <c r="I129" s="123">
        <v>127.5</v>
      </c>
      <c r="J129" s="104">
        <v>21</v>
      </c>
      <c r="K129" s="105">
        <f t="shared" si="4"/>
        <v>6.7500000000000004E-2</v>
      </c>
    </row>
    <row r="130" spans="8:11" x14ac:dyDescent="0.35">
      <c r="H130" s="119" t="s">
        <v>186</v>
      </c>
      <c r="I130" s="122">
        <v>142.5</v>
      </c>
      <c r="J130" s="121">
        <v>7</v>
      </c>
      <c r="K130" s="117">
        <f t="shared" si="4"/>
        <v>5.2499999999999998E-2</v>
      </c>
    </row>
    <row r="131" spans="8:11" x14ac:dyDescent="0.35">
      <c r="H131" s="118" t="s">
        <v>187</v>
      </c>
      <c r="I131" s="123">
        <v>157.5</v>
      </c>
      <c r="J131" s="104">
        <v>1</v>
      </c>
      <c r="K131" s="105">
        <f t="shared" si="4"/>
        <v>1.7500000000000002E-2</v>
      </c>
    </row>
    <row r="132" spans="8:11" x14ac:dyDescent="0.35">
      <c r="H132" s="119" t="s">
        <v>188</v>
      </c>
      <c r="I132" s="122">
        <v>172.5</v>
      </c>
      <c r="J132" s="121">
        <v>5</v>
      </c>
      <c r="K132" s="117">
        <f t="shared" si="4"/>
        <v>2.5000000000000001E-3</v>
      </c>
    </row>
    <row r="133" spans="8:11" x14ac:dyDescent="0.35">
      <c r="H133" s="118" t="s">
        <v>189</v>
      </c>
      <c r="I133" s="123">
        <v>187.5</v>
      </c>
      <c r="J133" s="104">
        <v>1</v>
      </c>
      <c r="K133" s="105">
        <f t="shared" si="4"/>
        <v>1.2500000000000001E-2</v>
      </c>
    </row>
    <row r="134" spans="8:11" x14ac:dyDescent="0.35">
      <c r="H134" s="119" t="s">
        <v>190</v>
      </c>
      <c r="I134" s="122">
        <v>202.5</v>
      </c>
      <c r="J134" s="121">
        <v>1</v>
      </c>
      <c r="K134" s="117">
        <f t="shared" si="4"/>
        <v>2.5000000000000001E-3</v>
      </c>
    </row>
    <row r="135" spans="8:11" x14ac:dyDescent="0.35">
      <c r="H135" s="118" t="s">
        <v>194</v>
      </c>
      <c r="I135" s="123">
        <v>217.5</v>
      </c>
      <c r="J135" s="104">
        <v>0</v>
      </c>
      <c r="K135" s="105">
        <v>0</v>
      </c>
    </row>
    <row r="156" customFormat="1" x14ac:dyDescent="0.35"/>
    <row r="157" customFormat="1" x14ac:dyDescent="0.35"/>
    <row r="158" customFormat="1" x14ac:dyDescent="0.35"/>
  </sheetData>
  <sortState xmlns:xlrd2="http://schemas.microsoft.com/office/spreadsheetml/2017/richdata2" ref="J4:J15">
    <sortCondition ref="J23"/>
  </sortState>
  <mergeCells count="8">
    <mergeCell ref="C3:E3"/>
    <mergeCell ref="C99:G99"/>
    <mergeCell ref="C79:G79"/>
    <mergeCell ref="C81:G81"/>
    <mergeCell ref="C6:D6"/>
    <mergeCell ref="F6:G6"/>
    <mergeCell ref="C52:G52"/>
    <mergeCell ref="C53:G53"/>
  </mergeCells>
  <pageMargins left="0.7" right="0.7" top="0.75" bottom="0.75" header="0.3" footer="0.3"/>
  <pageSetup paperSize="9" orientation="portrait" horizontalDpi="300" verticalDpi="300" r:id="rId2"/>
  <drawing r:id="rId3"/>
  <tableParts count="2">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J16"/>
  <sheetViews>
    <sheetView topLeftCell="A11" zoomScale="82" workbookViewId="0">
      <selection activeCell="J36" sqref="J36"/>
    </sheetView>
  </sheetViews>
  <sheetFormatPr defaultRowHeight="14.5" x14ac:dyDescent="0.35"/>
  <cols>
    <col min="5" max="5" width="18.36328125" bestFit="1" customWidth="1"/>
    <col min="6" max="6" width="23.54296875" bestFit="1" customWidth="1"/>
    <col min="7" max="7" width="28.453125" bestFit="1" customWidth="1"/>
  </cols>
  <sheetData>
    <row r="3" spans="4:10" ht="21" x14ac:dyDescent="0.5">
      <c r="E3" s="159" t="s">
        <v>252</v>
      </c>
      <c r="F3" s="159"/>
      <c r="G3" s="159"/>
      <c r="H3" s="159"/>
      <c r="I3" s="159"/>
    </row>
    <row r="6" spans="4:10" x14ac:dyDescent="0.35">
      <c r="E6" s="93" t="s">
        <v>147</v>
      </c>
      <c r="F6" t="s">
        <v>225</v>
      </c>
      <c r="G6" t="s">
        <v>217</v>
      </c>
    </row>
    <row r="7" spans="4:10" x14ac:dyDescent="0.35">
      <c r="E7" s="76" t="s">
        <v>138</v>
      </c>
      <c r="F7">
        <v>53</v>
      </c>
      <c r="G7" s="94">
        <v>0.13250000000000001</v>
      </c>
    </row>
    <row r="8" spans="4:10" x14ac:dyDescent="0.35">
      <c r="E8" s="76" t="s">
        <v>130</v>
      </c>
      <c r="F8">
        <v>265</v>
      </c>
      <c r="G8" s="94">
        <v>0.66249999999999998</v>
      </c>
    </row>
    <row r="9" spans="4:10" x14ac:dyDescent="0.35">
      <c r="E9" s="76" t="s">
        <v>131</v>
      </c>
      <c r="F9">
        <v>60</v>
      </c>
      <c r="G9" s="94">
        <v>0.15</v>
      </c>
    </row>
    <row r="10" spans="4:10" x14ac:dyDescent="0.35">
      <c r="E10" s="76" t="s">
        <v>132</v>
      </c>
      <c r="F10">
        <v>22</v>
      </c>
      <c r="G10" s="94">
        <v>5.5E-2</v>
      </c>
    </row>
    <row r="11" spans="4:10" x14ac:dyDescent="0.35">
      <c r="E11" s="76" t="s">
        <v>141</v>
      </c>
      <c r="F11">
        <v>400</v>
      </c>
      <c r="G11" s="94">
        <v>1</v>
      </c>
    </row>
    <row r="16" spans="4:10" ht="23.5" x14ac:dyDescent="0.55000000000000004">
      <c r="D16" s="158" t="s">
        <v>253</v>
      </c>
      <c r="E16" s="158"/>
      <c r="F16" s="158"/>
      <c r="G16" s="158"/>
      <c r="H16" s="158"/>
      <c r="I16" s="158"/>
      <c r="J16" s="158"/>
    </row>
  </sheetData>
  <mergeCells count="2">
    <mergeCell ref="E3:I3"/>
    <mergeCell ref="D16:J16"/>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2:K35"/>
  <sheetViews>
    <sheetView topLeftCell="A30" workbookViewId="0">
      <selection activeCell="D30" sqref="D30:G32"/>
    </sheetView>
  </sheetViews>
  <sheetFormatPr defaultRowHeight="14.5" x14ac:dyDescent="0.35"/>
  <cols>
    <col min="2" max="2" width="6.90625" customWidth="1"/>
    <col min="3" max="3" width="21.36328125" bestFit="1" customWidth="1"/>
    <col min="4" max="4" width="19.6328125" customWidth="1"/>
    <col min="6" max="6" width="21.36328125" bestFit="1" customWidth="1"/>
    <col min="7" max="7" width="19.81640625" customWidth="1"/>
    <col min="9" max="9" width="9.90625" customWidth="1"/>
  </cols>
  <sheetData>
    <row r="2" spans="3:7" x14ac:dyDescent="0.35">
      <c r="C2" s="165" t="s">
        <v>220</v>
      </c>
      <c r="D2" s="165"/>
      <c r="E2" s="165"/>
      <c r="F2" s="165"/>
      <c r="G2" s="165"/>
    </row>
    <row r="4" spans="3:7" x14ac:dyDescent="0.35">
      <c r="C4" s="151" t="s">
        <v>116</v>
      </c>
      <c r="D4" s="151"/>
      <c r="F4" s="151" t="s">
        <v>101</v>
      </c>
      <c r="G4" s="151"/>
    </row>
    <row r="5" spans="3:7" x14ac:dyDescent="0.35">
      <c r="C5" s="142"/>
      <c r="D5" s="142"/>
      <c r="F5" s="142"/>
      <c r="G5" s="142"/>
    </row>
    <row r="6" spans="3:7" x14ac:dyDescent="0.35">
      <c r="C6" s="142" t="s">
        <v>148</v>
      </c>
      <c r="D6" s="142">
        <v>77.810499999999962</v>
      </c>
      <c r="F6" s="142" t="s">
        <v>148</v>
      </c>
      <c r="G6" s="142">
        <v>12.515000000000001</v>
      </c>
    </row>
    <row r="7" spans="3:7" x14ac:dyDescent="0.35">
      <c r="C7" s="142" t="s">
        <v>70</v>
      </c>
      <c r="D7" s="142">
        <v>1.4105731160291446</v>
      </c>
      <c r="F7" s="142" t="s">
        <v>70</v>
      </c>
      <c r="G7" s="142">
        <v>0.41353896271598228</v>
      </c>
    </row>
    <row r="8" spans="3:7" x14ac:dyDescent="0.35">
      <c r="C8" s="142" t="s">
        <v>149</v>
      </c>
      <c r="D8" s="142">
        <v>71.099999999999994</v>
      </c>
      <c r="F8" s="142" t="s">
        <v>149</v>
      </c>
      <c r="G8" s="142">
        <v>11</v>
      </c>
    </row>
    <row r="9" spans="3:7" x14ac:dyDescent="0.35">
      <c r="C9" s="142" t="s">
        <v>150</v>
      </c>
      <c r="D9" s="142">
        <v>63.7</v>
      </c>
      <c r="F9" s="142" t="s">
        <v>150</v>
      </c>
      <c r="G9" s="142">
        <v>5</v>
      </c>
    </row>
    <row r="10" spans="3:7" x14ac:dyDescent="0.35">
      <c r="C10" s="142" t="s">
        <v>151</v>
      </c>
      <c r="D10" s="142">
        <v>28.211462320582893</v>
      </c>
      <c r="F10" s="142" t="s">
        <v>151</v>
      </c>
      <c r="G10" s="142">
        <v>8.2707792543196454</v>
      </c>
    </row>
    <row r="11" spans="3:7" x14ac:dyDescent="0.35">
      <c r="C11" s="142" t="s">
        <v>152</v>
      </c>
      <c r="D11" s="142">
        <v>795.88660626566821</v>
      </c>
      <c r="F11" s="142" t="s">
        <v>152</v>
      </c>
      <c r="G11" s="142">
        <v>68.405789473684223</v>
      </c>
    </row>
    <row r="12" spans="3:7" x14ac:dyDescent="0.35">
      <c r="C12" s="142" t="s">
        <v>153</v>
      </c>
      <c r="D12" s="142">
        <v>1.7183291886243826</v>
      </c>
      <c r="F12" s="142" t="s">
        <v>153</v>
      </c>
      <c r="G12" s="142">
        <v>-0.65778790187399183</v>
      </c>
    </row>
    <row r="13" spans="3:7" x14ac:dyDescent="0.35">
      <c r="C13" s="142" t="s">
        <v>154</v>
      </c>
      <c r="D13" s="142">
        <v>1.2132677477719753</v>
      </c>
      <c r="F13" s="142" t="s">
        <v>154</v>
      </c>
      <c r="G13" s="142">
        <v>0.49584029408053398</v>
      </c>
    </row>
    <row r="14" spans="3:7" x14ac:dyDescent="0.35">
      <c r="C14" s="142" t="s">
        <v>155</v>
      </c>
      <c r="D14" s="142">
        <v>163.6</v>
      </c>
      <c r="F14" s="142" t="s">
        <v>155</v>
      </c>
      <c r="G14" s="142">
        <v>34</v>
      </c>
    </row>
    <row r="15" spans="3:7" x14ac:dyDescent="0.35">
      <c r="C15" s="142" t="s">
        <v>156</v>
      </c>
      <c r="D15" s="142">
        <v>38.9</v>
      </c>
      <c r="F15" s="142" t="s">
        <v>156</v>
      </c>
      <c r="G15" s="142">
        <v>1</v>
      </c>
    </row>
    <row r="16" spans="3:7" x14ac:dyDescent="0.35">
      <c r="C16" s="142" t="s">
        <v>157</v>
      </c>
      <c r="D16" s="142">
        <v>202.5</v>
      </c>
      <c r="F16" s="142" t="s">
        <v>157</v>
      </c>
      <c r="G16" s="142">
        <v>35</v>
      </c>
    </row>
    <row r="17" spans="3:7" x14ac:dyDescent="0.35">
      <c r="C17" s="142" t="s">
        <v>158</v>
      </c>
      <c r="D17" s="142">
        <v>31124.199999999983</v>
      </c>
      <c r="F17" s="142" t="s">
        <v>158</v>
      </c>
      <c r="G17" s="142">
        <v>5006</v>
      </c>
    </row>
    <row r="18" spans="3:7" x14ac:dyDescent="0.35">
      <c r="C18" s="142" t="s">
        <v>159</v>
      </c>
      <c r="D18" s="142">
        <v>400</v>
      </c>
      <c r="F18" s="142" t="s">
        <v>159</v>
      </c>
      <c r="G18" s="142">
        <v>400</v>
      </c>
    </row>
    <row r="22" spans="3:7" x14ac:dyDescent="0.35">
      <c r="C22" s="149" t="s">
        <v>221</v>
      </c>
      <c r="D22" s="142">
        <f>_xlfn.COVARIANCE.S('Data Set'!E2:E401,'Data Set'!J2:J401)</f>
        <v>51.430669172932319</v>
      </c>
    </row>
    <row r="23" spans="3:7" x14ac:dyDescent="0.35">
      <c r="C23" s="99"/>
    </row>
    <row r="24" spans="3:7" x14ac:dyDescent="0.35">
      <c r="C24" s="149" t="s">
        <v>222</v>
      </c>
      <c r="D24" s="142">
        <f>CORREL('Data Set'!E2:E401,'Data Set'!J2:J401)</f>
        <v>0.22041956817332856</v>
      </c>
    </row>
    <row r="35" spans="3:11" x14ac:dyDescent="0.35">
      <c r="C35" s="165" t="s">
        <v>219</v>
      </c>
      <c r="D35" s="165"/>
      <c r="E35" s="165"/>
      <c r="F35" s="165"/>
      <c r="G35" s="165"/>
      <c r="H35" s="165"/>
      <c r="I35" s="165"/>
      <c r="J35" s="99"/>
      <c r="K35" s="99"/>
    </row>
  </sheetData>
  <mergeCells count="2">
    <mergeCell ref="C35:I35"/>
    <mergeCell ref="C2:G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25"/>
  <sheetViews>
    <sheetView workbookViewId="0">
      <selection activeCell="I20" sqref="I20"/>
    </sheetView>
  </sheetViews>
  <sheetFormatPr defaultRowHeight="14.5" x14ac:dyDescent="0.35"/>
  <cols>
    <col min="2" max="2" width="27.1796875" customWidth="1"/>
    <col min="3" max="3" width="17.1796875" customWidth="1"/>
    <col min="4" max="4" width="16.1796875" bestFit="1" customWidth="1"/>
    <col min="5" max="5" width="26.90625" bestFit="1" customWidth="1"/>
    <col min="6" max="6" width="18.6328125" bestFit="1" customWidth="1"/>
    <col min="7" max="7" width="9" bestFit="1" customWidth="1"/>
    <col min="8" max="8" width="10.7265625" bestFit="1" customWidth="1"/>
  </cols>
  <sheetData>
    <row r="2" spans="2:8" ht="18.5" x14ac:dyDescent="0.45">
      <c r="B2" s="166" t="s">
        <v>224</v>
      </c>
      <c r="C2" s="166"/>
      <c r="D2" s="166"/>
      <c r="E2" s="166"/>
      <c r="F2" s="166"/>
      <c r="G2" s="166"/>
      <c r="H2" s="166"/>
    </row>
    <row r="4" spans="2:8" x14ac:dyDescent="0.35">
      <c r="B4" s="93" t="s">
        <v>223</v>
      </c>
      <c r="C4" s="93" t="s">
        <v>142</v>
      </c>
    </row>
    <row r="5" spans="2:8" x14ac:dyDescent="0.35">
      <c r="B5" s="93" t="s">
        <v>0</v>
      </c>
      <c r="C5" t="s">
        <v>127</v>
      </c>
      <c r="D5" t="s">
        <v>124</v>
      </c>
      <c r="E5" t="s">
        <v>125</v>
      </c>
      <c r="F5" t="s">
        <v>126</v>
      </c>
      <c r="G5" t="s">
        <v>122</v>
      </c>
      <c r="H5" t="s">
        <v>141</v>
      </c>
    </row>
    <row r="6" spans="2:8" x14ac:dyDescent="0.35">
      <c r="B6" s="76" t="s">
        <v>73</v>
      </c>
      <c r="C6">
        <v>11</v>
      </c>
      <c r="D6">
        <v>41</v>
      </c>
      <c r="E6">
        <v>62</v>
      </c>
      <c r="F6">
        <v>40</v>
      </c>
      <c r="G6">
        <v>8</v>
      </c>
      <c r="H6">
        <v>162</v>
      </c>
    </row>
    <row r="7" spans="2:8" x14ac:dyDescent="0.35">
      <c r="B7" s="76" t="s">
        <v>72</v>
      </c>
      <c r="C7">
        <v>8</v>
      </c>
      <c r="D7">
        <v>66</v>
      </c>
      <c r="E7">
        <v>77</v>
      </c>
      <c r="F7">
        <v>56</v>
      </c>
      <c r="G7">
        <v>9</v>
      </c>
      <c r="H7">
        <v>216</v>
      </c>
    </row>
    <row r="8" spans="2:8" x14ac:dyDescent="0.35">
      <c r="B8" s="76" t="s">
        <v>83</v>
      </c>
      <c r="D8">
        <v>4</v>
      </c>
      <c r="E8">
        <v>9</v>
      </c>
      <c r="F8">
        <v>6</v>
      </c>
      <c r="G8">
        <v>3</v>
      </c>
      <c r="H8">
        <v>22</v>
      </c>
    </row>
    <row r="9" spans="2:8" x14ac:dyDescent="0.35">
      <c r="B9" s="76" t="s">
        <v>141</v>
      </c>
      <c r="C9">
        <v>19</v>
      </c>
      <c r="D9">
        <v>111</v>
      </c>
      <c r="E9">
        <v>148</v>
      </c>
      <c r="F9">
        <v>102</v>
      </c>
      <c r="G9">
        <v>20</v>
      </c>
      <c r="H9">
        <v>400</v>
      </c>
    </row>
    <row r="13" spans="2:8" x14ac:dyDescent="0.35">
      <c r="B13" s="167" t="s">
        <v>254</v>
      </c>
      <c r="C13" s="167"/>
      <c r="D13" s="167"/>
      <c r="E13" s="167"/>
      <c r="F13" s="167"/>
      <c r="G13" s="167"/>
      <c r="H13" s="167"/>
    </row>
    <row r="14" spans="2:8" x14ac:dyDescent="0.35">
      <c r="B14" s="93" t="s">
        <v>223</v>
      </c>
      <c r="C14" s="93" t="s">
        <v>142</v>
      </c>
    </row>
    <row r="15" spans="2:8" x14ac:dyDescent="0.35">
      <c r="B15" s="93" t="s">
        <v>226</v>
      </c>
      <c r="C15" t="s">
        <v>127</v>
      </c>
      <c r="D15" t="s">
        <v>124</v>
      </c>
      <c r="E15" t="s">
        <v>125</v>
      </c>
      <c r="F15" t="s">
        <v>126</v>
      </c>
      <c r="G15" t="s">
        <v>122</v>
      </c>
      <c r="H15" t="s">
        <v>141</v>
      </c>
    </row>
    <row r="16" spans="2:8" x14ac:dyDescent="0.35">
      <c r="B16" s="76" t="s">
        <v>73</v>
      </c>
      <c r="C16" s="94">
        <v>6.7901234567901231E-2</v>
      </c>
      <c r="D16" s="94">
        <v>0.25308641975308643</v>
      </c>
      <c r="E16" s="94">
        <v>0.38271604938271603</v>
      </c>
      <c r="F16" s="94">
        <v>0.24691358024691357</v>
      </c>
      <c r="G16" s="94">
        <v>4.9382716049382713E-2</v>
      </c>
      <c r="H16" s="94">
        <v>1</v>
      </c>
    </row>
    <row r="17" spans="2:8" x14ac:dyDescent="0.35">
      <c r="B17" s="76" t="s">
        <v>72</v>
      </c>
      <c r="C17" s="94">
        <v>3.7037037037037035E-2</v>
      </c>
      <c r="D17" s="94">
        <v>0.30555555555555558</v>
      </c>
      <c r="E17" s="94">
        <v>0.35648148148148145</v>
      </c>
      <c r="F17" s="94">
        <v>0.25925925925925924</v>
      </c>
      <c r="G17" s="94">
        <v>4.1666666666666664E-2</v>
      </c>
      <c r="H17" s="94">
        <v>1</v>
      </c>
    </row>
    <row r="18" spans="2:8" x14ac:dyDescent="0.35">
      <c r="B18" s="76" t="s">
        <v>83</v>
      </c>
      <c r="C18" s="94">
        <v>0</v>
      </c>
      <c r="D18" s="94">
        <v>0.18181818181818182</v>
      </c>
      <c r="E18" s="94">
        <v>0.40909090909090912</v>
      </c>
      <c r="F18" s="94">
        <v>0.27272727272727271</v>
      </c>
      <c r="G18" s="94">
        <v>0.13636363636363635</v>
      </c>
      <c r="H18" s="94">
        <v>1</v>
      </c>
    </row>
    <row r="19" spans="2:8" x14ac:dyDescent="0.35">
      <c r="B19" s="76" t="s">
        <v>141</v>
      </c>
      <c r="C19" s="94">
        <v>4.7500000000000001E-2</v>
      </c>
      <c r="D19" s="94">
        <v>0.27750000000000002</v>
      </c>
      <c r="E19" s="94">
        <v>0.37</v>
      </c>
      <c r="F19" s="94">
        <v>0.255</v>
      </c>
      <c r="G19" s="94">
        <v>0.05</v>
      </c>
      <c r="H19" s="94">
        <v>1</v>
      </c>
    </row>
    <row r="25" spans="2:8" ht="18.5" x14ac:dyDescent="0.45">
      <c r="B25" s="166" t="s">
        <v>255</v>
      </c>
      <c r="C25" s="166"/>
      <c r="D25" s="166"/>
      <c r="E25" s="166"/>
      <c r="F25" s="166"/>
      <c r="G25" s="166"/>
      <c r="H25" s="166"/>
    </row>
  </sheetData>
  <mergeCells count="3">
    <mergeCell ref="B2:H2"/>
    <mergeCell ref="B13:H13"/>
    <mergeCell ref="B25:H25"/>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53"/>
  <sheetViews>
    <sheetView topLeftCell="A45" zoomScale="94" workbookViewId="0">
      <selection activeCell="J43" sqref="J43"/>
    </sheetView>
  </sheetViews>
  <sheetFormatPr defaultRowHeight="14.5" x14ac:dyDescent="0.35"/>
  <cols>
    <col min="2" max="2" width="30.90625" customWidth="1"/>
    <col min="3" max="3" width="15.26953125" customWidth="1"/>
    <col min="4" max="4" width="8.08984375" customWidth="1"/>
    <col min="5" max="5" width="6.81640625" customWidth="1"/>
    <col min="6" max="6" width="10.7265625" customWidth="1"/>
    <col min="7" max="7" width="30.90625" bestFit="1" customWidth="1"/>
    <col min="8" max="8" width="31.90625" bestFit="1" customWidth="1"/>
    <col min="9" max="9" width="35.7265625" bestFit="1" customWidth="1"/>
    <col min="10" max="10" width="36.7265625" bestFit="1" customWidth="1"/>
  </cols>
  <sheetData>
    <row r="2" spans="2:8" ht="18.5" x14ac:dyDescent="0.45">
      <c r="B2" s="166" t="s">
        <v>224</v>
      </c>
      <c r="C2" s="166"/>
      <c r="D2" s="166"/>
      <c r="E2" s="166"/>
      <c r="F2" s="166"/>
      <c r="G2" s="166"/>
      <c r="H2" s="166"/>
    </row>
    <row r="7" spans="2:8" x14ac:dyDescent="0.35">
      <c r="B7" s="93" t="s">
        <v>236</v>
      </c>
      <c r="C7" s="93" t="s">
        <v>142</v>
      </c>
    </row>
    <row r="8" spans="2:8" x14ac:dyDescent="0.35">
      <c r="B8" s="93" t="s">
        <v>237</v>
      </c>
      <c r="C8" t="s">
        <v>74</v>
      </c>
      <c r="D8" t="s">
        <v>92</v>
      </c>
      <c r="E8" t="s">
        <v>75</v>
      </c>
      <c r="F8" t="s">
        <v>141</v>
      </c>
    </row>
    <row r="9" spans="2:8" x14ac:dyDescent="0.35">
      <c r="B9" s="76" t="s">
        <v>227</v>
      </c>
      <c r="C9">
        <v>27</v>
      </c>
      <c r="D9">
        <v>12</v>
      </c>
      <c r="E9">
        <v>25</v>
      </c>
      <c r="F9">
        <v>64</v>
      </c>
    </row>
    <row r="10" spans="2:8" x14ac:dyDescent="0.35">
      <c r="B10" s="76" t="s">
        <v>228</v>
      </c>
      <c r="C10">
        <v>38</v>
      </c>
      <c r="D10">
        <v>14</v>
      </c>
      <c r="E10">
        <v>28</v>
      </c>
      <c r="F10">
        <v>80</v>
      </c>
    </row>
    <row r="11" spans="2:8" x14ac:dyDescent="0.35">
      <c r="B11" s="76" t="s">
        <v>229</v>
      </c>
      <c r="C11">
        <v>34</v>
      </c>
      <c r="D11">
        <v>15</v>
      </c>
      <c r="E11">
        <v>32</v>
      </c>
      <c r="F11">
        <v>81</v>
      </c>
    </row>
    <row r="12" spans="2:8" x14ac:dyDescent="0.35">
      <c r="B12" s="76" t="s">
        <v>230</v>
      </c>
      <c r="C12">
        <v>40</v>
      </c>
      <c r="D12">
        <v>10</v>
      </c>
      <c r="E12">
        <v>23</v>
      </c>
      <c r="F12">
        <v>73</v>
      </c>
    </row>
    <row r="13" spans="2:8" x14ac:dyDescent="0.35">
      <c r="B13" s="76" t="s">
        <v>231</v>
      </c>
      <c r="C13">
        <v>14</v>
      </c>
      <c r="D13">
        <v>9</v>
      </c>
      <c r="E13">
        <v>9</v>
      </c>
      <c r="F13">
        <v>32</v>
      </c>
    </row>
    <row r="14" spans="2:8" x14ac:dyDescent="0.35">
      <c r="B14" s="76" t="s">
        <v>232</v>
      </c>
      <c r="C14">
        <v>14</v>
      </c>
      <c r="D14">
        <v>5</v>
      </c>
      <c r="E14">
        <v>9</v>
      </c>
      <c r="F14">
        <v>28</v>
      </c>
    </row>
    <row r="15" spans="2:8" x14ac:dyDescent="0.35">
      <c r="B15" s="76" t="s">
        <v>233</v>
      </c>
      <c r="C15">
        <v>11</v>
      </c>
      <c r="D15">
        <v>2</v>
      </c>
      <c r="E15">
        <v>7</v>
      </c>
      <c r="F15">
        <v>20</v>
      </c>
    </row>
    <row r="16" spans="2:8" x14ac:dyDescent="0.35">
      <c r="B16" s="76" t="s">
        <v>234</v>
      </c>
      <c r="C16">
        <v>10</v>
      </c>
      <c r="D16">
        <v>2</v>
      </c>
      <c r="E16">
        <v>7</v>
      </c>
      <c r="F16">
        <v>19</v>
      </c>
    </row>
    <row r="17" spans="2:6" x14ac:dyDescent="0.35">
      <c r="B17" s="76" t="s">
        <v>235</v>
      </c>
      <c r="D17">
        <v>2</v>
      </c>
      <c r="E17">
        <v>1</v>
      </c>
      <c r="F17">
        <v>3</v>
      </c>
    </row>
    <row r="18" spans="2:6" x14ac:dyDescent="0.35">
      <c r="B18" s="76" t="s">
        <v>141</v>
      </c>
      <c r="C18">
        <v>188</v>
      </c>
      <c r="D18">
        <v>71</v>
      </c>
      <c r="E18">
        <v>141</v>
      </c>
      <c r="F18">
        <v>400</v>
      </c>
    </row>
    <row r="20" spans="2:6" x14ac:dyDescent="0.35">
      <c r="B20" s="168" t="s">
        <v>254</v>
      </c>
      <c r="C20" s="168"/>
      <c r="D20" s="168"/>
      <c r="E20" s="168"/>
      <c r="F20" s="168"/>
    </row>
    <row r="21" spans="2:6" x14ac:dyDescent="0.35">
      <c r="B21" s="93" t="s">
        <v>236</v>
      </c>
      <c r="C21" s="93" t="s">
        <v>142</v>
      </c>
    </row>
    <row r="22" spans="2:6" x14ac:dyDescent="0.35">
      <c r="B22" s="93" t="s">
        <v>238</v>
      </c>
      <c r="C22" t="s">
        <v>74</v>
      </c>
      <c r="D22" t="s">
        <v>92</v>
      </c>
      <c r="E22" t="s">
        <v>75</v>
      </c>
      <c r="F22" t="s">
        <v>141</v>
      </c>
    </row>
    <row r="23" spans="2:6" x14ac:dyDescent="0.35">
      <c r="B23" s="76" t="s">
        <v>227</v>
      </c>
      <c r="C23" s="94">
        <v>0.421875</v>
      </c>
      <c r="D23" s="94">
        <v>0.1875</v>
      </c>
      <c r="E23" s="94">
        <v>0.390625</v>
      </c>
      <c r="F23" s="94">
        <v>1</v>
      </c>
    </row>
    <row r="24" spans="2:6" x14ac:dyDescent="0.35">
      <c r="B24" s="76" t="s">
        <v>228</v>
      </c>
      <c r="C24" s="94">
        <v>0.47499999999999998</v>
      </c>
      <c r="D24" s="94">
        <v>0.17499999999999999</v>
      </c>
      <c r="E24" s="94">
        <v>0.35</v>
      </c>
      <c r="F24" s="94">
        <v>1</v>
      </c>
    </row>
    <row r="25" spans="2:6" x14ac:dyDescent="0.35">
      <c r="B25" s="76" t="s">
        <v>229</v>
      </c>
      <c r="C25" s="94">
        <v>0.41975308641975306</v>
      </c>
      <c r="D25" s="94">
        <v>0.18518518518518517</v>
      </c>
      <c r="E25" s="94">
        <v>0.39506172839506171</v>
      </c>
      <c r="F25" s="94">
        <v>1</v>
      </c>
    </row>
    <row r="26" spans="2:6" x14ac:dyDescent="0.35">
      <c r="B26" s="76" t="s">
        <v>230</v>
      </c>
      <c r="C26" s="94">
        <v>0.54794520547945202</v>
      </c>
      <c r="D26" s="94">
        <v>0.13698630136986301</v>
      </c>
      <c r="E26" s="94">
        <v>0.31506849315068491</v>
      </c>
      <c r="F26" s="94">
        <v>1</v>
      </c>
    </row>
    <row r="27" spans="2:6" x14ac:dyDescent="0.35">
      <c r="B27" s="76" t="s">
        <v>231</v>
      </c>
      <c r="C27" s="94">
        <v>0.4375</v>
      </c>
      <c r="D27" s="94">
        <v>0.28125</v>
      </c>
      <c r="E27" s="94">
        <v>0.28125</v>
      </c>
      <c r="F27" s="94">
        <v>1</v>
      </c>
    </row>
    <row r="28" spans="2:6" x14ac:dyDescent="0.35">
      <c r="B28" s="76" t="s">
        <v>232</v>
      </c>
      <c r="C28" s="94">
        <v>0.5</v>
      </c>
      <c r="D28" s="94">
        <v>0.17857142857142858</v>
      </c>
      <c r="E28" s="94">
        <v>0.32142857142857145</v>
      </c>
      <c r="F28" s="94">
        <v>1</v>
      </c>
    </row>
    <row r="29" spans="2:6" x14ac:dyDescent="0.35">
      <c r="B29" s="76" t="s">
        <v>233</v>
      </c>
      <c r="C29" s="94">
        <v>0.55000000000000004</v>
      </c>
      <c r="D29" s="94">
        <v>0.1</v>
      </c>
      <c r="E29" s="94">
        <v>0.35</v>
      </c>
      <c r="F29" s="94">
        <v>1</v>
      </c>
    </row>
    <row r="30" spans="2:6" x14ac:dyDescent="0.35">
      <c r="B30" s="76" t="s">
        <v>234</v>
      </c>
      <c r="C30" s="94">
        <v>0.52631578947368418</v>
      </c>
      <c r="D30" s="94">
        <v>0.10526315789473684</v>
      </c>
      <c r="E30" s="94">
        <v>0.36842105263157893</v>
      </c>
      <c r="F30" s="94">
        <v>1</v>
      </c>
    </row>
    <row r="31" spans="2:6" x14ac:dyDescent="0.35">
      <c r="B31" s="76" t="s">
        <v>235</v>
      </c>
      <c r="C31" s="94">
        <v>0</v>
      </c>
      <c r="D31" s="94">
        <v>0.66666666666666663</v>
      </c>
      <c r="E31" s="94">
        <v>0.33333333333333331</v>
      </c>
      <c r="F31" s="94">
        <v>1</v>
      </c>
    </row>
    <row r="32" spans="2:6" x14ac:dyDescent="0.35">
      <c r="B32" s="76" t="s">
        <v>141</v>
      </c>
      <c r="C32" s="94">
        <v>0.47</v>
      </c>
      <c r="D32" s="94">
        <v>0.17749999999999999</v>
      </c>
      <c r="E32" s="94">
        <v>0.35249999999999998</v>
      </c>
      <c r="F32" s="94">
        <v>1</v>
      </c>
    </row>
    <row r="33" spans="2:9" x14ac:dyDescent="0.35">
      <c r="B33" s="156" t="s">
        <v>257</v>
      </c>
      <c r="C33" s="152">
        <f>MIN(C23:C30)</f>
        <v>0.41975308641975306</v>
      </c>
      <c r="D33" s="152">
        <f>MIN(D23:D30)</f>
        <v>0.1</v>
      </c>
      <c r="E33" s="152">
        <f t="shared" ref="E33" si="0">MIN(E23:E31)</f>
        <v>0.28125</v>
      </c>
    </row>
    <row r="34" spans="2:9" x14ac:dyDescent="0.35">
      <c r="B34" s="156" t="s">
        <v>258</v>
      </c>
      <c r="C34" s="152">
        <f>MAX(C23:C31)</f>
        <v>0.55000000000000004</v>
      </c>
      <c r="D34" s="152">
        <f>MAX(D23:D30)</f>
        <v>0.28125</v>
      </c>
      <c r="E34" s="152">
        <f t="shared" ref="E34" si="1">MAX(E23:E31)</f>
        <v>0.39506172839506171</v>
      </c>
      <c r="F34" s="94"/>
    </row>
    <row r="35" spans="2:9" x14ac:dyDescent="0.35">
      <c r="B35" s="156" t="s">
        <v>259</v>
      </c>
      <c r="C35" s="152">
        <f>C34-C33</f>
        <v>0.13024691358024698</v>
      </c>
      <c r="D35" s="152">
        <f t="shared" ref="D35:E35" si="2">D34-D33</f>
        <v>0.18124999999999999</v>
      </c>
      <c r="E35" s="152">
        <f t="shared" si="2"/>
        <v>0.11381172839506171</v>
      </c>
      <c r="F35" s="94"/>
    </row>
    <row r="36" spans="2:9" x14ac:dyDescent="0.35">
      <c r="B36" s="94"/>
      <c r="C36" s="94"/>
      <c r="D36" s="94"/>
      <c r="E36" s="94"/>
      <c r="F36" s="94"/>
    </row>
    <row r="37" spans="2:9" x14ac:dyDescent="0.35">
      <c r="B37" s="94"/>
      <c r="C37" s="94"/>
      <c r="D37" s="94"/>
      <c r="E37" s="94"/>
      <c r="F37" s="94"/>
    </row>
    <row r="38" spans="2:9" x14ac:dyDescent="0.35">
      <c r="B38" s="94"/>
      <c r="C38" s="94"/>
      <c r="D38" s="94"/>
      <c r="E38" s="94"/>
      <c r="F38" s="94"/>
    </row>
    <row r="39" spans="2:9" x14ac:dyDescent="0.35">
      <c r="B39" s="94"/>
      <c r="C39" s="94"/>
      <c r="D39" s="94"/>
      <c r="E39" s="94"/>
      <c r="F39" s="94"/>
    </row>
    <row r="40" spans="2:9" x14ac:dyDescent="0.35">
      <c r="B40" s="94"/>
      <c r="C40" s="94"/>
      <c r="D40" s="94"/>
      <c r="E40" s="94"/>
      <c r="F40" s="94"/>
    </row>
    <row r="41" spans="2:9" x14ac:dyDescent="0.35">
      <c r="B41" s="94"/>
      <c r="C41" s="94"/>
      <c r="D41" s="94"/>
      <c r="E41" s="94"/>
      <c r="F41" s="94"/>
    </row>
    <row r="42" spans="2:9" x14ac:dyDescent="0.35">
      <c r="B42" s="76"/>
      <c r="C42" s="94"/>
      <c r="D42" s="94"/>
      <c r="E42" s="94"/>
      <c r="F42" s="94"/>
    </row>
    <row r="43" spans="2:9" ht="21" customHeight="1" x14ac:dyDescent="0.5">
      <c r="B43" s="169" t="s">
        <v>256</v>
      </c>
      <c r="C43" s="169"/>
      <c r="D43" s="169"/>
      <c r="E43" s="169"/>
      <c r="F43" s="169"/>
      <c r="G43" s="169"/>
      <c r="H43" s="169"/>
      <c r="I43" s="169"/>
    </row>
    <row r="44" spans="2:9" ht="21" customHeight="1" x14ac:dyDescent="0.35">
      <c r="B44" s="76"/>
      <c r="C44" s="76"/>
      <c r="D44" s="76"/>
      <c r="E44" s="76"/>
      <c r="F44" s="76"/>
      <c r="G44" s="76"/>
      <c r="H44" s="76"/>
      <c r="I44" s="76"/>
    </row>
    <row r="45" spans="2:9" ht="21" customHeight="1" x14ac:dyDescent="0.35">
      <c r="B45" s="76"/>
      <c r="C45" s="76"/>
      <c r="D45" s="76"/>
      <c r="E45" s="76"/>
      <c r="F45" s="76"/>
      <c r="G45" s="76"/>
      <c r="H45" s="76"/>
      <c r="I45" s="76"/>
    </row>
    <row r="46" spans="2:9" x14ac:dyDescent="0.35">
      <c r="B46" s="76"/>
      <c r="C46" s="94"/>
      <c r="D46" s="94"/>
      <c r="E46" s="94"/>
      <c r="F46" s="94"/>
    </row>
    <row r="47" spans="2:9" x14ac:dyDescent="0.35">
      <c r="B47" s="76"/>
      <c r="C47" s="94"/>
      <c r="D47" s="94"/>
      <c r="E47" s="94"/>
      <c r="F47" s="94"/>
    </row>
    <row r="48" spans="2:9" x14ac:dyDescent="0.35">
      <c r="B48" s="76"/>
      <c r="C48" s="94"/>
      <c r="D48" s="94"/>
      <c r="E48" s="94"/>
      <c r="F48" s="94"/>
    </row>
    <row r="49" spans="2:6" x14ac:dyDescent="0.35">
      <c r="B49" s="76"/>
      <c r="C49" s="94"/>
      <c r="D49" s="94"/>
      <c r="E49" s="94"/>
      <c r="F49" s="94"/>
    </row>
    <row r="50" spans="2:6" ht="18.5" customHeight="1" x14ac:dyDescent="0.35"/>
    <row r="51" spans="2:6" x14ac:dyDescent="0.35">
      <c r="B51" s="76"/>
      <c r="C51" s="94"/>
      <c r="D51" s="94"/>
      <c r="E51" s="94"/>
      <c r="F51" s="94"/>
    </row>
    <row r="52" spans="2:6" x14ac:dyDescent="0.35">
      <c r="B52" s="76"/>
      <c r="C52" s="94"/>
      <c r="D52" s="94"/>
      <c r="E52" s="94"/>
      <c r="F52" s="94"/>
    </row>
    <row r="53" spans="2:6" x14ac:dyDescent="0.35">
      <c r="B53" s="76"/>
      <c r="C53" s="94"/>
      <c r="D53" s="94"/>
      <c r="E53" s="94"/>
      <c r="F53" s="94"/>
    </row>
  </sheetData>
  <mergeCells count="3">
    <mergeCell ref="B20:F20"/>
    <mergeCell ref="B2:H2"/>
    <mergeCell ref="B43:I43"/>
  </mergeCell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C43"/>
  <sheetViews>
    <sheetView workbookViewId="0">
      <selection activeCell="F28" sqref="F28"/>
    </sheetView>
  </sheetViews>
  <sheetFormatPr defaultRowHeight="14.5" x14ac:dyDescent="0.35"/>
  <cols>
    <col min="2" max="2" width="39.6328125" bestFit="1" customWidth="1"/>
    <col min="3" max="3" width="11.81640625" bestFit="1" customWidth="1"/>
    <col min="6" max="6" width="39.6328125" bestFit="1" customWidth="1"/>
  </cols>
  <sheetData>
    <row r="1" spans="2:3" ht="15" thickBot="1" x14ac:dyDescent="0.4"/>
    <row r="2" spans="2:3" x14ac:dyDescent="0.35">
      <c r="B2" s="98" t="s">
        <v>108</v>
      </c>
      <c r="C2" s="98"/>
    </row>
    <row r="4" spans="2:3" x14ac:dyDescent="0.35">
      <c r="B4" t="s">
        <v>148</v>
      </c>
      <c r="C4">
        <v>45.432499999999997</v>
      </c>
    </row>
    <row r="5" spans="2:3" x14ac:dyDescent="0.35">
      <c r="B5" t="s">
        <v>70</v>
      </c>
      <c r="C5">
        <v>0.50227663086169394</v>
      </c>
    </row>
    <row r="6" spans="2:3" x14ac:dyDescent="0.35">
      <c r="B6" t="s">
        <v>149</v>
      </c>
      <c r="C6">
        <v>40</v>
      </c>
    </row>
    <row r="7" spans="2:3" x14ac:dyDescent="0.35">
      <c r="B7" t="s">
        <v>150</v>
      </c>
      <c r="C7">
        <v>40</v>
      </c>
    </row>
    <row r="8" spans="2:3" x14ac:dyDescent="0.35">
      <c r="B8" t="s">
        <v>151</v>
      </c>
      <c r="C8">
        <v>10.04553261723388</v>
      </c>
    </row>
    <row r="9" spans="2:3" x14ac:dyDescent="0.35">
      <c r="B9" t="s">
        <v>152</v>
      </c>
      <c r="C9">
        <v>100.91272556390975</v>
      </c>
    </row>
    <row r="10" spans="2:3" x14ac:dyDescent="0.35">
      <c r="B10" t="s">
        <v>153</v>
      </c>
      <c r="C10">
        <v>2.8205956979477929</v>
      </c>
    </row>
    <row r="11" spans="2:3" x14ac:dyDescent="0.35">
      <c r="B11" t="s">
        <v>154</v>
      </c>
      <c r="C11">
        <v>1.543922598256664</v>
      </c>
    </row>
    <row r="12" spans="2:3" x14ac:dyDescent="0.35">
      <c r="B12" t="s">
        <v>155</v>
      </c>
      <c r="C12">
        <v>61</v>
      </c>
    </row>
    <row r="13" spans="2:3" x14ac:dyDescent="0.35">
      <c r="B13" t="s">
        <v>156</v>
      </c>
      <c r="C13">
        <v>28</v>
      </c>
    </row>
    <row r="14" spans="2:3" x14ac:dyDescent="0.35">
      <c r="B14" t="s">
        <v>157</v>
      </c>
      <c r="C14">
        <v>89</v>
      </c>
    </row>
    <row r="15" spans="2:3" x14ac:dyDescent="0.35">
      <c r="B15" t="s">
        <v>158</v>
      </c>
      <c r="C15">
        <v>18173</v>
      </c>
    </row>
    <row r="16" spans="2:3" ht="15" thickBot="1" x14ac:dyDescent="0.4">
      <c r="B16" s="95" t="s">
        <v>159</v>
      </c>
      <c r="C16" s="95">
        <v>400</v>
      </c>
    </row>
    <row r="23" spans="2:3" x14ac:dyDescent="0.35">
      <c r="B23" s="39" t="s">
        <v>17</v>
      </c>
      <c r="C23" s="40"/>
    </row>
    <row r="24" spans="2:3" x14ac:dyDescent="0.35">
      <c r="B24" s="40"/>
      <c r="C24" s="40"/>
    </row>
    <row r="25" spans="2:3" x14ac:dyDescent="0.35">
      <c r="B25" s="41" t="s">
        <v>19</v>
      </c>
      <c r="C25" s="40"/>
    </row>
    <row r="26" spans="2:3" ht="15" thickBot="1" x14ac:dyDescent="0.4">
      <c r="B26" s="40"/>
      <c r="C26" s="40"/>
    </row>
    <row r="27" spans="2:3" x14ac:dyDescent="0.35">
      <c r="B27" s="170" t="s">
        <v>20</v>
      </c>
      <c r="C27" s="171"/>
    </row>
    <row r="28" spans="2:3" x14ac:dyDescent="0.35">
      <c r="B28" s="42"/>
      <c r="C28" s="43"/>
    </row>
    <row r="29" spans="2:3" x14ac:dyDescent="0.35">
      <c r="B29" s="172" t="s">
        <v>5</v>
      </c>
      <c r="C29" s="173"/>
    </row>
    <row r="30" spans="2:3" x14ac:dyDescent="0.35">
      <c r="B30" s="44" t="s">
        <v>22</v>
      </c>
      <c r="C30" s="45">
        <f>C8</f>
        <v>10.04553261723388</v>
      </c>
    </row>
    <row r="31" spans="2:3" x14ac:dyDescent="0.35">
      <c r="B31" s="44" t="s">
        <v>24</v>
      </c>
      <c r="C31" s="45">
        <f>C4</f>
        <v>45.432499999999997</v>
      </c>
    </row>
    <row r="32" spans="2:3" x14ac:dyDescent="0.35">
      <c r="B32" s="44" t="s">
        <v>6</v>
      </c>
      <c r="C32" s="45">
        <v>400</v>
      </c>
    </row>
    <row r="33" spans="2:3" x14ac:dyDescent="0.35">
      <c r="B33" s="44" t="s">
        <v>8</v>
      </c>
      <c r="C33" s="5">
        <v>0.95</v>
      </c>
    </row>
    <row r="34" spans="2:3" x14ac:dyDescent="0.35">
      <c r="B34" s="46"/>
      <c r="C34" s="6"/>
    </row>
    <row r="35" spans="2:3" x14ac:dyDescent="0.35">
      <c r="B35" s="172" t="s">
        <v>9</v>
      </c>
      <c r="C35" s="173"/>
    </row>
    <row r="36" spans="2:3" x14ac:dyDescent="0.35">
      <c r="B36" s="44" t="s">
        <v>26</v>
      </c>
      <c r="C36" s="47">
        <f>C30/SQRT(C32)</f>
        <v>0.50227663086169394</v>
      </c>
    </row>
    <row r="37" spans="2:3" x14ac:dyDescent="0.35">
      <c r="B37" s="44" t="s">
        <v>27</v>
      </c>
      <c r="C37" s="48">
        <f>C32-1</f>
        <v>399</v>
      </c>
    </row>
    <row r="38" spans="2:3" x14ac:dyDescent="0.35">
      <c r="B38" s="49" t="s">
        <v>29</v>
      </c>
      <c r="C38" s="47">
        <f>_xlfn.T.INV.2T(0.05,C37)</f>
        <v>1.9659272959208922</v>
      </c>
    </row>
    <row r="39" spans="2:3" x14ac:dyDescent="0.35">
      <c r="B39" s="44" t="s">
        <v>30</v>
      </c>
      <c r="C39" s="47">
        <f>C36*C38</f>
        <v>0.9874393387141861</v>
      </c>
    </row>
    <row r="40" spans="2:3" x14ac:dyDescent="0.35">
      <c r="B40" s="50"/>
      <c r="C40" s="51"/>
    </row>
    <row r="41" spans="2:3" x14ac:dyDescent="0.35">
      <c r="B41" s="172" t="s">
        <v>14</v>
      </c>
      <c r="C41" s="173"/>
    </row>
    <row r="42" spans="2:3" x14ac:dyDescent="0.35">
      <c r="B42" s="44" t="s">
        <v>31</v>
      </c>
      <c r="C42" s="54">
        <f>C31-C39</f>
        <v>44.445060661285808</v>
      </c>
    </row>
    <row r="43" spans="2:3" ht="15" thickBot="1" x14ac:dyDescent="0.4">
      <c r="B43" s="55" t="s">
        <v>32</v>
      </c>
      <c r="C43" s="56">
        <f>C31+C39</f>
        <v>46.419939338714187</v>
      </c>
    </row>
  </sheetData>
  <mergeCells count="4">
    <mergeCell ref="B27:C27"/>
    <mergeCell ref="B29:C29"/>
    <mergeCell ref="B35:C35"/>
    <mergeCell ref="B41:C41"/>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34"/>
  <sheetViews>
    <sheetView workbookViewId="0">
      <selection activeCell="F24" sqref="F24"/>
    </sheetView>
  </sheetViews>
  <sheetFormatPr defaultRowHeight="14.5" x14ac:dyDescent="0.35"/>
  <cols>
    <col min="1" max="1" width="12.36328125" bestFit="1" customWidth="1"/>
    <col min="2" max="2" width="54.08984375" bestFit="1" customWidth="1"/>
    <col min="3" max="3" width="22.36328125" bestFit="1" customWidth="1"/>
    <col min="8" max="8" width="46.7265625" bestFit="1" customWidth="1"/>
  </cols>
  <sheetData>
    <row r="2" spans="2:3" x14ac:dyDescent="0.35">
      <c r="B2" s="168" t="s">
        <v>265</v>
      </c>
      <c r="C2" s="168"/>
    </row>
    <row r="3" spans="2:3" x14ac:dyDescent="0.35">
      <c r="B3" s="93" t="s">
        <v>140</v>
      </c>
      <c r="C3" t="s">
        <v>239</v>
      </c>
    </row>
    <row r="4" spans="2:3" x14ac:dyDescent="0.35">
      <c r="B4" s="76" t="s">
        <v>134</v>
      </c>
      <c r="C4">
        <v>251</v>
      </c>
    </row>
    <row r="5" spans="2:3" x14ac:dyDescent="0.35">
      <c r="B5" s="76" t="s">
        <v>118</v>
      </c>
      <c r="C5">
        <v>8</v>
      </c>
    </row>
    <row r="6" spans="2:3" x14ac:dyDescent="0.35">
      <c r="B6" s="76" t="s">
        <v>135</v>
      </c>
      <c r="C6">
        <v>32</v>
      </c>
    </row>
    <row r="7" spans="2:3" x14ac:dyDescent="0.35">
      <c r="B7" s="76" t="s">
        <v>133</v>
      </c>
      <c r="C7">
        <v>109</v>
      </c>
    </row>
    <row r="8" spans="2:3" x14ac:dyDescent="0.35">
      <c r="B8" s="76" t="s">
        <v>141</v>
      </c>
      <c r="C8">
        <v>400</v>
      </c>
    </row>
    <row r="11" spans="2:3" x14ac:dyDescent="0.35">
      <c r="B11" s="153" t="s">
        <v>240</v>
      </c>
      <c r="C11" s="154"/>
    </row>
    <row r="12" spans="2:3" x14ac:dyDescent="0.35">
      <c r="B12" s="155" t="s">
        <v>241</v>
      </c>
      <c r="C12" s="154">
        <f>C21*(1-C27)</f>
        <v>291</v>
      </c>
    </row>
    <row r="13" spans="2:3" x14ac:dyDescent="0.35">
      <c r="B13" s="155" t="s">
        <v>242</v>
      </c>
      <c r="C13" s="154">
        <f>C27*C21</f>
        <v>109.00000000000001</v>
      </c>
    </row>
    <row r="15" spans="2:3" x14ac:dyDescent="0.35">
      <c r="B15" s="99" t="s">
        <v>243</v>
      </c>
    </row>
    <row r="17" spans="2:3" ht="15" thickBot="1" x14ac:dyDescent="0.4"/>
    <row r="18" spans="2:3" x14ac:dyDescent="0.35">
      <c r="B18" s="174" t="s">
        <v>4</v>
      </c>
      <c r="C18" s="175"/>
    </row>
    <row r="19" spans="2:3" x14ac:dyDescent="0.35">
      <c r="B19" s="57"/>
      <c r="C19" s="58"/>
    </row>
    <row r="20" spans="2:3" x14ac:dyDescent="0.35">
      <c r="B20" s="172" t="s">
        <v>5</v>
      </c>
      <c r="C20" s="173"/>
    </row>
    <row r="21" spans="2:3" x14ac:dyDescent="0.35">
      <c r="B21" s="44" t="s">
        <v>6</v>
      </c>
      <c r="C21" s="45">
        <v>400</v>
      </c>
    </row>
    <row r="22" spans="2:3" x14ac:dyDescent="0.35">
      <c r="B22" s="44" t="s">
        <v>7</v>
      </c>
      <c r="C22" s="45">
        <f>GETPIVOTDATA("InclusivityRating",$B$3,"InclusivityRating","V Inclusive")</f>
        <v>109</v>
      </c>
    </row>
    <row r="23" spans="2:3" x14ac:dyDescent="0.35">
      <c r="B23" s="44" t="s">
        <v>8</v>
      </c>
      <c r="C23" s="1">
        <v>0.95</v>
      </c>
    </row>
    <row r="24" spans="2:3" x14ac:dyDescent="0.35">
      <c r="B24" s="44"/>
      <c r="C24" s="2"/>
    </row>
    <row r="25" spans="2:3" x14ac:dyDescent="0.35">
      <c r="B25" s="44"/>
      <c r="C25" s="48"/>
    </row>
    <row r="26" spans="2:3" x14ac:dyDescent="0.35">
      <c r="B26" s="176" t="s">
        <v>9</v>
      </c>
      <c r="C26" s="177"/>
    </row>
    <row r="27" spans="2:3" x14ac:dyDescent="0.35">
      <c r="B27" s="44" t="s">
        <v>10</v>
      </c>
      <c r="C27" s="2">
        <f>C22/C21</f>
        <v>0.27250000000000002</v>
      </c>
    </row>
    <row r="28" spans="2:3" x14ac:dyDescent="0.35">
      <c r="B28" s="44" t="s">
        <v>11</v>
      </c>
      <c r="C28" s="33">
        <f>_xlfn.NORM.S.INV(0.975)</f>
        <v>1.9599639845400536</v>
      </c>
    </row>
    <row r="29" spans="2:3" x14ac:dyDescent="0.35">
      <c r="B29" s="44" t="s">
        <v>12</v>
      </c>
      <c r="C29" s="48">
        <f>SQRT(C27*(1-C27)/C21)</f>
        <v>2.2262285933838871E-2</v>
      </c>
    </row>
    <row r="30" spans="2:3" x14ac:dyDescent="0.35">
      <c r="B30" s="44" t="s">
        <v>13</v>
      </c>
      <c r="C30" s="47">
        <f>C29*C28</f>
        <v>4.363327864385682E-2</v>
      </c>
    </row>
    <row r="31" spans="2:3" x14ac:dyDescent="0.35">
      <c r="B31" s="44"/>
      <c r="C31" s="48"/>
    </row>
    <row r="32" spans="2:3" x14ac:dyDescent="0.35">
      <c r="B32" s="176" t="s">
        <v>14</v>
      </c>
      <c r="C32" s="177"/>
    </row>
    <row r="33" spans="2:3" x14ac:dyDescent="0.35">
      <c r="B33" s="44" t="s">
        <v>15</v>
      </c>
      <c r="C33" s="3">
        <f>C27-C30</f>
        <v>0.22886672135614319</v>
      </c>
    </row>
    <row r="34" spans="2:3" ht="15" thickBot="1" x14ac:dyDescent="0.4">
      <c r="B34" s="55" t="s">
        <v>16</v>
      </c>
      <c r="C34" s="4">
        <f>C27+C30</f>
        <v>0.31613327864385682</v>
      </c>
    </row>
  </sheetData>
  <mergeCells count="5">
    <mergeCell ref="B18:C18"/>
    <mergeCell ref="B20:C20"/>
    <mergeCell ref="B26:C26"/>
    <mergeCell ref="B32:C32"/>
    <mergeCell ref="B2:C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Description</vt:lpstr>
      <vt:lpstr>Data Set</vt:lpstr>
      <vt:lpstr>Q1(a)</vt:lpstr>
      <vt:lpstr>Q1(b)</vt:lpstr>
      <vt:lpstr>Q2(a)</vt:lpstr>
      <vt:lpstr>Q2(b)</vt:lpstr>
      <vt:lpstr>Q2(c)</vt:lpstr>
      <vt:lpstr>Q3(a)</vt:lpstr>
      <vt:lpstr>Q3(b)</vt:lpstr>
      <vt:lpstr>Q4(a)</vt:lpstr>
      <vt:lpstr>Q4(b)</vt:lpstr>
      <vt:lpstr>Q5</vt:lpstr>
      <vt:lpstr>CI_Mean</vt:lpstr>
      <vt:lpstr>CI_Proportion</vt:lpstr>
      <vt:lpstr>SampleSize</vt:lpstr>
      <vt:lpstr>HT Mean</vt:lpstr>
      <vt:lpstr>HT Proportion</vt:lpstr>
    </vt:vector>
  </TitlesOfParts>
  <Company>Deakin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Lasitha Dharmasena</dc:creator>
  <cp:lastModifiedBy>Swastik Airee</cp:lastModifiedBy>
  <dcterms:created xsi:type="dcterms:W3CDTF">2019-08-22T02:46:26Z</dcterms:created>
  <dcterms:modified xsi:type="dcterms:W3CDTF">2025-07-15T02:55:47Z</dcterms:modified>
</cp:coreProperties>
</file>