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Saksham Airee\OneDrive\Desktop\Deakin\Discriptive\"/>
    </mc:Choice>
  </mc:AlternateContent>
  <xr:revisionPtr revIDLastSave="0" documentId="8_{8D4EE72C-C561-45C6-B2E1-519E227BB3D1}" xr6:coauthVersionLast="47" xr6:coauthVersionMax="47" xr10:uidLastSave="{00000000-0000-0000-0000-000000000000}"/>
  <bookViews>
    <workbookView xWindow="-110" yWindow="-110" windowWidth="22780" windowHeight="14660" firstSheet="3" activeTab="11" xr2:uid="{00000000-000D-0000-FFFF-FFFF00000000}"/>
  </bookViews>
  <sheets>
    <sheet name="Copyright  " sheetId="14" r:id="rId1"/>
    <sheet name="Data Description" sheetId="15" r:id="rId2"/>
    <sheet name="EVSurvey " sheetId="9" r:id="rId3"/>
    <sheet name="Attitude" sheetId="2" r:id="rId4"/>
    <sheet name="Experiment" sheetId="11" r:id="rId5"/>
    <sheet name="Q1" sheetId="16" r:id="rId6"/>
    <sheet name="Q2" sheetId="18" r:id="rId7"/>
    <sheet name="Q3" sheetId="19" r:id="rId8"/>
    <sheet name="Post Hoc test for Q3" sheetId="20" r:id="rId9"/>
    <sheet name="Q4" sheetId="21" r:id="rId10"/>
    <sheet name="ChiSquare Test Q4" sheetId="22" r:id="rId11"/>
    <sheet name="Q5" sheetId="23" r:id="rId12"/>
    <sheet name="Q6" sheetId="24" r:id="rId13"/>
  </sheets>
  <externalReferences>
    <externalReference r:id="rId14"/>
    <externalReference r:id="rId15"/>
  </externalReferences>
  <definedNames>
    <definedName name="_xlnm._FilterDatabase" localSheetId="2" hidden="1">'EVSurvey '!$A$1:$O$103</definedName>
    <definedName name="_xlnm._FilterDatabase" localSheetId="4" hidden="1">Experiment!$A$1:$N$1</definedName>
    <definedName name="_xlnm._FilterDatabase" localSheetId="7" hidden="1">'Q3'!$B$6:$E$36</definedName>
    <definedName name="_xlchart.v1.0" hidden="1">'Q3'!$B$6</definedName>
    <definedName name="_xlchart.v1.1" hidden="1">'Q3'!$B$7:$B$36</definedName>
    <definedName name="_xlchart.v1.2" hidden="1">'Q3'!$D$6</definedName>
    <definedName name="_xlchart.v1.3" hidden="1">'Q3'!$D$7:$D$29</definedName>
    <definedName name="_xlchart.v1.4" hidden="1">'Q3'!$E$6</definedName>
    <definedName name="_xlchart.v1.5" hidden="1">'Q3'!$E$7:$E$29</definedName>
    <definedName name="_xlchart.v1.6" hidden="1">'Q3'!$C$6</definedName>
    <definedName name="_xlchart.v1.7" hidden="1">'Q3'!$C$7:$C$32</definedName>
    <definedName name="_xlchart.v1.8" hidden="1">'Q3'!$E$6</definedName>
    <definedName name="_xlchart.v1.9" hidden="1">'Q3'!$E$7:$E$29</definedName>
    <definedName name="Age_Car">[1]CustomerDataSet!#REF!</definedName>
    <definedName name="Alarm">[1]CustomerDataSet!#REF!</definedName>
    <definedName name="Car_Val">[1]CustomerDataSet!#REF!</definedName>
    <definedName name="Eng_Type">[1]CustomerDataSet!#REF!</definedName>
    <definedName name="EstKmsYear">[1]CustomerDataSet!#REF!</definedName>
    <definedName name="Excess">[1]CustomerDataSet!#REF!</definedName>
    <definedName name="Exclusions">[1]CustomerDataSet!#REF!</definedName>
    <definedName name="Exist_Dam">[1]CustomerDataSet!#REF!</definedName>
    <definedName name="Ins_Type">[1]CustomerDataSet!#REF!</definedName>
    <definedName name="Lic_Held">[1]CustomerDataSet!#REF!</definedName>
    <definedName name="Lic_Type">[1]CustomerDataSet!#REF!</definedName>
    <definedName name="Park_Onight">[1]CustomerDataSet!#REF!</definedName>
    <definedName name="Prev_Ins_Cost">[1]CustomerDataSet!#REF!</definedName>
    <definedName name="Quote_Val">[1]CustomerDataSet!#REF!</definedName>
  </definedNames>
  <calcPr calcId="191029"/>
  <pivotCaches>
    <pivotCache cacheId="18"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24" l="1"/>
  <c r="J24" i="24"/>
  <c r="J23" i="24"/>
  <c r="M22" i="24"/>
  <c r="M18" i="24"/>
  <c r="M23" i="24" s="1"/>
  <c r="M24" i="24" s="1"/>
  <c r="M16" i="24"/>
  <c r="M31" i="24" s="1"/>
  <c r="M32" i="24" s="1"/>
  <c r="J35" i="24" s="1"/>
  <c r="L20" i="23"/>
  <c r="L14" i="23"/>
  <c r="B22" i="22"/>
  <c r="B25" i="22" s="1"/>
  <c r="A15" i="22"/>
  <c r="A14" i="22"/>
  <c r="F13" i="22"/>
  <c r="E13" i="22"/>
  <c r="D13" i="22"/>
  <c r="C13" i="22"/>
  <c r="B13" i="22"/>
  <c r="A13" i="22"/>
  <c r="B12" i="22"/>
  <c r="F9" i="22"/>
  <c r="E9" i="22"/>
  <c r="D9" i="22"/>
  <c r="C9" i="22"/>
  <c r="B9" i="22"/>
  <c r="G9" i="22" s="1"/>
  <c r="G8" i="22"/>
  <c r="G7" i="22"/>
  <c r="G10" i="20"/>
  <c r="H10" i="20" s="1"/>
  <c r="F10" i="20"/>
  <c r="G9" i="20"/>
  <c r="H9" i="20" s="1"/>
  <c r="F9" i="20"/>
  <c r="G8" i="20"/>
  <c r="H8" i="20" s="1"/>
  <c r="I8" i="20" s="1"/>
  <c r="F8" i="20"/>
  <c r="G7" i="20"/>
  <c r="H7" i="20" s="1"/>
  <c r="F7" i="20"/>
  <c r="G6" i="20"/>
  <c r="H6" i="20" s="1"/>
  <c r="I6" i="20" s="1"/>
  <c r="F6" i="20"/>
  <c r="G5" i="20"/>
  <c r="H5" i="20" s="1"/>
  <c r="F5" i="20"/>
  <c r="I4" i="20"/>
  <c r="J17" i="18"/>
  <c r="G17" i="18"/>
  <c r="G16" i="18"/>
  <c r="J12" i="18"/>
  <c r="J10" i="18"/>
  <c r="N48" i="16"/>
  <c r="N49" i="16" s="1"/>
  <c r="N37" i="16"/>
  <c r="K37" i="16"/>
  <c r="K36" i="16"/>
  <c r="N31" i="16"/>
  <c r="N36" i="16" s="1"/>
  <c r="N29" i="16"/>
  <c r="M29" i="16"/>
  <c r="J25" i="18"/>
  <c r="J24" i="18"/>
  <c r="J21" i="18"/>
  <c r="J20" i="18"/>
  <c r="F14" i="22" l="1"/>
  <c r="E15" i="22"/>
  <c r="L8" i="22" s="1"/>
  <c r="L15" i="22" s="1"/>
  <c r="E14" i="22"/>
  <c r="D14" i="22"/>
  <c r="C14" i="22"/>
  <c r="F15" i="22"/>
  <c r="M8" i="22" s="1"/>
  <c r="M15" i="22" s="1"/>
  <c r="B14" i="22"/>
  <c r="B15" i="22"/>
  <c r="C15" i="22"/>
  <c r="J8" i="22" s="1"/>
  <c r="J15" i="22" s="1"/>
  <c r="D15" i="22"/>
  <c r="K8" i="22" s="1"/>
  <c r="K15" i="22" s="1"/>
  <c r="I5" i="20"/>
  <c r="I9" i="20"/>
  <c r="I10" i="20"/>
  <c r="I7" i="20"/>
  <c r="J26" i="18"/>
  <c r="J29" i="18"/>
  <c r="J30" i="18" s="1"/>
  <c r="J22" i="18"/>
  <c r="J16" i="18"/>
  <c r="N50" i="16"/>
  <c r="N51" i="16" s="1"/>
  <c r="K54" i="16" s="1"/>
  <c r="B16" i="22" l="1"/>
  <c r="I7" i="22"/>
  <c r="I14" i="22" s="1"/>
  <c r="G14" i="22"/>
  <c r="M7" i="22"/>
  <c r="M14" i="22" s="1"/>
  <c r="F16" i="22"/>
  <c r="I8" i="22"/>
  <c r="I15" i="22" s="1"/>
  <c r="G15" i="22"/>
  <c r="J7" i="22"/>
  <c r="J14" i="22" s="1"/>
  <c r="C16" i="22"/>
  <c r="E16" i="22"/>
  <c r="L7" i="22"/>
  <c r="L14" i="22" s="1"/>
  <c r="D16" i="22"/>
  <c r="K7" i="22"/>
  <c r="K14" i="22" s="1"/>
  <c r="J31" i="18"/>
  <c r="J32" i="18" s="1"/>
  <c r="G35" i="18" s="1"/>
  <c r="G16" i="22" l="1"/>
  <c r="B26" i="22"/>
  <c r="B27" i="22" s="1"/>
  <c r="A28" i="22" s="1"/>
  <c r="E9" i="2" l="1"/>
  <c r="J20" i="2"/>
  <c r="E20" i="2"/>
  <c r="J19" i="2"/>
  <c r="E19" i="2"/>
  <c r="J18" i="2"/>
  <c r="E18" i="2"/>
  <c r="J17" i="2"/>
  <c r="E17" i="2"/>
  <c r="J16" i="2"/>
  <c r="E16" i="2"/>
  <c r="J15" i="2"/>
  <c r="E15" i="2"/>
  <c r="J14" i="2"/>
  <c r="E14" i="2"/>
  <c r="J13" i="2"/>
  <c r="E13" i="2"/>
  <c r="J12" i="2"/>
  <c r="E12" i="2"/>
  <c r="J11" i="2"/>
  <c r="E11" i="2"/>
  <c r="J10" i="2"/>
  <c r="E10" i="2"/>
  <c r="J9" i="2"/>
</calcChain>
</file>

<file path=xl/sharedStrings.xml><?xml version="1.0" encoding="utf-8"?>
<sst xmlns="http://schemas.openxmlformats.org/spreadsheetml/2006/main" count="1480" uniqueCount="258">
  <si>
    <t>Index</t>
  </si>
  <si>
    <t>State</t>
  </si>
  <si>
    <t>Locality</t>
  </si>
  <si>
    <t>Age</t>
  </si>
  <si>
    <t>Household_Type</t>
  </si>
  <si>
    <t>Annual_KM</t>
  </si>
  <si>
    <t>Trip_Type</t>
  </si>
  <si>
    <t>Calculate_Savings</t>
  </si>
  <si>
    <t>New South Wales</t>
  </si>
  <si>
    <t>Metro</t>
  </si>
  <si>
    <t>Couple with no Children</t>
  </si>
  <si>
    <t>Holiday</t>
  </si>
  <si>
    <t>Economic</t>
  </si>
  <si>
    <t>Yes</t>
  </si>
  <si>
    <t>Victoria</t>
  </si>
  <si>
    <t>Regional</t>
  </si>
  <si>
    <t>Single Person</t>
  </si>
  <si>
    <t>Technology</t>
  </si>
  <si>
    <t>Queensland</t>
  </si>
  <si>
    <t>Single Parent</t>
  </si>
  <si>
    <t>No</t>
  </si>
  <si>
    <t>Environment</t>
  </si>
  <si>
    <t>Couple with Children</t>
  </si>
  <si>
    <t>Australian Capital Territory</t>
  </si>
  <si>
    <t>Health</t>
  </si>
  <si>
    <t>Western Australia</t>
  </si>
  <si>
    <t>South Australia</t>
  </si>
  <si>
    <t>Tasmania</t>
  </si>
  <si>
    <t>Private</t>
  </si>
  <si>
    <t>Fuel Security</t>
  </si>
  <si>
    <t>Work</t>
  </si>
  <si>
    <t>Charge_at_Work</t>
  </si>
  <si>
    <t>Charge_at_Home</t>
  </si>
  <si>
    <t>Fuel_Savings</t>
  </si>
  <si>
    <t>Maintenance_Savings</t>
  </si>
  <si>
    <t>Attitude Statements</t>
  </si>
  <si>
    <t>Q1</t>
  </si>
  <si>
    <t>Q2</t>
  </si>
  <si>
    <t>Q3</t>
  </si>
  <si>
    <t>Scale</t>
  </si>
  <si>
    <t>Strongly Disagree (1) to Strongly Agree (10)</t>
  </si>
  <si>
    <t>Respondent-1</t>
  </si>
  <si>
    <t>Respondent-2</t>
  </si>
  <si>
    <t>Respondent-3</t>
  </si>
  <si>
    <t>Respondent-4</t>
  </si>
  <si>
    <t>Respondent-5</t>
  </si>
  <si>
    <t>Respondent-6</t>
  </si>
  <si>
    <t>Respondent-7</t>
  </si>
  <si>
    <t>Respondent-8</t>
  </si>
  <si>
    <t>Respondent-9</t>
  </si>
  <si>
    <t>Respondent-10</t>
  </si>
  <si>
    <t>Respondent-11</t>
  </si>
  <si>
    <t>Respondent-12</t>
  </si>
  <si>
    <t>The government should prioritise the expansion of public charging infrastructure for electric vehicles.</t>
  </si>
  <si>
    <t>I support government incentives to bolster the development of charging infrastructure for electric vehicles.</t>
  </si>
  <si>
    <t>Government regulations targeting the expansion and accessibility of public charging infrastructure are necessary.</t>
  </si>
  <si>
    <t>Year 2022</t>
  </si>
  <si>
    <t>Year 2023</t>
  </si>
  <si>
    <t>AttitudeScore</t>
  </si>
  <si>
    <t>EV_Towing</t>
  </si>
  <si>
    <t>Reason</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</si>
  <si>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</si>
  <si>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</si>
  <si>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</si>
  <si>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</si>
  <si>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</si>
  <si>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</si>
  <si>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</si>
  <si>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</si>
  <si>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</si>
  <si>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</si>
  <si>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</si>
  <si>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</si>
  <si>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</si>
  <si>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</si>
  <si>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</si>
  <si>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</si>
  <si>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</si>
  <si>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</si>
  <si>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</si>
  <si>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</si>
  <si>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</si>
  <si>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</si>
  <si>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</si>
  <si>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</si>
  <si>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</si>
  <si>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</si>
  <si>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</si>
  <si>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</si>
  <si>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</si>
  <si>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</si>
  <si>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You must not otherwise copy or share any part of this document for any other purpose except as expressly permitted under your local copyright laws or with Deakin University's prior consent.</t>
  </si>
  <si>
    <t>DEAKIN UNIVERSITY 2024</t>
  </si>
  <si>
    <t>Variable Name</t>
  </si>
  <si>
    <t>Description</t>
  </si>
  <si>
    <t>The state in which the EV owner normally resides</t>
  </si>
  <si>
    <t xml:space="preserve">EV owners live in the city (Metro) or in the country (Regional) </t>
  </si>
  <si>
    <t xml:space="preserve">Age </t>
  </si>
  <si>
    <t>EV owner’s Age (in years)</t>
  </si>
  <si>
    <t>Household Type (Single Person, Single Parent, Couple with Children, Couple with no Children)</t>
  </si>
  <si>
    <t>Estimate of EV Km travelled per year (Km).</t>
  </si>
  <si>
    <t>What type of trips is EV used for? (Work, Private, Holiday)</t>
  </si>
  <si>
    <t>Reason to buy the EV (Technology, Environment, Economic, Fuel Security, Health)</t>
  </si>
  <si>
    <t>EV is/can be used for Towing (Yes or No)</t>
  </si>
  <si>
    <t xml:space="preserve">Charge_at_work </t>
  </si>
  <si>
    <t>Number of times charging at work per week</t>
  </si>
  <si>
    <t>Number of times charging at home per week</t>
  </si>
  <si>
    <t>EV owner actively calculates fuel/Maintenance savings (Yes or No)</t>
  </si>
  <si>
    <t>Estimate of Annual Fuel Saving ($)</t>
  </si>
  <si>
    <t>Estimate of Annual Maintenance Savings ($)</t>
  </si>
  <si>
    <t>than five times per week based on their motivation (reason) for purchasing an EV?</t>
  </si>
  <si>
    <t>travelled in EVs. Please use the data in the ‘Experiment’ worksheet for this experiment.</t>
  </si>
  <si>
    <t>Absolute</t>
  </si>
  <si>
    <t>Std. Error</t>
  </si>
  <si>
    <t>Critical</t>
  </si>
  <si>
    <t>Comparison</t>
  </si>
  <si>
    <t>Difference</t>
  </si>
  <si>
    <t>of Difference</t>
  </si>
  <si>
    <t>Range</t>
  </si>
  <si>
    <t>Group 1 to Group 2</t>
  </si>
  <si>
    <t>Group 1 to Group 3</t>
  </si>
  <si>
    <t>Group 1 to Group 4</t>
  </si>
  <si>
    <t>Group 2 to Group 3</t>
  </si>
  <si>
    <t>Group 2 to Group 4</t>
  </si>
  <si>
    <t>Group 3 to Group 4</t>
  </si>
  <si>
    <t>Do metro EV owners travel further than their regional counterparts?</t>
  </si>
  <si>
    <t>Row Labels</t>
  </si>
  <si>
    <t>Grand Total</t>
  </si>
  <si>
    <t>Column Labels</t>
  </si>
  <si>
    <t>Mean</t>
  </si>
  <si>
    <t>Standard Error</t>
  </si>
  <si>
    <t>Median</t>
  </si>
  <si>
    <t>Mode</t>
  </si>
  <si>
    <t>Standard Deviation</t>
  </si>
  <si>
    <t>Sample Variance</t>
  </si>
  <si>
    <t>Kurtosis</t>
  </si>
  <si>
    <t>Skewness</t>
  </si>
  <si>
    <t>Minimum</t>
  </si>
  <si>
    <t>Maximum</t>
  </si>
  <si>
    <t>Sum</t>
  </si>
  <si>
    <t>Count</t>
  </si>
  <si>
    <t>Confidence Level(95.0%)</t>
  </si>
  <si>
    <r>
      <t xml:space="preserve">Hypothesis Test for </t>
    </r>
    <r>
      <rPr>
        <b/>
        <sz val="10"/>
        <rFont val="Calibri"/>
        <family val="2"/>
      </rPr>
      <t>µ1 - µ2 (independent, equal variances)</t>
    </r>
  </si>
  <si>
    <t>Hypotheses</t>
  </si>
  <si>
    <t>Null Hypothesis</t>
  </si>
  <si>
    <r>
      <t>µ</t>
    </r>
    <r>
      <rPr>
        <vertAlign val="subscript"/>
        <sz val="10"/>
        <rFont val="Arial"/>
        <family val="2"/>
      </rPr>
      <t>1</t>
    </r>
    <r>
      <rPr>
        <sz val="10"/>
        <rFont val="Arial"/>
        <family val="2"/>
      </rPr>
      <t xml:space="preserve"> - µ</t>
    </r>
    <r>
      <rPr>
        <vertAlign val="subscript"/>
        <sz val="10"/>
        <rFont val="Arial"/>
        <family val="2"/>
      </rPr>
      <t>2</t>
    </r>
  </si>
  <si>
    <t>Alternative Hypothesis</t>
  </si>
  <si>
    <t>≠</t>
  </si>
  <si>
    <t>Test Type</t>
  </si>
  <si>
    <t>Level of significance</t>
  </si>
  <si>
    <t>α</t>
  </si>
  <si>
    <t>Critical Region</t>
  </si>
  <si>
    <t>Degrees of Freedom</t>
  </si>
  <si>
    <t>Sample Results</t>
  </si>
  <si>
    <t>Sample 1 Data</t>
  </si>
  <si>
    <t>Sample Standard Deviation</t>
  </si>
  <si>
    <t>Sample Mean</t>
  </si>
  <si>
    <t>Sample Size</t>
  </si>
  <si>
    <t>Sample 2 Data</t>
  </si>
  <si>
    <t>Pooled Variance</t>
  </si>
  <si>
    <t>Standard Error of the Mean</t>
  </si>
  <si>
    <r>
      <t>t</t>
    </r>
    <r>
      <rPr>
        <sz val="10"/>
        <rFont val="Arial"/>
        <family val="2"/>
      </rPr>
      <t xml:space="preserve"> Sample Statistic</t>
    </r>
  </si>
  <si>
    <t>p-value</t>
  </si>
  <si>
    <t>Decision</t>
  </si>
  <si>
    <r>
      <t>Null Hypothesis (Ho):</t>
    </r>
    <r>
      <rPr>
        <sz val="11"/>
        <color theme="1"/>
        <rFont val="Calibri"/>
        <family val="2"/>
        <scheme val="minor"/>
      </rPr>
      <t xml:space="preserve"> There is no difference in the average kilometers traveled annually between metro and regional EV owners.</t>
    </r>
  </si>
  <si>
    <r>
      <t>Alternative Hypothesis (H1):</t>
    </r>
    <r>
      <rPr>
        <sz val="11"/>
        <color theme="1"/>
        <rFont val="Calibri"/>
        <family val="2"/>
        <scheme val="minor"/>
      </rPr>
      <t xml:space="preserve"> There is a significant difference in the average kilometers traveled annually between metro and regional EV owners.</t>
    </r>
  </si>
  <si>
    <t xml:space="preserve">Assumtions </t>
  </si>
  <si>
    <t xml:space="preserve">Discriptive Statistics </t>
  </si>
  <si>
    <t>Are fewer EV owners in metro areas using their vehicles for towing than those in regional</t>
  </si>
  <si>
    <t>Count of EV_Towing</t>
  </si>
  <si>
    <r>
      <t xml:space="preserve">Hypothesis Test for </t>
    </r>
    <r>
      <rPr>
        <b/>
        <sz val="10"/>
        <rFont val="Calibri"/>
        <family val="2"/>
      </rPr>
      <t>π1 - π2</t>
    </r>
  </si>
  <si>
    <r>
      <t>π</t>
    </r>
    <r>
      <rPr>
        <vertAlign val="subscript"/>
        <sz val="10"/>
        <rFont val="Arial"/>
        <family val="2"/>
      </rPr>
      <t>1</t>
    </r>
    <r>
      <rPr>
        <sz val="10"/>
        <rFont val="Arial"/>
        <family val="2"/>
      </rPr>
      <t xml:space="preserve"> - π</t>
    </r>
    <r>
      <rPr>
        <vertAlign val="subscript"/>
        <sz val="10"/>
        <rFont val="Arial"/>
        <family val="2"/>
      </rPr>
      <t>2</t>
    </r>
  </si>
  <si>
    <t>≥</t>
  </si>
  <si>
    <t>&lt;</t>
  </si>
  <si>
    <t>Sample Data</t>
  </si>
  <si>
    <t>Count of 'Successes'</t>
  </si>
  <si>
    <r>
      <t>Sample proportion, p</t>
    </r>
    <r>
      <rPr>
        <vertAlign val="subscript"/>
        <sz val="10"/>
        <rFont val="Arial"/>
        <family val="2"/>
      </rPr>
      <t>1</t>
    </r>
  </si>
  <si>
    <r>
      <t>Sample proportion, p</t>
    </r>
    <r>
      <rPr>
        <vertAlign val="subscript"/>
        <sz val="10"/>
        <rFont val="Arial"/>
        <family val="2"/>
      </rPr>
      <t>2</t>
    </r>
  </si>
  <si>
    <t>Pooled estimate of proportion</t>
  </si>
  <si>
    <r>
      <t>z</t>
    </r>
    <r>
      <rPr>
        <sz val="10"/>
        <rFont val="Arial"/>
        <family val="2"/>
      </rPr>
      <t xml:space="preserve"> Sample Statistic</t>
    </r>
  </si>
  <si>
    <t>the proportion of EV owners in metro areas who use their vehicles for towing is greater than or equal to those in regional areas</t>
  </si>
  <si>
    <t xml:space="preserve">Null Hypothesis (H₀): </t>
  </si>
  <si>
    <t>Alternative Hypothesis (H₁):</t>
  </si>
  <si>
    <t xml:space="preserve">Null Hypothesis (Ho): </t>
  </si>
  <si>
    <t>Alternative Hypothesis (H1):</t>
  </si>
  <si>
    <t>the proportion of EV owners in metro areas who use their vehicles for towing is less than those in regional areas</t>
  </si>
  <si>
    <t xml:space="preserve">Assumptions </t>
  </si>
  <si>
    <t xml:space="preserve">Q3 </t>
  </si>
  <si>
    <t>Does the average fuel cost savings significantly differ across the household type?</t>
  </si>
  <si>
    <t>Discriptive Statistics</t>
  </si>
  <si>
    <t>Anova: Single Factor</t>
  </si>
  <si>
    <t>SUMMARY</t>
  </si>
  <si>
    <t>Groups</t>
  </si>
  <si>
    <t>Average</t>
  </si>
  <si>
    <t>Variance</t>
  </si>
  <si>
    <t>ANOVA</t>
  </si>
  <si>
    <t>Source of Variation</t>
  </si>
  <si>
    <t>SS</t>
  </si>
  <si>
    <t>df</t>
  </si>
  <si>
    <t>MS</t>
  </si>
  <si>
    <t>F</t>
  </si>
  <si>
    <t>P-value</t>
  </si>
  <si>
    <t>F crit</t>
  </si>
  <si>
    <t>Between Groups</t>
  </si>
  <si>
    <t>Within Groups</t>
  </si>
  <si>
    <t>Total</t>
  </si>
  <si>
    <t>The average fuel cost savings do not differ across household types.</t>
  </si>
  <si>
    <t>The average fuel cost savings significantly differ across household types.</t>
  </si>
  <si>
    <t xml:space="preserve">Histograms to check the distribution of both normality </t>
  </si>
  <si>
    <t>Tukey Kramer Multiple Comparisons</t>
  </si>
  <si>
    <t>Sample</t>
  </si>
  <si>
    <t>Group</t>
  </si>
  <si>
    <t>Size</t>
  </si>
  <si>
    <t>Other Data</t>
  </si>
  <si>
    <t>Numerator d.f.</t>
  </si>
  <si>
    <t>Denominator d.f.</t>
  </si>
  <si>
    <t>MSW</t>
  </si>
  <si>
    <t>Q Statistic</t>
  </si>
  <si>
    <t>Q4</t>
  </si>
  <si>
    <t>Is there a difference in the proportion of EV owners who charge their vehicles at home more</t>
  </si>
  <si>
    <t>Count of Reason</t>
  </si>
  <si>
    <t>Chi-Square Test</t>
  </si>
  <si>
    <t>Observed Frequencies</t>
  </si>
  <si>
    <t>Column variable</t>
  </si>
  <si>
    <t>Calculations</t>
  </si>
  <si>
    <t>Row variable</t>
  </si>
  <si>
    <t>fo - fe</t>
  </si>
  <si>
    <t>Expected Frequencies</t>
  </si>
  <si>
    <t>(fo - fe)^2/fe</t>
  </si>
  <si>
    <t>Data</t>
  </si>
  <si>
    <t>Level of Significance</t>
  </si>
  <si>
    <t>Number of Rows</t>
  </si>
  <si>
    <t>Number of Columns</t>
  </si>
  <si>
    <t>There is no difference in the proportion of EV owners who charge their vehicles at home more than five times per week based on their motivation (reason) for purchasing an EV.</t>
  </si>
  <si>
    <t>There is a significant difference in the proportion of EV owners who charge their vehicles at home more than five times per week based on their motivation for purchasing an EV.</t>
  </si>
  <si>
    <t>Results</t>
  </si>
  <si>
    <t>Critical Value</t>
  </si>
  <si>
    <t>Chi-Square Test Statistic</t>
  </si>
  <si>
    <r>
      <t>p</t>
    </r>
    <r>
      <rPr>
        <sz val="11"/>
        <rFont val="Calibri"/>
        <family val="2"/>
      </rPr>
      <t>-Value</t>
    </r>
  </si>
  <si>
    <t>Design an experiment to see the impact of locality and types of trips on the distances</t>
  </si>
  <si>
    <t>Anova: Two-Factor With Replication</t>
  </si>
  <si>
    <t>Columns</t>
  </si>
  <si>
    <t>Interaction</t>
  </si>
  <si>
    <t>Within</t>
  </si>
  <si>
    <t>The attitude of 12 EV</t>
  </si>
  <si>
    <t xml:space="preserve">owners was measured in 2022 and was again in 2023. Is there a change in the attitude? </t>
  </si>
  <si>
    <t>There is no difference in the average attitude scores between 2022 and 2023.</t>
  </si>
  <si>
    <t>There is a significant difference in the average attitude scores between 2022 and 2023.</t>
  </si>
  <si>
    <r>
      <t xml:space="preserve">Hypothesis Test for </t>
    </r>
    <r>
      <rPr>
        <b/>
        <sz val="10"/>
        <rFont val="Calibri"/>
        <family val="2"/>
      </rPr>
      <t>µ1 - µ2 (Dependent)</t>
    </r>
  </si>
  <si>
    <r>
      <t xml:space="preserve"> µ</t>
    </r>
    <r>
      <rPr>
        <vertAlign val="subscript"/>
        <sz val="10"/>
        <rFont val="Arial"/>
        <family val="2"/>
      </rPr>
      <t>D</t>
    </r>
  </si>
  <si>
    <t>=</t>
  </si>
  <si>
    <t>Sample Standard Deviation of differences</t>
  </si>
  <si>
    <t>Sample Mean of differences</t>
  </si>
  <si>
    <t>Q6</t>
  </si>
  <si>
    <t>Q5</t>
  </si>
  <si>
    <t>Column1</t>
  </si>
  <si>
    <t>Thus we conclude that there is no difference in the proportion of EV owners who charge their vehicles at home more than five times per week based on their motivation (reason) for purchasing an EV.</t>
  </si>
  <si>
    <t>Expected frequency assumption is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</si>
</sst>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9" formatCode="0.0000"/>
  </numFmts>
  <fonts count="26" x14ac:knownFonts="1">
    <font>
      <sz val="11"/>
      <color theme="1"/>
      <name val="Calibri"/>
      <family val="2"/>
      <scheme val="minor"/>
    </font>
    <font>
      <sz val="11"/>
      <color theme="1"/>
      <name val="Aptos Display"/>
      <family val="2"/>
    </font>
    <font>
      <b/>
      <sz val="11"/>
      <color theme="1"/>
      <name val="Aptos Display"/>
      <family val="2"/>
    </font>
    <font>
      <sz val="11"/>
      <color theme="1"/>
      <name val="Aptos"/>
      <family val="2"/>
    </font>
    <font>
      <sz val="11"/>
      <name val="Aptos"/>
      <family val="2"/>
    </font>
    <font>
      <b/>
      <sz val="11"/>
      <color theme="1"/>
      <name val="Aptos"/>
      <family val="2"/>
    </font>
    <font>
      <sz val="10"/>
      <name val="Arial"/>
      <family val="2"/>
    </font>
    <font>
      <b/>
      <sz val="11"/>
      <color theme="1"/>
      <name val="Calibri"/>
      <family val="2"/>
      <scheme val="minor"/>
    </font>
    <font>
      <sz val="8"/>
      <name val="Calibri"/>
      <family val="2"/>
      <scheme val="minor"/>
    </font>
    <font>
      <sz val="14"/>
      <color theme="1"/>
      <name val="Calibri"/>
      <family val="2"/>
      <scheme val="minor"/>
    </font>
    <font>
      <sz val="14"/>
      <color rgb="FFFF0000"/>
      <name val="Calibri"/>
      <family val="2"/>
    </font>
    <font>
      <sz val="11"/>
      <color theme="1"/>
      <name val="Calibri"/>
      <family val="2"/>
      <scheme val="minor"/>
    </font>
    <font>
      <sz val="10"/>
      <color theme="1"/>
      <name val="Arial"/>
      <family val="2"/>
    </font>
    <font>
      <b/>
      <sz val="10"/>
      <name val="Arial"/>
      <family val="2"/>
    </font>
    <font>
      <i/>
      <sz val="11"/>
      <color theme="1"/>
      <name val="Calibri"/>
      <family val="2"/>
      <scheme val="minor"/>
    </font>
    <font>
      <b/>
      <sz val="10"/>
      <name val="Calibri"/>
      <family val="2"/>
    </font>
    <font>
      <vertAlign val="subscript"/>
      <sz val="10"/>
      <name val="Arial"/>
      <family val="2"/>
    </font>
    <font>
      <sz val="10"/>
      <name val="Calibri"/>
      <family val="2"/>
    </font>
    <font>
      <i/>
      <sz val="10"/>
      <name val="Arial"/>
      <family val="2"/>
    </font>
    <font>
      <b/>
      <i/>
      <sz val="11"/>
      <color theme="1"/>
      <name val="Calibri"/>
      <family val="2"/>
      <scheme val="minor"/>
    </font>
    <font>
      <sz val="11"/>
      <name val="Calibri"/>
      <family val="2"/>
      <scheme val="minor"/>
    </font>
    <font>
      <b/>
      <sz val="11"/>
      <name val="Calibri"/>
      <family val="2"/>
      <scheme val="minor"/>
    </font>
    <font>
      <i/>
      <sz val="11"/>
      <name val="Calibri"/>
      <family val="2"/>
      <scheme val="minor"/>
    </font>
    <font>
      <sz val="11"/>
      <name val="Calibri"/>
      <family val="2"/>
    </font>
    <font>
      <b/>
      <i/>
      <sz val="11"/>
      <name val="Calibri"/>
      <family val="2"/>
      <scheme val="minor"/>
    </font>
    <font>
      <i/>
      <sz val="10"/>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indexed="41"/>
        <bgColor indexed="64"/>
      </patternFill>
    </fill>
    <fill>
      <patternFill patternType="solid">
        <fgColor indexed="65"/>
        <bgColor indexed="64"/>
      </patternFill>
    </fill>
    <fill>
      <patternFill patternType="solid">
        <fgColor indexed="43"/>
        <bgColor indexed="64"/>
      </patternFill>
    </fill>
  </fills>
  <borders count="28">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18"/>
      </bottom>
      <diagonal/>
    </border>
  </borders>
  <cellStyleXfs count="4">
    <xf numFmtId="0" fontId="0" fillId="0" borderId="0"/>
    <xf numFmtId="0" fontId="6" fillId="0" borderId="0"/>
    <xf numFmtId="9" fontId="6" fillId="0" borderId="0" applyFont="0" applyFill="0" applyBorder="0" applyAlignment="0" applyProtection="0"/>
    <xf numFmtId="43" fontId="11" fillId="0" borderId="0" applyFont="0" applyFill="0" applyBorder="0" applyAlignment="0" applyProtection="0"/>
  </cellStyleXfs>
  <cellXfs count="152">
    <xf numFmtId="0" fontId="0" fillId="0" borderId="0" xfId="0"/>
    <xf numFmtId="0" fontId="1" fillId="0" borderId="0" xfId="0" applyFont="1"/>
    <xf numFmtId="1" fontId="1" fillId="0" borderId="0" xfId="0" applyNumberFormat="1"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xf numFmtId="0" fontId="3" fillId="0" borderId="0" xfId="0" applyFont="1" applyAlignment="1">
      <alignment vertical="center"/>
    </xf>
    <xf numFmtId="0" fontId="3" fillId="2" borderId="0" xfId="0" applyFont="1" applyFill="1" applyAlignment="1">
      <alignment horizontal="center"/>
    </xf>
    <xf numFmtId="0" fontId="4" fillId="2" borderId="0" xfId="0" applyFont="1" applyFill="1" applyAlignment="1">
      <alignment horizontal="center"/>
    </xf>
    <xf numFmtId="164" fontId="4" fillId="2" borderId="0" xfId="0" applyNumberFormat="1" applyFont="1" applyFill="1"/>
    <xf numFmtId="164" fontId="3" fillId="2" borderId="0" xfId="0" applyNumberFormat="1" applyFont="1" applyFill="1"/>
    <xf numFmtId="0" fontId="9" fillId="0" borderId="0" xfId="0" applyFont="1"/>
    <xf numFmtId="0" fontId="7" fillId="0" borderId="0" xfId="0" applyFont="1"/>
    <xf numFmtId="0" fontId="10" fillId="0" borderId="0" xfId="0" applyFont="1" applyAlignment="1">
      <alignment vertical="center"/>
    </xf>
    <xf numFmtId="0" fontId="6" fillId="0" borderId="0" xfId="1"/>
    <xf numFmtId="0" fontId="7" fillId="3" borderId="0" xfId="0" applyFont="1" applyFill="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0" fillId="0" borderId="0" xfId="0" applyNumberFormat="1" applyAlignment="1">
      <alignment horizontal="left"/>
    </xf>
    <xf numFmtId="0" fontId="7" fillId="0" borderId="0" xfId="0" applyFont="1" applyAlignment="1">
      <alignment horizontal="center"/>
    </xf>
    <xf numFmtId="0" fontId="0" fillId="0" borderId="0" xfId="0" applyFill="1" applyBorder="1" applyAlignment="1"/>
    <xf numFmtId="0" fontId="0" fillId="0" borderId="1" xfId="0" applyFill="1" applyBorder="1" applyAlignment="1"/>
    <xf numFmtId="0" fontId="14" fillId="0" borderId="3" xfId="0" applyFont="1" applyFill="1" applyBorder="1" applyAlignment="1">
      <alignment horizontal="center"/>
    </xf>
    <xf numFmtId="0" fontId="14" fillId="0" borderId="3" xfId="0" applyFont="1" applyFill="1" applyBorder="1" applyAlignment="1">
      <alignment horizontal="centerContinuous"/>
    </xf>
    <xf numFmtId="0" fontId="13" fillId="4" borderId="4" xfId="1" applyFont="1" applyFill="1" applyBorder="1" applyAlignment="1">
      <alignment horizontal="center"/>
    </xf>
    <xf numFmtId="0" fontId="13" fillId="4" borderId="3" xfId="1" applyFont="1" applyFill="1" applyBorder="1" applyAlignment="1">
      <alignment horizontal="center"/>
    </xf>
    <xf numFmtId="0" fontId="13" fillId="4" borderId="5" xfId="1" applyFont="1" applyFill="1" applyBorder="1" applyAlignment="1">
      <alignment horizontal="center"/>
    </xf>
    <xf numFmtId="0" fontId="13" fillId="0" borderId="6" xfId="1" applyFont="1" applyBorder="1" applyAlignment="1">
      <alignment horizontal="center"/>
    </xf>
    <xf numFmtId="0" fontId="13" fillId="0" borderId="2" xfId="1" applyFont="1" applyBorder="1" applyAlignment="1">
      <alignment horizontal="center"/>
    </xf>
    <xf numFmtId="0" fontId="13" fillId="0" borderId="7" xfId="1" applyFont="1" applyBorder="1" applyAlignment="1">
      <alignment horizontal="center"/>
    </xf>
    <xf numFmtId="0" fontId="13" fillId="4" borderId="6" xfId="1" applyFont="1" applyFill="1" applyBorder="1" applyAlignment="1">
      <alignment horizontal="center"/>
    </xf>
    <xf numFmtId="0" fontId="13" fillId="4" borderId="2" xfId="1" applyFont="1" applyFill="1" applyBorder="1" applyAlignment="1">
      <alignment horizontal="center"/>
    </xf>
    <xf numFmtId="0" fontId="13" fillId="4" borderId="7" xfId="1" applyFont="1" applyFill="1" applyBorder="1" applyAlignment="1">
      <alignment horizontal="center"/>
    </xf>
    <xf numFmtId="0" fontId="6" fillId="0" borderId="8" xfId="1" applyBorder="1"/>
    <xf numFmtId="0" fontId="6" fillId="0" borderId="9" xfId="1" applyBorder="1" applyAlignment="1">
      <alignment horizontal="center"/>
    </xf>
    <xf numFmtId="0" fontId="13" fillId="0" borderId="10" xfId="1" applyFont="1" applyBorder="1" applyProtection="1">
      <protection locked="0"/>
    </xf>
    <xf numFmtId="0" fontId="6" fillId="5" borderId="10" xfId="1" applyFill="1" applyBorder="1" applyAlignment="1" applyProtection="1">
      <alignment horizontal="center"/>
      <protection locked="0"/>
    </xf>
    <xf numFmtId="0" fontId="13" fillId="5" borderId="10" xfId="1" applyFont="1" applyFill="1" applyBorder="1" applyProtection="1">
      <protection locked="0"/>
    </xf>
    <xf numFmtId="0" fontId="6" fillId="0" borderId="6" xfId="1" applyBorder="1"/>
    <xf numFmtId="0" fontId="6" fillId="0" borderId="2" xfId="1" applyBorder="1"/>
    <xf numFmtId="0" fontId="6" fillId="6" borderId="10" xfId="1" applyFill="1" applyBorder="1" applyAlignment="1">
      <alignment horizontal="right"/>
    </xf>
    <xf numFmtId="0" fontId="6" fillId="0" borderId="11" xfId="1" applyBorder="1"/>
    <xf numFmtId="0" fontId="17" fillId="0" borderId="9" xfId="1" applyFont="1" applyBorder="1" applyAlignment="1">
      <alignment horizontal="center"/>
    </xf>
    <xf numFmtId="2" fontId="13" fillId="5" borderId="10" xfId="1" applyNumberFormat="1" applyFont="1" applyFill="1" applyBorder="1" applyProtection="1">
      <protection locked="0"/>
    </xf>
    <xf numFmtId="0" fontId="6" fillId="0" borderId="8" xfId="1" applyBorder="1" applyAlignment="1">
      <alignment horizontal="left"/>
    </xf>
    <xf numFmtId="0" fontId="6" fillId="0" borderId="9" xfId="1" applyBorder="1" applyAlignment="1">
      <alignment horizontal="left"/>
    </xf>
    <xf numFmtId="0" fontId="6" fillId="0" borderId="7" xfId="1" applyBorder="1"/>
    <xf numFmtId="169" fontId="6" fillId="6" borderId="12" xfId="1" applyNumberFormat="1" applyFill="1" applyBorder="1"/>
    <xf numFmtId="0" fontId="6" fillId="0" borderId="6" xfId="1" applyBorder="1" applyAlignment="1">
      <alignment horizontal="left"/>
    </xf>
    <xf numFmtId="0" fontId="6" fillId="0" borderId="2" xfId="1" applyBorder="1" applyAlignment="1">
      <alignment horizontal="left"/>
    </xf>
    <xf numFmtId="0" fontId="6" fillId="0" borderId="13" xfId="1" applyBorder="1" applyAlignment="1">
      <alignment horizontal="left"/>
    </xf>
    <xf numFmtId="169" fontId="6" fillId="0" borderId="7" xfId="1" applyNumberFormat="1" applyBorder="1"/>
    <xf numFmtId="0" fontId="13" fillId="0" borderId="6" xfId="1" applyFont="1" applyBorder="1" applyAlignment="1">
      <alignment horizontal="left"/>
    </xf>
    <xf numFmtId="0" fontId="13" fillId="0" borderId="2" xfId="1" applyFont="1" applyBorder="1" applyAlignment="1">
      <alignment horizontal="left"/>
    </xf>
    <xf numFmtId="0" fontId="13" fillId="0" borderId="7" xfId="1" applyFont="1" applyBorder="1" applyAlignment="1">
      <alignment horizontal="left"/>
    </xf>
    <xf numFmtId="0" fontId="6" fillId="0" borderId="6" xfId="1" applyBorder="1" applyAlignment="1">
      <alignment horizontal="center"/>
    </xf>
    <xf numFmtId="0" fontId="6" fillId="0" borderId="2" xfId="1" applyBorder="1" applyAlignment="1">
      <alignment horizontal="center"/>
    </xf>
    <xf numFmtId="0" fontId="6" fillId="0" borderId="7" xfId="1" applyBorder="1" applyAlignment="1">
      <alignment horizontal="center"/>
    </xf>
    <xf numFmtId="2" fontId="6" fillId="0" borderId="7" xfId="1" applyNumberFormat="1" applyBorder="1" applyProtection="1">
      <protection locked="0"/>
    </xf>
    <xf numFmtId="0" fontId="18" fillId="0" borderId="8" xfId="1" applyFont="1" applyBorder="1" applyAlignment="1">
      <alignment horizontal="left"/>
    </xf>
    <xf numFmtId="0" fontId="18" fillId="0" borderId="9" xfId="1" applyFont="1" applyBorder="1" applyAlignment="1">
      <alignment horizontal="left"/>
    </xf>
    <xf numFmtId="169" fontId="6" fillId="6" borderId="7" xfId="1" applyNumberFormat="1" applyFill="1" applyBorder="1"/>
    <xf numFmtId="0" fontId="6" fillId="6" borderId="14" xfId="1" applyFill="1" applyBorder="1" applyAlignment="1">
      <alignment horizontal="left"/>
    </xf>
    <xf numFmtId="0" fontId="6" fillId="6" borderId="15" xfId="1" applyFill="1" applyBorder="1" applyAlignment="1">
      <alignment horizontal="left"/>
    </xf>
    <xf numFmtId="0" fontId="6" fillId="6" borderId="16" xfId="1" applyFill="1" applyBorder="1" applyAlignment="1">
      <alignment horizontal="left"/>
    </xf>
    <xf numFmtId="0" fontId="0" fillId="0" borderId="0" xfId="0" applyNumberFormat="1" applyFill="1" applyBorder="1" applyAlignment="1"/>
    <xf numFmtId="0" fontId="0" fillId="0" borderId="1" xfId="0" applyNumberFormat="1" applyFill="1" applyBorder="1" applyAlignment="1"/>
    <xf numFmtId="2" fontId="0" fillId="0" borderId="0" xfId="0" applyNumberFormat="1" applyFill="1" applyBorder="1" applyAlignment="1"/>
    <xf numFmtId="2" fontId="0" fillId="0" borderId="1" xfId="0" applyNumberFormat="1" applyFill="1" applyBorder="1" applyAlignment="1"/>
    <xf numFmtId="0" fontId="0" fillId="0" borderId="0" xfId="0" applyAlignment="1">
      <alignment horizontal="center"/>
    </xf>
    <xf numFmtId="0" fontId="0" fillId="3" borderId="0" xfId="0" applyFill="1" applyAlignment="1">
      <alignment horizontal="center"/>
    </xf>
    <xf numFmtId="0" fontId="7" fillId="7" borderId="0" xfId="0" applyNumberFormat="1" applyFont="1" applyFill="1"/>
    <xf numFmtId="9" fontId="13" fillId="0" borderId="10" xfId="2" applyFont="1" applyFill="1" applyBorder="1"/>
    <xf numFmtId="9" fontId="13" fillId="5" borderId="10" xfId="2" applyFont="1" applyFill="1" applyBorder="1"/>
    <xf numFmtId="0" fontId="6" fillId="6" borderId="9" xfId="1" applyFill="1" applyBorder="1" applyAlignment="1">
      <alignment horizontal="right"/>
    </xf>
    <xf numFmtId="0" fontId="6" fillId="0" borderId="17" xfId="1" applyBorder="1" applyAlignment="1">
      <alignment horizontal="left"/>
    </xf>
    <xf numFmtId="10" fontId="13" fillId="0" borderId="10" xfId="2" applyNumberFormat="1" applyFont="1" applyFill="1" applyBorder="1"/>
    <xf numFmtId="0" fontId="6" fillId="0" borderId="18" xfId="1" applyBorder="1" applyAlignment="1">
      <alignment horizontal="center"/>
    </xf>
    <xf numFmtId="0" fontId="6" fillId="0" borderId="19" xfId="1" applyBorder="1" applyAlignment="1">
      <alignment horizontal="center"/>
    </xf>
    <xf numFmtId="0" fontId="6" fillId="0" borderId="12" xfId="1" applyBorder="1" applyAlignment="1">
      <alignment horizontal="center"/>
    </xf>
    <xf numFmtId="0" fontId="6" fillId="0" borderId="20" xfId="1" applyBorder="1" applyAlignment="1">
      <alignment horizontal="center"/>
    </xf>
    <xf numFmtId="0" fontId="6" fillId="0" borderId="21" xfId="1" applyBorder="1" applyAlignment="1">
      <alignment horizontal="center"/>
    </xf>
    <xf numFmtId="0" fontId="6" fillId="0" borderId="22" xfId="1" applyBorder="1" applyAlignment="1">
      <alignment horizontal="center"/>
    </xf>
    <xf numFmtId="0" fontId="7" fillId="8" borderId="0" xfId="0" applyFont="1" applyFill="1"/>
    <xf numFmtId="0" fontId="0" fillId="8" borderId="0" xfId="0" applyFill="1"/>
    <xf numFmtId="0" fontId="0" fillId="8" borderId="0" xfId="0" applyFill="1" applyAlignment="1">
      <alignment horizontal="center"/>
    </xf>
    <xf numFmtId="2" fontId="19" fillId="0" borderId="3" xfId="0" applyNumberFormat="1" applyFont="1" applyFill="1" applyBorder="1" applyAlignment="1">
      <alignment horizontal="center"/>
    </xf>
    <xf numFmtId="2" fontId="7" fillId="0" borderId="0" xfId="0" applyNumberFormat="1" applyFont="1" applyFill="1" applyBorder="1" applyAlignment="1"/>
    <xf numFmtId="0" fontId="7" fillId="0" borderId="0" xfId="0" applyFont="1" applyFill="1" applyBorder="1" applyAlignment="1"/>
    <xf numFmtId="0" fontId="0" fillId="9" borderId="0" xfId="0" applyFill="1"/>
    <xf numFmtId="0" fontId="7" fillId="9" borderId="0" xfId="0" applyFont="1" applyFill="1"/>
    <xf numFmtId="0" fontId="6" fillId="10" borderId="9" xfId="1" applyFill="1" applyBorder="1"/>
    <xf numFmtId="0" fontId="6" fillId="10" borderId="9" xfId="1" applyFill="1" applyBorder="1" applyProtection="1">
      <protection locked="0"/>
    </xf>
    <xf numFmtId="0" fontId="13" fillId="0" borderId="0" xfId="0" applyFont="1"/>
    <xf numFmtId="0" fontId="13" fillId="10" borderId="23" xfId="0" applyFont="1" applyFill="1" applyBorder="1" applyAlignment="1">
      <alignment horizontal="center"/>
    </xf>
    <xf numFmtId="0" fontId="13" fillId="10" borderId="24" xfId="0" applyFont="1" applyFill="1" applyBorder="1" applyAlignment="1">
      <alignment horizontal="center"/>
    </xf>
    <xf numFmtId="0" fontId="13" fillId="0" borderId="0" xfId="0" applyFont="1" applyAlignment="1">
      <alignment horizontal="center"/>
    </xf>
    <xf numFmtId="0" fontId="13" fillId="10" borderId="25" xfId="0" applyFont="1" applyFill="1" applyBorder="1" applyAlignment="1">
      <alignment horizontal="center"/>
    </xf>
    <xf numFmtId="0" fontId="13" fillId="10" borderId="26" xfId="0" applyFont="1" applyFill="1" applyBorder="1" applyAlignment="1">
      <alignment horizontal="center"/>
    </xf>
    <xf numFmtId="0" fontId="13" fillId="10" borderId="9" xfId="0" applyFont="1" applyFill="1" applyBorder="1" applyAlignment="1">
      <alignment horizontal="right"/>
    </xf>
    <xf numFmtId="0" fontId="0" fillId="10" borderId="9" xfId="0" applyFill="1" applyBorder="1"/>
    <xf numFmtId="0" fontId="0" fillId="0" borderId="9" xfId="0" applyBorder="1" applyAlignment="1">
      <alignment horizontal="center"/>
    </xf>
    <xf numFmtId="0" fontId="0" fillId="0" borderId="9" xfId="0" applyBorder="1"/>
    <xf numFmtId="0" fontId="0" fillId="10" borderId="9" xfId="0" applyFill="1" applyBorder="1" applyProtection="1">
      <protection locked="0"/>
    </xf>
    <xf numFmtId="0" fontId="12" fillId="9" borderId="0" xfId="0" applyFont="1" applyFill="1"/>
    <xf numFmtId="0" fontId="20" fillId="0" borderId="0" xfId="1" applyFont="1"/>
    <xf numFmtId="0" fontId="21" fillId="11" borderId="9" xfId="1" applyFont="1" applyFill="1" applyBorder="1" applyAlignment="1" applyProtection="1">
      <alignment horizontal="center"/>
      <protection locked="0"/>
    </xf>
    <xf numFmtId="0" fontId="20" fillId="11" borderId="9" xfId="1" applyFont="1" applyFill="1" applyBorder="1" applyProtection="1">
      <protection locked="0"/>
    </xf>
    <xf numFmtId="0" fontId="20" fillId="10" borderId="17" xfId="1" applyFont="1" applyFill="1" applyBorder="1" applyAlignment="1" applyProtection="1">
      <alignment horizontal="center"/>
      <protection locked="0"/>
    </xf>
    <xf numFmtId="0" fontId="20" fillId="10" borderId="2" xfId="1" applyFont="1" applyFill="1" applyBorder="1" applyAlignment="1" applyProtection="1">
      <alignment horizontal="center"/>
      <protection locked="0"/>
    </xf>
    <xf numFmtId="0" fontId="21" fillId="10" borderId="13" xfId="1" applyFont="1" applyFill="1" applyBorder="1" applyAlignment="1" applyProtection="1">
      <alignment horizontal="center"/>
      <protection locked="0"/>
    </xf>
    <xf numFmtId="0" fontId="21" fillId="11" borderId="9" xfId="1" applyFont="1" applyFill="1" applyBorder="1" applyProtection="1">
      <protection locked="0"/>
    </xf>
    <xf numFmtId="0" fontId="20" fillId="10" borderId="9" xfId="1" applyFont="1" applyFill="1" applyBorder="1" applyAlignment="1" applyProtection="1">
      <alignment horizontal="center"/>
      <protection locked="0"/>
    </xf>
    <xf numFmtId="0" fontId="20" fillId="11" borderId="9" xfId="1" applyFont="1" applyFill="1" applyBorder="1" applyAlignment="1" applyProtection="1">
      <alignment horizontal="center"/>
      <protection locked="0"/>
    </xf>
    <xf numFmtId="0" fontId="20" fillId="10" borderId="9" xfId="1" applyFont="1" applyFill="1" applyBorder="1" applyAlignment="1" applyProtection="1">
      <alignment horizontal="right"/>
      <protection locked="0"/>
    </xf>
    <xf numFmtId="0" fontId="20" fillId="10" borderId="9" xfId="1" applyFont="1" applyFill="1" applyBorder="1" applyProtection="1">
      <protection locked="0"/>
    </xf>
    <xf numFmtId="0" fontId="20" fillId="11" borderId="9" xfId="1" applyFont="1" applyFill="1" applyBorder="1" applyAlignment="1" applyProtection="1">
      <alignment horizontal="right"/>
      <protection locked="0"/>
    </xf>
    <xf numFmtId="0" fontId="20" fillId="11" borderId="9" xfId="1" applyFont="1" applyFill="1" applyBorder="1" applyAlignment="1" applyProtection="1">
      <alignment horizontal="center"/>
      <protection locked="0"/>
    </xf>
    <xf numFmtId="0" fontId="20" fillId="11" borderId="17" xfId="1" applyFont="1" applyFill="1" applyBorder="1" applyAlignment="1" applyProtection="1">
      <alignment horizontal="center"/>
      <protection locked="0"/>
    </xf>
    <xf numFmtId="0" fontId="20" fillId="11" borderId="2" xfId="1" applyFont="1" applyFill="1" applyBorder="1" applyAlignment="1" applyProtection="1">
      <alignment horizontal="center"/>
      <protection locked="0"/>
    </xf>
    <xf numFmtId="0" fontId="20" fillId="11" borderId="13" xfId="1" applyFont="1" applyFill="1" applyBorder="1" applyAlignment="1" applyProtection="1">
      <alignment horizontal="center"/>
      <protection locked="0"/>
    </xf>
    <xf numFmtId="169" fontId="20" fillId="11" borderId="9" xfId="1" applyNumberFormat="1" applyFont="1" applyFill="1" applyBorder="1" applyProtection="1">
      <protection locked="0"/>
    </xf>
    <xf numFmtId="0" fontId="21" fillId="10" borderId="9" xfId="1" applyFont="1" applyFill="1" applyBorder="1" applyAlignment="1">
      <alignment horizontal="center"/>
    </xf>
    <xf numFmtId="0" fontId="20" fillId="10" borderId="9" xfId="1" applyFont="1" applyFill="1" applyBorder="1"/>
    <xf numFmtId="0" fontId="20" fillId="0" borderId="9" xfId="1" applyFont="1" applyBorder="1"/>
    <xf numFmtId="0" fontId="0" fillId="0" borderId="0" xfId="0" applyAlignment="1">
      <alignment horizontal="left" vertical="center" indent="1"/>
    </xf>
    <xf numFmtId="0" fontId="21" fillId="12" borderId="9" xfId="1" applyFont="1" applyFill="1" applyBorder="1" applyAlignment="1">
      <alignment horizontal="center"/>
    </xf>
    <xf numFmtId="0" fontId="20" fillId="12" borderId="9" xfId="1" applyFont="1" applyFill="1" applyBorder="1"/>
    <xf numFmtId="169" fontId="20" fillId="12" borderId="9" xfId="1" applyNumberFormat="1" applyFont="1" applyFill="1" applyBorder="1"/>
    <xf numFmtId="0" fontId="22" fillId="12" borderId="9" xfId="1" applyFont="1" applyFill="1" applyBorder="1"/>
    <xf numFmtId="0" fontId="20" fillId="12" borderId="17" xfId="1" applyFont="1" applyFill="1" applyBorder="1" applyAlignment="1">
      <alignment horizontal="center"/>
    </xf>
    <xf numFmtId="0" fontId="20" fillId="12" borderId="13" xfId="1" applyFont="1" applyFill="1" applyBorder="1" applyAlignment="1">
      <alignment horizontal="center"/>
    </xf>
    <xf numFmtId="0" fontId="20" fillId="9" borderId="0" xfId="1" applyFont="1" applyFill="1"/>
    <xf numFmtId="0" fontId="20" fillId="9" borderId="0" xfId="1" applyFont="1" applyFill="1" applyAlignment="1">
      <alignment horizontal="center"/>
    </xf>
    <xf numFmtId="43" fontId="0" fillId="0" borderId="0" xfId="3" applyFont="1"/>
    <xf numFmtId="43" fontId="25" fillId="0" borderId="27" xfId="3" applyFont="1" applyFill="1" applyBorder="1" applyAlignment="1">
      <alignment horizontal="right"/>
    </xf>
    <xf numFmtId="43" fontId="0" fillId="0" borderId="0" xfId="3" applyFont="1" applyFill="1" applyBorder="1" applyAlignment="1"/>
    <xf numFmtId="0" fontId="14" fillId="0" borderId="3" xfId="0" applyFont="1" applyBorder="1" applyAlignment="1">
      <alignment horizontal="center"/>
    </xf>
    <xf numFmtId="0" fontId="0" fillId="0" borderId="1" xfId="0" applyBorder="1"/>
    <xf numFmtId="0" fontId="14" fillId="0" borderId="3" xfId="0" applyFont="1" applyBorder="1" applyAlignment="1">
      <alignment horizontal="centerContinuous"/>
    </xf>
    <xf numFmtId="0" fontId="20" fillId="9" borderId="21" xfId="1" applyFont="1" applyFill="1" applyBorder="1" applyAlignment="1">
      <alignment horizontal="center"/>
    </xf>
    <xf numFmtId="169" fontId="20" fillId="0" borderId="9" xfId="1" applyNumberFormat="1" applyFont="1" applyBorder="1"/>
    <xf numFmtId="43" fontId="0" fillId="9" borderId="0" xfId="3" applyFont="1" applyFill="1" applyBorder="1" applyAlignment="1"/>
    <xf numFmtId="43" fontId="7" fillId="9" borderId="0" xfId="3" applyFont="1" applyFill="1" applyBorder="1" applyAlignment="1"/>
    <xf numFmtId="169" fontId="20" fillId="9" borderId="0" xfId="1" applyNumberFormat="1" applyFont="1" applyFill="1"/>
    <xf numFmtId="0" fontId="21" fillId="0" borderId="0" xfId="1" applyFont="1"/>
    <xf numFmtId="0" fontId="24" fillId="9" borderId="0" xfId="1" applyFont="1" applyFill="1"/>
    <xf numFmtId="43" fontId="0" fillId="9" borderId="0" xfId="3" applyFont="1" applyFill="1"/>
  </cellXfs>
  <cellStyles count="4">
    <cellStyle name="Comma" xfId="3" builtinId="3"/>
    <cellStyle name="Normal" xfId="0" builtinId="0"/>
    <cellStyle name="Normal 3 2" xfId="1" xr:uid="{B959C2C7-5BF1-4D71-A410-EA1E6CE75DE9}"/>
    <cellStyle name="Percent 2" xfId="2" xr:uid="{E5AA24A0-0594-4D9C-A2AC-B881A4636765}"/>
  </cellStyles>
  <dxfs count="10">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theme="1"/>
        <name val="Aptos Display"/>
        <family val="2"/>
        <scheme val="none"/>
      </font>
    </dxf>
    <dxf>
      <font>
        <b val="0"/>
        <i val="0"/>
        <strike val="0"/>
        <condense val="0"/>
        <extend val="0"/>
        <outline val="0"/>
        <shadow val="0"/>
        <u val="none"/>
        <vertAlign val="baseline"/>
        <sz val="11"/>
        <color theme="1"/>
        <name val="Aptos Display"/>
        <family val="2"/>
        <scheme val="none"/>
      </font>
    </dxf>
    <dxf>
      <font>
        <b val="0"/>
        <i val="0"/>
        <strike val="0"/>
        <condense val="0"/>
        <extend val="0"/>
        <outline val="0"/>
        <shadow val="0"/>
        <u val="none"/>
        <vertAlign val="baseline"/>
        <sz val="11"/>
        <color theme="1"/>
        <name val="Aptos Display"/>
        <family val="2"/>
        <scheme val="none"/>
      </font>
      <numFmt numFmtId="1" formatCode="0"/>
    </dxf>
    <dxf>
      <font>
        <b val="0"/>
        <i val="0"/>
        <strike val="0"/>
        <condense val="0"/>
        <extend val="0"/>
        <outline val="0"/>
        <shadow val="0"/>
        <u val="none"/>
        <vertAlign val="baseline"/>
        <sz val="11"/>
        <color theme="1"/>
        <name val="Aptos Display"/>
        <family val="2"/>
        <scheme val="none"/>
      </font>
      <numFmt numFmtId="1" formatCode="0"/>
    </dxf>
    <dxf>
      <font>
        <b val="0"/>
        <i val="0"/>
        <strike val="0"/>
        <condense val="0"/>
        <extend val="0"/>
        <outline val="0"/>
        <shadow val="0"/>
        <u val="none"/>
        <vertAlign val="baseline"/>
        <sz val="11"/>
        <color theme="1"/>
        <name val="Aptos Display"/>
        <family val="2"/>
        <scheme val="none"/>
      </font>
      <numFmt numFmtId="1" formatCode="0"/>
    </dxf>
    <dxf>
      <fill>
        <patternFill patternType="solid">
          <bgColor rgb="FFFFFF00"/>
        </patternFill>
      </fill>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9448582139505"/>
          <c:y val="7.4328398128671924E-2"/>
          <c:w val="0.61565428736853489"/>
          <c:h val="0.83592711128841179"/>
        </c:manualLayout>
      </c:layout>
      <c:lineChart>
        <c:grouping val="standard"/>
        <c:varyColors val="0"/>
        <c:ser>
          <c:idx val="0"/>
          <c:order val="0"/>
          <c:tx>
            <c:strRef>
              <c:f>'[2]Question 5'!$G$8</c:f>
              <c:strCache>
                <c:ptCount val="1"/>
                <c:pt idx="0">
                  <c:v> Metro </c:v>
                </c:pt>
              </c:strCache>
            </c:strRef>
          </c:tx>
          <c:spPr>
            <a:ln w="22225" cap="rnd">
              <a:solidFill>
                <a:schemeClr val="accent1"/>
              </a:solidFill>
            </a:ln>
            <a:effectLst>
              <a:glow rad="139700">
                <a:schemeClr val="accent1">
                  <a:satMod val="175000"/>
                  <a:alpha val="14000"/>
                </a:schemeClr>
              </a:glow>
            </a:effectLst>
          </c:spPr>
          <c:marker>
            <c:symbol val="none"/>
          </c:marker>
          <c:cat>
            <c:strRef>
              <c:f>'[2]Question 5'!$H$7:$J$7</c:f>
              <c:strCache>
                <c:ptCount val="3"/>
                <c:pt idx="0">
                  <c:v> Holiday </c:v>
                </c:pt>
                <c:pt idx="1">
                  <c:v> Private </c:v>
                </c:pt>
                <c:pt idx="2">
                  <c:v> Work </c:v>
                </c:pt>
              </c:strCache>
            </c:strRef>
          </c:cat>
          <c:val>
            <c:numRef>
              <c:f>'[2]Question 5'!$H$11:$J$11</c:f>
              <c:numCache>
                <c:formatCode>_ * #,##0.00_ ;_ * \-#,##0.00_ ;_ * "-"??_ ;_ @_ </c:formatCode>
                <c:ptCount val="3"/>
                <c:pt idx="0">
                  <c:v>11400</c:v>
                </c:pt>
                <c:pt idx="1">
                  <c:v>11000</c:v>
                </c:pt>
                <c:pt idx="2">
                  <c:v>13000</c:v>
                </c:pt>
              </c:numCache>
            </c:numRef>
          </c:val>
          <c:smooth val="0"/>
          <c:extLst>
            <c:ext xmlns:c16="http://schemas.microsoft.com/office/drawing/2014/chart" uri="{C3380CC4-5D6E-409C-BE32-E72D297353CC}">
              <c16:uniqueId val="{00000000-7090-4093-ACD1-ECF5BD4FC3F1}"/>
            </c:ext>
          </c:extLst>
        </c:ser>
        <c:ser>
          <c:idx val="1"/>
          <c:order val="1"/>
          <c:tx>
            <c:strRef>
              <c:f>'[2]Question 5'!$G$14</c:f>
              <c:strCache>
                <c:ptCount val="1"/>
                <c:pt idx="0">
                  <c:v> Regional </c:v>
                </c:pt>
              </c:strCache>
            </c:strRef>
          </c:tx>
          <c:spPr>
            <a:ln w="22225" cap="rnd">
              <a:solidFill>
                <a:schemeClr val="accent2"/>
              </a:solidFill>
            </a:ln>
            <a:effectLst>
              <a:glow rad="139700">
                <a:schemeClr val="accent2">
                  <a:satMod val="175000"/>
                  <a:alpha val="14000"/>
                </a:schemeClr>
              </a:glow>
            </a:effectLst>
          </c:spPr>
          <c:marker>
            <c:symbol val="none"/>
          </c:marker>
          <c:cat>
            <c:strRef>
              <c:f>'[2]Question 5'!$H$7:$J$7</c:f>
              <c:strCache>
                <c:ptCount val="3"/>
                <c:pt idx="0">
                  <c:v> Holiday </c:v>
                </c:pt>
                <c:pt idx="1">
                  <c:v> Private </c:v>
                </c:pt>
                <c:pt idx="2">
                  <c:v> Work </c:v>
                </c:pt>
              </c:strCache>
            </c:strRef>
          </c:cat>
          <c:val>
            <c:numRef>
              <c:f>'[2]Question 5'!$H$17:$J$17</c:f>
              <c:numCache>
                <c:formatCode>_ * #,##0.00_ ;_ * \-#,##0.00_ ;_ * "-"??_ ;_ @_ </c:formatCode>
                <c:ptCount val="3"/>
                <c:pt idx="0">
                  <c:v>11400</c:v>
                </c:pt>
                <c:pt idx="1">
                  <c:v>13400</c:v>
                </c:pt>
                <c:pt idx="2">
                  <c:v>10000</c:v>
                </c:pt>
              </c:numCache>
            </c:numRef>
          </c:val>
          <c:smooth val="0"/>
          <c:extLst>
            <c:ext xmlns:c16="http://schemas.microsoft.com/office/drawing/2014/chart" uri="{C3380CC4-5D6E-409C-BE32-E72D297353CC}">
              <c16:uniqueId val="{00000001-7090-4093-ACD1-ECF5BD4FC3F1}"/>
            </c:ext>
          </c:extLst>
        </c:ser>
        <c:dLbls>
          <c:showLegendKey val="0"/>
          <c:showVal val="0"/>
          <c:showCatName val="0"/>
          <c:showSerName val="0"/>
          <c:showPercent val="0"/>
          <c:showBubbleSize val="0"/>
        </c:dLbls>
        <c:smooth val="0"/>
        <c:axId val="2131926223"/>
        <c:axId val="2131923823"/>
      </c:lineChart>
      <c:catAx>
        <c:axId val="21319262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1923823"/>
        <c:crosses val="autoZero"/>
        <c:auto val="1"/>
        <c:lblAlgn val="ctr"/>
        <c:lblOffset val="100"/>
        <c:noMultiLvlLbl val="0"/>
      </c:catAx>
      <c:valAx>
        <c:axId val="2131923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1926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a:endParaRPr>
        </a:p>
      </cx:txPr>
    </cx:title>
    <cx:plotArea>
      <cx:plotAreaRegion>
        <cx:series layoutId="clusteredColumn" uniqueId="{E387A2FA-A50E-486E-9D87-BA44A30FF7BB}">
          <cx:tx>
            <cx:txData>
              <cx:f>_xlchart.v1.0</cx:f>
              <cx:v>Couple with Children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70DE8F9B-077C-47E0-993C-A4E7FC12FBF2}">
          <cx:tx>
            <cx:txData>
              <cx:f>_xlchart.v1.6</cx:f>
              <cx:v>Couple with no Children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84648279-A666-4CC6-926A-F4781E8A6BC2}">
          <cx:tx>
            <cx:txData>
              <cx:f>_xlchart.v1.2</cx:f>
              <cx:v>Single Parent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9FAA0EC8-62B6-43D1-8F98-6C9572024A3B}">
          <cx:tx>
            <cx:txData>
              <cx:f>_xlchart.v1.4</cx:f>
              <cx:v>Single Person</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165100</xdr:colOff>
      <xdr:row>0</xdr:row>
      <xdr:rowOff>165100</xdr:rowOff>
    </xdr:to>
    <xdr:pic>
      <xdr:nvPicPr>
        <xdr:cNvPr id="2" name="Picture 2">
          <a:extLst>
            <a:ext uri="{FF2B5EF4-FFF2-40B4-BE49-F238E27FC236}">
              <a16:creationId xmlns:a16="http://schemas.microsoft.com/office/drawing/2014/main" id="{462786A4-156E-4D96-B161-CB05C00286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374650</xdr:colOff>
      <xdr:row>8</xdr:row>
      <xdr:rowOff>107950</xdr:rowOff>
    </xdr:from>
    <xdr:to>
      <xdr:col>20</xdr:col>
      <xdr:colOff>393700</xdr:colOff>
      <xdr:row>15</xdr:row>
      <xdr:rowOff>158750</xdr:rowOff>
    </xdr:to>
    <xdr:sp macro="" textlink="">
      <xdr:nvSpPr>
        <xdr:cNvPr id="2" name="Rectangle 1">
          <a:extLst>
            <a:ext uri="{FF2B5EF4-FFF2-40B4-BE49-F238E27FC236}">
              <a16:creationId xmlns:a16="http://schemas.microsoft.com/office/drawing/2014/main" id="{0794DC17-4318-392E-E8E4-E8BFFC193423}"/>
            </a:ext>
          </a:extLst>
        </xdr:cNvPr>
        <xdr:cNvSpPr/>
      </xdr:nvSpPr>
      <xdr:spPr>
        <a:xfrm>
          <a:off x="12617450" y="1587500"/>
          <a:ext cx="1644650" cy="1339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Standard deviation for both are with 2 times of the other thus we assume that the population variace is equal </a:t>
          </a:r>
        </a:p>
      </xdr:txBody>
    </xdr:sp>
    <xdr:clientData/>
  </xdr:twoCellAnchor>
  <xdr:twoCellAnchor>
    <xdr:from>
      <xdr:col>16</xdr:col>
      <xdr:colOff>381000</xdr:colOff>
      <xdr:row>16</xdr:row>
      <xdr:rowOff>171450</xdr:rowOff>
    </xdr:from>
    <xdr:to>
      <xdr:col>20</xdr:col>
      <xdr:colOff>381000</xdr:colOff>
      <xdr:row>22</xdr:row>
      <xdr:rowOff>152400</xdr:rowOff>
    </xdr:to>
    <xdr:sp macro="" textlink="">
      <xdr:nvSpPr>
        <xdr:cNvPr id="3" name="Rectangle 2">
          <a:extLst>
            <a:ext uri="{FF2B5EF4-FFF2-40B4-BE49-F238E27FC236}">
              <a16:creationId xmlns:a16="http://schemas.microsoft.com/office/drawing/2014/main" id="{FAF1D497-18CD-022B-6FA2-A885C6F6CE1B}"/>
            </a:ext>
          </a:extLst>
        </xdr:cNvPr>
        <xdr:cNvSpPr/>
      </xdr:nvSpPr>
      <xdr:spPr>
        <a:xfrm>
          <a:off x="12623800" y="3124200"/>
          <a:ext cx="1625600" cy="1085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Central</a:t>
          </a:r>
          <a:r>
            <a:rPr lang="en-GB" sz="1100" baseline="0"/>
            <a:t> Limit Theorem</a:t>
          </a:r>
          <a:r>
            <a:rPr lang="en-GB" sz="1100"/>
            <a:t> - As sample sizes are more than 30 we assume bell shape i.e normality </a:t>
          </a:r>
        </a:p>
      </xdr:txBody>
    </xdr:sp>
    <xdr:clientData/>
  </xdr:twoCellAnchor>
  <xdr:twoCellAnchor>
    <xdr:from>
      <xdr:col>9</xdr:col>
      <xdr:colOff>387350</xdr:colOff>
      <xdr:row>55</xdr:row>
      <xdr:rowOff>38100</xdr:rowOff>
    </xdr:from>
    <xdr:to>
      <xdr:col>19</xdr:col>
      <xdr:colOff>400050</xdr:colOff>
      <xdr:row>58</xdr:row>
      <xdr:rowOff>69850</xdr:rowOff>
    </xdr:to>
    <xdr:sp macro="" textlink="">
      <xdr:nvSpPr>
        <xdr:cNvPr id="4" name="Rectangle: Rounded Corners 3">
          <a:extLst>
            <a:ext uri="{FF2B5EF4-FFF2-40B4-BE49-F238E27FC236}">
              <a16:creationId xmlns:a16="http://schemas.microsoft.com/office/drawing/2014/main" id="{822751C1-48E7-4397-9DFC-713446561517}"/>
            </a:ext>
          </a:extLst>
        </xdr:cNvPr>
        <xdr:cNvSpPr/>
      </xdr:nvSpPr>
      <xdr:spPr>
        <a:xfrm>
          <a:off x="5403850" y="10217150"/>
          <a:ext cx="84582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As the p-value 0.9552</a:t>
          </a:r>
          <a:r>
            <a:rPr lang="en-GB"/>
            <a:t> </a:t>
          </a:r>
          <a:r>
            <a:rPr lang="en-GB" sz="1100" b="0" i="0" u="none" strike="noStrike">
              <a:solidFill>
                <a:schemeClr val="lt1"/>
              </a:solidFill>
              <a:effectLst/>
              <a:latin typeface="+mn-lt"/>
              <a:ea typeface="+mn-ea"/>
              <a:cs typeface="+mn-cs"/>
            </a:rPr>
            <a:t>is more than the alpha 0.05, we cannot reject the null hypothisis</a:t>
          </a:r>
          <a:r>
            <a:rPr lang="en-GB"/>
            <a:t> </a:t>
          </a:r>
          <a:r>
            <a:rPr lang="en-GB" sz="1100" b="0" i="0" u="none" strike="noStrike">
              <a:solidFill>
                <a:schemeClr val="lt1"/>
              </a:solidFill>
              <a:effectLst/>
              <a:latin typeface="+mn-lt"/>
              <a:ea typeface="+mn-ea"/>
              <a:cs typeface="+mn-cs"/>
            </a:rPr>
            <a:t>Thus we conclude that there is no difference in the average kilometers traveled annually between metro and regional EV owners.</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469900</xdr:colOff>
      <xdr:row>36</xdr:row>
      <xdr:rowOff>82550</xdr:rowOff>
    </xdr:from>
    <xdr:to>
      <xdr:col>17</xdr:col>
      <xdr:colOff>203200</xdr:colOff>
      <xdr:row>39</xdr:row>
      <xdr:rowOff>114300</xdr:rowOff>
    </xdr:to>
    <xdr:sp macro="" textlink="">
      <xdr:nvSpPr>
        <xdr:cNvPr id="2" name="Rectangle: Rounded Corners 1">
          <a:extLst>
            <a:ext uri="{FF2B5EF4-FFF2-40B4-BE49-F238E27FC236}">
              <a16:creationId xmlns:a16="http://schemas.microsoft.com/office/drawing/2014/main" id="{EF322F2C-BAD1-F542-1320-9AA2306066B7}"/>
            </a:ext>
          </a:extLst>
        </xdr:cNvPr>
        <xdr:cNvSpPr/>
      </xdr:nvSpPr>
      <xdr:spPr>
        <a:xfrm>
          <a:off x="4699000" y="6775450"/>
          <a:ext cx="84582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As the p-value 0.0693</a:t>
          </a:r>
          <a:r>
            <a:rPr lang="en-GB"/>
            <a:t> </a:t>
          </a:r>
          <a:r>
            <a:rPr lang="en-GB" sz="1100" b="0" i="0" u="none" strike="noStrike">
              <a:solidFill>
                <a:schemeClr val="lt1"/>
              </a:solidFill>
              <a:effectLst/>
              <a:latin typeface="+mn-lt"/>
              <a:ea typeface="+mn-ea"/>
              <a:cs typeface="+mn-cs"/>
            </a:rPr>
            <a:t> is 0.05 more than the alpha, we cannot reject the null hypothisis</a:t>
          </a:r>
          <a:r>
            <a:rPr lang="en-GB"/>
            <a:t> </a:t>
          </a:r>
          <a:r>
            <a:rPr lang="en-GB" sz="1100" b="0" i="0" u="none" strike="noStrike">
              <a:solidFill>
                <a:schemeClr val="lt1"/>
              </a:solidFill>
              <a:effectLst/>
              <a:latin typeface="+mn-lt"/>
              <a:ea typeface="+mn-ea"/>
              <a:cs typeface="+mn-cs"/>
            </a:rPr>
            <a:t>.</a:t>
          </a:r>
          <a:r>
            <a:rPr lang="en-GB" sz="1100" b="0" i="0" u="none" strike="noStrike" baseline="0">
              <a:solidFill>
                <a:schemeClr val="lt1"/>
              </a:solidFill>
              <a:effectLst/>
              <a:latin typeface="+mn-lt"/>
              <a:ea typeface="+mn-ea"/>
              <a:cs typeface="+mn-cs"/>
            </a:rPr>
            <a:t> T</a:t>
          </a:r>
          <a:r>
            <a:rPr lang="en-GB" sz="1100" b="0" i="0" u="none" strike="noStrike">
              <a:solidFill>
                <a:schemeClr val="lt1"/>
              </a:solidFill>
              <a:effectLst/>
              <a:latin typeface="+mn-lt"/>
              <a:ea typeface="+mn-ea"/>
              <a:cs typeface="+mn-cs"/>
            </a:rPr>
            <a:t>hus ,we conclude that the proportion of EV owners in metro areas who use their vehicles for towing is greater than or equal to those in regional areas</a:t>
          </a:r>
          <a:r>
            <a:rPr lang="en-GB"/>
            <a:t> </a:t>
          </a:r>
          <a:endParaRPr lang="en-GB" sz="1100"/>
        </a:p>
      </xdr:txBody>
    </xdr:sp>
    <xdr:clientData/>
  </xdr:twoCellAnchor>
  <xdr:twoCellAnchor>
    <xdr:from>
      <xdr:col>11</xdr:col>
      <xdr:colOff>0</xdr:colOff>
      <xdr:row>15</xdr:row>
      <xdr:rowOff>44450</xdr:rowOff>
    </xdr:from>
    <xdr:to>
      <xdr:col>14</xdr:col>
      <xdr:colOff>381000</xdr:colOff>
      <xdr:row>21</xdr:row>
      <xdr:rowOff>190500</xdr:rowOff>
    </xdr:to>
    <xdr:sp macro="" textlink="">
      <xdr:nvSpPr>
        <xdr:cNvPr id="5" name="Rectangle 4">
          <a:extLst>
            <a:ext uri="{FF2B5EF4-FFF2-40B4-BE49-F238E27FC236}">
              <a16:creationId xmlns:a16="http://schemas.microsoft.com/office/drawing/2014/main" id="{FFB16567-6E46-8649-5634-E01C640D3B2E}"/>
            </a:ext>
          </a:extLst>
        </xdr:cNvPr>
        <xdr:cNvSpPr/>
      </xdr:nvSpPr>
      <xdr:spPr>
        <a:xfrm>
          <a:off x="10388600" y="2838450"/>
          <a:ext cx="2209800" cy="1250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b="1"/>
            <a:t>Random Sampling </a:t>
          </a:r>
          <a:r>
            <a:rPr lang="en-GB"/>
            <a:t>- Assuming  Both samples are independently and randomly selected from their respective populations. This ensures that the samples are representative of the populations.</a:t>
          </a:r>
          <a:endParaRPr lang="en-GB" sz="1100"/>
        </a:p>
      </xdr:txBody>
    </xdr:sp>
    <xdr:clientData/>
  </xdr:twoCellAnchor>
  <xdr:twoCellAnchor>
    <xdr:from>
      <xdr:col>11</xdr:col>
      <xdr:colOff>12700</xdr:colOff>
      <xdr:row>23</xdr:row>
      <xdr:rowOff>19050</xdr:rowOff>
    </xdr:from>
    <xdr:to>
      <xdr:col>14</xdr:col>
      <xdr:colOff>558800</xdr:colOff>
      <xdr:row>30</xdr:row>
      <xdr:rowOff>114300</xdr:rowOff>
    </xdr:to>
    <xdr:sp macro="" textlink="">
      <xdr:nvSpPr>
        <xdr:cNvPr id="7" name="Rectangle 6">
          <a:extLst>
            <a:ext uri="{FF2B5EF4-FFF2-40B4-BE49-F238E27FC236}">
              <a16:creationId xmlns:a16="http://schemas.microsoft.com/office/drawing/2014/main" id="{A7FDC169-E493-423B-8946-63E595018C1C}"/>
            </a:ext>
          </a:extLst>
        </xdr:cNvPr>
        <xdr:cNvSpPr/>
      </xdr:nvSpPr>
      <xdr:spPr>
        <a:xfrm>
          <a:off x="10401300" y="4298950"/>
          <a:ext cx="2374900" cy="1397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b="1"/>
            <a:t>Independence:</a:t>
          </a:r>
        </a:p>
        <a:p>
          <a:r>
            <a:rPr lang="en-GB"/>
            <a:t>The two samples are independent of each other, meaning that the selection of individuals in one sample should not influence the selection of individuals in the other sample.</a:t>
          </a:r>
        </a:p>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596900</xdr:colOff>
      <xdr:row>7</xdr:row>
      <xdr:rowOff>19050</xdr:rowOff>
    </xdr:from>
    <xdr:to>
      <xdr:col>17</xdr:col>
      <xdr:colOff>412750</xdr:colOff>
      <xdr:row>14</xdr:row>
      <xdr:rowOff>69850</xdr:rowOff>
    </xdr:to>
    <xdr:sp macro="" textlink="">
      <xdr:nvSpPr>
        <xdr:cNvPr id="2" name="Rectangle 1">
          <a:extLst>
            <a:ext uri="{FF2B5EF4-FFF2-40B4-BE49-F238E27FC236}">
              <a16:creationId xmlns:a16="http://schemas.microsoft.com/office/drawing/2014/main" id="{43DAED0A-BA6A-4870-A3F8-5AFAFE478D86}"/>
            </a:ext>
          </a:extLst>
        </xdr:cNvPr>
        <xdr:cNvSpPr/>
      </xdr:nvSpPr>
      <xdr:spPr>
        <a:xfrm>
          <a:off x="14027150" y="1320800"/>
          <a:ext cx="1644650" cy="1339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Standard deviation for both are with 2 times of the other thus we assume that the population variace is equal </a:t>
          </a:r>
        </a:p>
      </xdr:txBody>
    </xdr:sp>
    <xdr:clientData/>
  </xdr:twoCellAnchor>
  <xdr:twoCellAnchor>
    <xdr:from>
      <xdr:col>15</xdr:col>
      <xdr:colOff>6350</xdr:colOff>
      <xdr:row>16</xdr:row>
      <xdr:rowOff>6350</xdr:rowOff>
    </xdr:from>
    <xdr:to>
      <xdr:col>18</xdr:col>
      <xdr:colOff>139700</xdr:colOff>
      <xdr:row>19</xdr:row>
      <xdr:rowOff>63500</xdr:rowOff>
    </xdr:to>
    <xdr:sp macro="" textlink="">
      <xdr:nvSpPr>
        <xdr:cNvPr id="6" name="Rectangle 5">
          <a:extLst>
            <a:ext uri="{FF2B5EF4-FFF2-40B4-BE49-F238E27FC236}">
              <a16:creationId xmlns:a16="http://schemas.microsoft.com/office/drawing/2014/main" id="{6CE31B94-ABAC-3198-2162-66F9F38D0D08}"/>
            </a:ext>
          </a:extLst>
        </xdr:cNvPr>
        <xdr:cNvSpPr/>
      </xdr:nvSpPr>
      <xdr:spPr>
        <a:xfrm>
          <a:off x="14046200" y="2965450"/>
          <a:ext cx="1962150" cy="609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Assuming normal distribution as there skewness is less than 1 </a:t>
          </a:r>
        </a:p>
      </xdr:txBody>
    </xdr:sp>
    <xdr:clientData/>
  </xdr:twoCellAnchor>
  <xdr:twoCellAnchor>
    <xdr:from>
      <xdr:col>1</xdr:col>
      <xdr:colOff>828675</xdr:colOff>
      <xdr:row>48</xdr:row>
      <xdr:rowOff>69850</xdr:rowOff>
    </xdr:from>
    <xdr:to>
      <xdr:col>6</xdr:col>
      <xdr:colOff>431800</xdr:colOff>
      <xdr:row>61</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5B9DDA6-D948-E1E3-6237-0E64CF079A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38275" y="8959850"/>
              <a:ext cx="4276725" cy="2324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498475</xdr:colOff>
      <xdr:row>48</xdr:row>
      <xdr:rowOff>133350</xdr:rowOff>
    </xdr:from>
    <xdr:to>
      <xdr:col>11</xdr:col>
      <xdr:colOff>901700</xdr:colOff>
      <xdr:row>60</xdr:row>
      <xdr:rowOff>44450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5E00564-5113-F91A-28B2-1FDA0B237B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00875" y="9023350"/>
              <a:ext cx="4156075" cy="2120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962025</xdr:colOff>
      <xdr:row>62</xdr:row>
      <xdr:rowOff>120650</xdr:rowOff>
    </xdr:from>
    <xdr:to>
      <xdr:col>6</xdr:col>
      <xdr:colOff>266700</xdr:colOff>
      <xdr:row>75</xdr:row>
      <xdr:rowOff>69850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3079CF3-6B33-7E41-DE1A-1965D97300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71625" y="11588750"/>
              <a:ext cx="3978275" cy="23431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327025</xdr:colOff>
      <xdr:row>63</xdr:row>
      <xdr:rowOff>38100</xdr:rowOff>
    </xdr:from>
    <xdr:to>
      <xdr:col>11</xdr:col>
      <xdr:colOff>25400</xdr:colOff>
      <xdr:row>75</xdr:row>
      <xdr:rowOff>146050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A5083DC-EF5C-DA0F-F9D0-42BE4C7B5B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29425" y="11690350"/>
              <a:ext cx="3451225" cy="2317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463550</xdr:colOff>
      <xdr:row>27</xdr:row>
      <xdr:rowOff>107950</xdr:rowOff>
    </xdr:from>
    <xdr:to>
      <xdr:col>22</xdr:col>
      <xdr:colOff>234950</xdr:colOff>
      <xdr:row>35</xdr:row>
      <xdr:rowOff>101600</xdr:rowOff>
    </xdr:to>
    <xdr:sp macro="" textlink="">
      <xdr:nvSpPr>
        <xdr:cNvPr id="11" name="Rectangle 10">
          <a:extLst>
            <a:ext uri="{FF2B5EF4-FFF2-40B4-BE49-F238E27FC236}">
              <a16:creationId xmlns:a16="http://schemas.microsoft.com/office/drawing/2014/main" id="{1209A960-9A8D-E12D-9CCB-2D0D45FD8137}"/>
            </a:ext>
          </a:extLst>
        </xdr:cNvPr>
        <xdr:cNvSpPr/>
      </xdr:nvSpPr>
      <xdr:spPr>
        <a:xfrm flipH="1">
          <a:off x="15113000" y="5111750"/>
          <a:ext cx="3429000" cy="1479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As p value and the F</a:t>
          </a:r>
          <a:r>
            <a:rPr lang="en-GB" sz="1100" baseline="0"/>
            <a:t> stat is more than F critical value </a:t>
          </a:r>
          <a:r>
            <a:rPr lang="en-GB" sz="1100"/>
            <a:t> is less than alpha we can</a:t>
          </a:r>
          <a:r>
            <a:rPr lang="en-GB" sz="1100" baseline="0"/>
            <a:t> reject the Null and conclude that the  average fuel cost savings significantly differ across household types. </a:t>
          </a:r>
        </a:p>
        <a:p>
          <a:pPr algn="l"/>
          <a:endParaRPr lang="en-GB" sz="1100"/>
        </a:p>
      </xdr:txBody>
    </xdr:sp>
    <xdr:clientData/>
  </xdr:twoCellAnchor>
  <xdr:twoCellAnchor>
    <xdr:from>
      <xdr:col>16</xdr:col>
      <xdr:colOff>285750</xdr:colOff>
      <xdr:row>37</xdr:row>
      <xdr:rowOff>82550</xdr:rowOff>
    </xdr:from>
    <xdr:to>
      <xdr:col>22</xdr:col>
      <xdr:colOff>571500</xdr:colOff>
      <xdr:row>40</xdr:row>
      <xdr:rowOff>171450</xdr:rowOff>
    </xdr:to>
    <xdr:sp macro="" textlink="">
      <xdr:nvSpPr>
        <xdr:cNvPr id="12" name="Rectangle 11">
          <a:extLst>
            <a:ext uri="{FF2B5EF4-FFF2-40B4-BE49-F238E27FC236}">
              <a16:creationId xmlns:a16="http://schemas.microsoft.com/office/drawing/2014/main" id="{E06A0CDF-8D11-91FF-83C3-79C42EBFDC80}"/>
            </a:ext>
          </a:extLst>
        </xdr:cNvPr>
        <xdr:cNvSpPr/>
      </xdr:nvSpPr>
      <xdr:spPr>
        <a:xfrm>
          <a:off x="14935200" y="6940550"/>
          <a:ext cx="3943350" cy="647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Most</a:t>
          </a:r>
          <a:r>
            <a:rPr lang="en-GB" sz="1100" baseline="0"/>
            <a:t> of the variation is between groups showing that houshold type does not affect fuel savings a lot.</a:t>
          </a:r>
          <a:endParaRPr lang="en-GB" sz="1100"/>
        </a:p>
      </xdr:txBody>
    </xdr:sp>
    <xdr:clientData/>
  </xdr:twoCellAnchor>
  <xdr:twoCellAnchor>
    <xdr:from>
      <xdr:col>11</xdr:col>
      <xdr:colOff>1371600</xdr:colOff>
      <xdr:row>54</xdr:row>
      <xdr:rowOff>165100</xdr:rowOff>
    </xdr:from>
    <xdr:to>
      <xdr:col>15</xdr:col>
      <xdr:colOff>44450</xdr:colOff>
      <xdr:row>59</xdr:row>
      <xdr:rowOff>114300</xdr:rowOff>
    </xdr:to>
    <xdr:sp macro="" textlink="">
      <xdr:nvSpPr>
        <xdr:cNvPr id="13" name="Rectangle 12">
          <a:extLst>
            <a:ext uri="{FF2B5EF4-FFF2-40B4-BE49-F238E27FC236}">
              <a16:creationId xmlns:a16="http://schemas.microsoft.com/office/drawing/2014/main" id="{BDE019B7-7211-FA35-2E49-96C861AEFFBB}"/>
            </a:ext>
          </a:extLst>
        </xdr:cNvPr>
        <xdr:cNvSpPr/>
      </xdr:nvSpPr>
      <xdr:spPr>
        <a:xfrm>
          <a:off x="11626850" y="10160000"/>
          <a:ext cx="2457450" cy="869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 shapes of all the 4 household types in a way</a:t>
          </a:r>
          <a:r>
            <a:rPr lang="en-GB" sz="1100" baseline="0"/>
            <a:t> depict the normal distribution shape of a bell curve.</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292100</xdr:colOff>
      <xdr:row>3</xdr:row>
      <xdr:rowOff>133350</xdr:rowOff>
    </xdr:from>
    <xdr:to>
      <xdr:col>15</xdr:col>
      <xdr:colOff>222250</xdr:colOff>
      <xdr:row>8</xdr:row>
      <xdr:rowOff>76200</xdr:rowOff>
    </xdr:to>
    <xdr:sp macro="" textlink="">
      <xdr:nvSpPr>
        <xdr:cNvPr id="2" name="Rectangle 1">
          <a:extLst>
            <a:ext uri="{FF2B5EF4-FFF2-40B4-BE49-F238E27FC236}">
              <a16:creationId xmlns:a16="http://schemas.microsoft.com/office/drawing/2014/main" id="{D9AB66F5-F242-68FD-8FCB-F2B5ECDAC0E7}"/>
            </a:ext>
          </a:extLst>
        </xdr:cNvPr>
        <xdr:cNvSpPr/>
      </xdr:nvSpPr>
      <xdr:spPr>
        <a:xfrm>
          <a:off x="8280400" y="685800"/>
          <a:ext cx="2368550" cy="863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As Absolute difference is more than critical range  Average fuel savings of couple with children is statisclly more than the fuel saving for single parent </a:t>
          </a:r>
          <a:r>
            <a:rPr lang="en-GB"/>
            <a:t> </a:t>
          </a:r>
          <a:endParaRPr lang="en-GB" sz="1100"/>
        </a:p>
      </xdr:txBody>
    </xdr:sp>
    <xdr:clientData/>
  </xdr:twoCellAnchor>
  <xdr:twoCellAnchor>
    <xdr:from>
      <xdr:col>10</xdr:col>
      <xdr:colOff>177800</xdr:colOff>
      <xdr:row>5</xdr:row>
      <xdr:rowOff>88900</xdr:rowOff>
    </xdr:from>
    <xdr:to>
      <xdr:col>11</xdr:col>
      <xdr:colOff>171450</xdr:colOff>
      <xdr:row>5</xdr:row>
      <xdr:rowOff>107950</xdr:rowOff>
    </xdr:to>
    <xdr:cxnSp macro="">
      <xdr:nvCxnSpPr>
        <xdr:cNvPr id="4" name="Straight Arrow Connector 3">
          <a:extLst>
            <a:ext uri="{FF2B5EF4-FFF2-40B4-BE49-F238E27FC236}">
              <a16:creationId xmlns:a16="http://schemas.microsoft.com/office/drawing/2014/main" id="{8A72F225-CA3A-2998-E0C8-19BB882734A5}"/>
            </a:ext>
          </a:extLst>
        </xdr:cNvPr>
        <xdr:cNvCxnSpPr/>
      </xdr:nvCxnSpPr>
      <xdr:spPr>
        <a:xfrm>
          <a:off x="7556500" y="1009650"/>
          <a:ext cx="6032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463550</xdr:colOff>
      <xdr:row>29</xdr:row>
      <xdr:rowOff>82550</xdr:rowOff>
    </xdr:from>
    <xdr:to>
      <xdr:col>19</xdr:col>
      <xdr:colOff>374650</xdr:colOff>
      <xdr:row>35</xdr:row>
      <xdr:rowOff>139700</xdr:rowOff>
    </xdr:to>
    <xdr:sp macro="" textlink="">
      <xdr:nvSpPr>
        <xdr:cNvPr id="2" name="Rectangle 1">
          <a:extLst>
            <a:ext uri="{FF2B5EF4-FFF2-40B4-BE49-F238E27FC236}">
              <a16:creationId xmlns:a16="http://schemas.microsoft.com/office/drawing/2014/main" id="{EF09E118-E62E-1744-C087-F6EF16D42918}"/>
            </a:ext>
          </a:extLst>
        </xdr:cNvPr>
        <xdr:cNvSpPr/>
      </xdr:nvSpPr>
      <xdr:spPr>
        <a:xfrm>
          <a:off x="10610850" y="5080000"/>
          <a:ext cx="3568700" cy="1162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No difference in avg distance travelled between metro and regional</a:t>
          </a:r>
          <a:r>
            <a:rPr lang="en-GB"/>
            <a:t> </a:t>
          </a:r>
          <a:r>
            <a:rPr lang="en-GB" sz="1100" b="0" i="0" u="none" strike="noStrike">
              <a:solidFill>
                <a:schemeClr val="lt1"/>
              </a:solidFill>
              <a:effectLst/>
              <a:latin typeface="+mn-lt"/>
              <a:ea typeface="+mn-ea"/>
              <a:cs typeface="+mn-cs"/>
            </a:rPr>
            <a:t>No difference in avg distance travelled between types of trips </a:t>
          </a:r>
          <a:r>
            <a:rPr lang="en-GB"/>
            <a:t> </a:t>
          </a:r>
          <a:r>
            <a:rPr lang="en-GB" sz="1100" b="1" i="0" u="none" strike="noStrike">
              <a:solidFill>
                <a:schemeClr val="lt1"/>
              </a:solidFill>
              <a:effectLst/>
              <a:latin typeface="+mn-lt"/>
              <a:ea typeface="+mn-ea"/>
              <a:cs typeface="+mn-cs"/>
            </a:rPr>
            <a:t>Significant interaction</a:t>
          </a:r>
          <a:r>
            <a:rPr lang="en-GB" sz="1100" b="0" i="0" u="none" strike="noStrike">
              <a:solidFill>
                <a:schemeClr val="lt1"/>
              </a:solidFill>
              <a:effectLst/>
              <a:latin typeface="+mn-lt"/>
              <a:ea typeface="+mn-ea"/>
              <a:cs typeface="+mn-cs"/>
            </a:rPr>
            <a:t> between locality and trip type, meaning that the combination of locality and trip type significantly affects the distance traveled.</a:t>
          </a:r>
          <a:r>
            <a:rPr lang="en-GB"/>
            <a:t>  Based on the p values </a:t>
          </a:r>
        </a:p>
        <a:p>
          <a:pPr algn="l"/>
          <a:endParaRPr lang="en-GB" sz="1100"/>
        </a:p>
      </xdr:txBody>
    </xdr:sp>
    <xdr:clientData/>
  </xdr:twoCellAnchor>
  <xdr:twoCellAnchor>
    <xdr:from>
      <xdr:col>13</xdr:col>
      <xdr:colOff>260350</xdr:colOff>
      <xdr:row>6</xdr:row>
      <xdr:rowOff>88900</xdr:rowOff>
    </xdr:from>
    <xdr:to>
      <xdr:col>20</xdr:col>
      <xdr:colOff>214559</xdr:colOff>
      <xdr:row>20</xdr:row>
      <xdr:rowOff>12700</xdr:rowOff>
    </xdr:to>
    <xdr:graphicFrame macro="">
      <xdr:nvGraphicFramePr>
        <xdr:cNvPr id="3" name="Chart 2">
          <a:extLst>
            <a:ext uri="{FF2B5EF4-FFF2-40B4-BE49-F238E27FC236}">
              <a16:creationId xmlns:a16="http://schemas.microsoft.com/office/drawing/2014/main" id="{5D5A7A80-2043-4F22-B9DD-83ADE5B51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akin365-my.sharepoint.com/personal/dilal_saundage_deakin_edu_au/Documents/Teaching%20Portfolio/Teaching%20T2%202023/MIS771/A1/A1T22023.xlsx" TargetMode="External"/><Relationship Id="rId1" Type="http://schemas.openxmlformats.org/officeDocument/2006/relationships/externalLinkPath" Target="https://deakin365-my.sharepoint.com/personal/dilal_saundage_deakin_edu_au/Documents/Teaching%20Portfolio/Teaching%20T2%202023/MIS771/A1/A1T2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eakin365-my.sharepoint.com/personal/s224389999_deakin_edu_au/Documents/Assignmet%20solution.xlsx" TargetMode="External"/><Relationship Id="rId1" Type="http://schemas.openxmlformats.org/officeDocument/2006/relationships/externalLinkPath" Target="https://deakin365-my.sharepoint.com/personal/s224389999_deakin_edu_au/Documents/Assignmet%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tatment "/>
      <sheetName val="Data Description"/>
      <sheetName val="CustomerDataSet"/>
      <sheetName val="Experiment"/>
      <sheetName val="Switching_Provider"/>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
      <sheetName val="EVSurvey "/>
      <sheetName val="Data Description"/>
      <sheetName val="Attitude"/>
      <sheetName val="Experiment"/>
      <sheetName val="Question 1"/>
      <sheetName val="Question 2"/>
      <sheetName val="Question 3"/>
      <sheetName val="Post Hoc test for Q3"/>
      <sheetName val="Question 4"/>
      <sheetName val="ChiSquare2x5 Q4"/>
      <sheetName val="Question 5"/>
      <sheetName val="Question 6"/>
    </sheetNames>
    <sheetDataSet>
      <sheetData sheetId="0"/>
      <sheetData sheetId="1"/>
      <sheetData sheetId="2"/>
      <sheetData sheetId="3"/>
      <sheetData sheetId="4"/>
      <sheetData sheetId="5"/>
      <sheetData sheetId="6"/>
      <sheetData sheetId="7"/>
      <sheetData sheetId="8"/>
      <sheetData sheetId="9"/>
      <sheetData sheetId="10"/>
      <sheetData sheetId="11">
        <row r="7">
          <cell r="H7" t="str">
            <v>Holiday</v>
          </cell>
          <cell r="I7" t="str">
            <v>Private</v>
          </cell>
          <cell r="J7" t="str">
            <v>Work</v>
          </cell>
        </row>
        <row r="8">
          <cell r="G8" t="str">
            <v>Metro</v>
          </cell>
        </row>
        <row r="11">
          <cell r="H11">
            <v>11400</v>
          </cell>
          <cell r="I11">
            <v>11000</v>
          </cell>
          <cell r="J11">
            <v>13000</v>
          </cell>
        </row>
        <row r="14">
          <cell r="G14" t="str">
            <v>Regional</v>
          </cell>
        </row>
        <row r="17">
          <cell r="H17">
            <v>11400</v>
          </cell>
          <cell r="I17">
            <v>13400</v>
          </cell>
          <cell r="J17">
            <v>10000</v>
          </cell>
        </row>
      </sheetData>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 Airee" refreshedDate="45515.871036689816" createdVersion="8" refreshedVersion="8" minRefreshableVersion="3" recordCount="102" xr:uid="{30B8D56B-5F81-418F-9436-6D0D71FD591E}">
  <cacheSource type="worksheet">
    <worksheetSource ref="A1:N103" sheet="EVSurvey "/>
  </cacheSource>
  <cacheFields count="14">
    <cacheField name="Index" numFmtId="1">
      <sharedItems containsSemiMixedTypes="0" containsString="0" containsNumber="1" containsInteger="1" minValue="1" maxValue="102"/>
    </cacheField>
    <cacheField name="State" numFmtId="0">
      <sharedItems/>
    </cacheField>
    <cacheField name="Locality" numFmtId="0">
      <sharedItems count="2">
        <s v="Metro"/>
        <s v="Regional"/>
      </sharedItems>
    </cacheField>
    <cacheField name="Age" numFmtId="1">
      <sharedItems containsSemiMixedTypes="0" containsString="0" containsNumber="1" containsInteger="1" minValue="27" maxValue="57"/>
    </cacheField>
    <cacheField name="Household_Type" numFmtId="0">
      <sharedItems/>
    </cacheField>
    <cacheField name="Annual_KM" numFmtId="1">
      <sharedItems containsSemiMixedTypes="0" containsString="0" containsNumber="1" containsInteger="1" minValue="8000" maxValue="18000"/>
    </cacheField>
    <cacheField name="Trip_Type" numFmtId="0">
      <sharedItems/>
    </cacheField>
    <cacheField name="Reason" numFmtId="0">
      <sharedItems count="5">
        <s v="Environment"/>
        <s v="Technology"/>
        <s v="Economic"/>
        <s v="Fuel Security"/>
        <s v="Health"/>
      </sharedItems>
    </cacheField>
    <cacheField name="EV_Towing" numFmtId="0">
      <sharedItems count="2">
        <s v="No"/>
        <s v="Yes"/>
      </sharedItems>
    </cacheField>
    <cacheField name="Charge_at_Work" numFmtId="1">
      <sharedItems containsSemiMixedTypes="0" containsString="0" containsNumber="1" containsInteger="1" minValue="2" maxValue="5"/>
    </cacheField>
    <cacheField name="Charge_at_Home" numFmtId="1">
      <sharedItems containsSemiMixedTypes="0" containsString="0" containsNumber="1" containsInteger="1" minValue="3" maxValue="7" count="5">
        <n v="7"/>
        <n v="5"/>
        <n v="6"/>
        <n v="4"/>
        <n v="3"/>
      </sharedItems>
    </cacheField>
    <cacheField name="Calculate_Savings" numFmtId="0">
      <sharedItems/>
    </cacheField>
    <cacheField name="Fuel_Savings" numFmtId="1">
      <sharedItems containsSemiMixedTypes="0" containsString="0" containsNumber="1" containsInteger="1" minValue="2000" maxValue="4500"/>
    </cacheField>
    <cacheField name="Maintenance_Savings" numFmtId="1">
      <sharedItems containsSemiMixedTypes="0" containsString="0" containsNumber="1" containsInteger="1" minValue="600" maxValue="9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
    <s v="Queensland"/>
    <x v="0"/>
    <n v="45"/>
    <s v="Couple with Children"/>
    <n v="15000"/>
    <s v="Work"/>
    <x v="0"/>
    <x v="0"/>
    <n v="3"/>
    <x v="0"/>
    <s v="No"/>
    <n v="4000"/>
    <n v="600"/>
  </r>
  <r>
    <n v="2"/>
    <s v="Tasmania"/>
    <x v="1"/>
    <n v="32"/>
    <s v="Couple with Children"/>
    <n v="12000"/>
    <s v="Private"/>
    <x v="1"/>
    <x v="1"/>
    <n v="2"/>
    <x v="1"/>
    <s v="Yes"/>
    <n v="3000"/>
    <n v="750"/>
  </r>
  <r>
    <n v="3"/>
    <s v="New South Wales"/>
    <x v="0"/>
    <n v="50"/>
    <s v="Couple with no Children"/>
    <n v="10000"/>
    <s v="Holiday"/>
    <x v="2"/>
    <x v="1"/>
    <n v="4"/>
    <x v="2"/>
    <s v="Yes"/>
    <n v="3500"/>
    <n v="700"/>
  </r>
  <r>
    <n v="4"/>
    <s v="Victoria"/>
    <x v="1"/>
    <n v="28"/>
    <s v="Single Person"/>
    <n v="8000"/>
    <s v="Work"/>
    <x v="3"/>
    <x v="0"/>
    <n v="5"/>
    <x v="3"/>
    <s v="Yes"/>
    <n v="2500"/>
    <n v="850"/>
  </r>
  <r>
    <n v="5"/>
    <s v="New South Wales"/>
    <x v="0"/>
    <n v="55"/>
    <s v="Single Parent"/>
    <n v="9000"/>
    <s v="Private"/>
    <x v="0"/>
    <x v="1"/>
    <n v="3"/>
    <x v="0"/>
    <s v="No"/>
    <n v="2800"/>
    <n v="800"/>
  </r>
  <r>
    <n v="6"/>
    <s v="New South Wales"/>
    <x v="1"/>
    <n v="40"/>
    <s v="Couple with Children"/>
    <n v="11000"/>
    <s v="Work"/>
    <x v="4"/>
    <x v="1"/>
    <n v="2"/>
    <x v="1"/>
    <s v="No"/>
    <n v="3200"/>
    <n v="750"/>
  </r>
  <r>
    <n v="7"/>
    <s v="New South Wales"/>
    <x v="0"/>
    <n v="38"/>
    <s v="Couple with no Children"/>
    <n v="13000"/>
    <s v="Private"/>
    <x v="3"/>
    <x v="0"/>
    <n v="3"/>
    <x v="2"/>
    <s v="No"/>
    <n v="3800"/>
    <n v="700"/>
  </r>
  <r>
    <n v="8"/>
    <s v="Victoria"/>
    <x v="1"/>
    <n v="48"/>
    <s v="Single Person"/>
    <n v="14000"/>
    <s v="Holiday"/>
    <x v="1"/>
    <x v="1"/>
    <n v="4"/>
    <x v="3"/>
    <s v="Yes"/>
    <n v="4200"/>
    <n v="650"/>
  </r>
  <r>
    <n v="9"/>
    <s v="New South Wales"/>
    <x v="0"/>
    <n v="42"/>
    <s v="Couple with Children"/>
    <n v="16000"/>
    <s v="Work"/>
    <x v="2"/>
    <x v="1"/>
    <n v="5"/>
    <x v="4"/>
    <s v="Yes"/>
    <n v="3800"/>
    <n v="750"/>
  </r>
  <r>
    <n v="10"/>
    <s v="Victoria"/>
    <x v="1"/>
    <n v="30"/>
    <s v="Single Parent"/>
    <n v="10000"/>
    <s v="Private"/>
    <x v="0"/>
    <x v="1"/>
    <n v="3"/>
    <x v="2"/>
    <s v="No"/>
    <n v="2900"/>
    <n v="800"/>
  </r>
  <r>
    <n v="11"/>
    <s v="Queensland"/>
    <x v="0"/>
    <n v="52"/>
    <s v="Couple with no Children"/>
    <n v="12000"/>
    <s v="Holiday"/>
    <x v="1"/>
    <x v="1"/>
    <n v="2"/>
    <x v="0"/>
    <s v="Yes"/>
    <n v="3400"/>
    <n v="700"/>
  </r>
  <r>
    <n v="12"/>
    <s v="New South Wales"/>
    <x v="1"/>
    <n v="35"/>
    <s v="Couple with Children"/>
    <n v="11000"/>
    <s v="Work"/>
    <x v="3"/>
    <x v="0"/>
    <n v="3"/>
    <x v="1"/>
    <s v="Yes"/>
    <n v="3600"/>
    <n v="750"/>
  </r>
  <r>
    <n v="13"/>
    <s v="New South Wales"/>
    <x v="0"/>
    <n v="47"/>
    <s v="Single Person"/>
    <n v="9000"/>
    <s v="Private"/>
    <x v="4"/>
    <x v="1"/>
    <n v="4"/>
    <x v="3"/>
    <s v="No"/>
    <n v="4100"/>
    <n v="650"/>
  </r>
  <r>
    <n v="14"/>
    <s v="Queensland"/>
    <x v="1"/>
    <n v="33"/>
    <s v="Single Parent"/>
    <n v="8000"/>
    <s v="Holiday"/>
    <x v="3"/>
    <x v="0"/>
    <n v="5"/>
    <x v="2"/>
    <s v="No"/>
    <n v="2600"/>
    <n v="850"/>
  </r>
  <r>
    <n v="15"/>
    <s v="Victoria"/>
    <x v="0"/>
    <n v="57"/>
    <s v="Couple with Children"/>
    <n v="13000"/>
    <s v="Work"/>
    <x v="1"/>
    <x v="1"/>
    <n v="2"/>
    <x v="1"/>
    <s v="Yes"/>
    <n v="3900"/>
    <n v="700"/>
  </r>
  <r>
    <n v="16"/>
    <s v="Queensland"/>
    <x v="1"/>
    <n v="37"/>
    <s v="Couple with no Children"/>
    <n v="15000"/>
    <s v="Private"/>
    <x v="2"/>
    <x v="1"/>
    <n v="3"/>
    <x v="2"/>
    <s v="Yes"/>
    <n v="3300"/>
    <n v="750"/>
  </r>
  <r>
    <n v="17"/>
    <s v="New South Wales"/>
    <x v="0"/>
    <n v="45"/>
    <s v="Single Person"/>
    <n v="14000"/>
    <s v="Holiday"/>
    <x v="0"/>
    <x v="1"/>
    <n v="4"/>
    <x v="0"/>
    <s v="No"/>
    <n v="3700"/>
    <n v="700"/>
  </r>
  <r>
    <n v="18"/>
    <s v="New South Wales"/>
    <x v="1"/>
    <n v="31"/>
    <s v="Single Parent"/>
    <n v="11000"/>
    <s v="Work"/>
    <x v="4"/>
    <x v="1"/>
    <n v="5"/>
    <x v="3"/>
    <s v="No"/>
    <n v="4300"/>
    <n v="650"/>
  </r>
  <r>
    <n v="19"/>
    <s v="Western Australia"/>
    <x v="0"/>
    <n v="50"/>
    <s v="Couple with Children"/>
    <n v="12000"/>
    <s v="Private"/>
    <x v="3"/>
    <x v="0"/>
    <n v="3"/>
    <x v="2"/>
    <s v="No"/>
    <n v="3000"/>
    <n v="800"/>
  </r>
  <r>
    <n v="20"/>
    <s v="New South Wales"/>
    <x v="1"/>
    <n v="29"/>
    <s v="Couple with no Children"/>
    <n v="10000"/>
    <s v="Holiday"/>
    <x v="1"/>
    <x v="1"/>
    <n v="4"/>
    <x v="1"/>
    <s v="Yes"/>
    <n v="3500"/>
    <n v="750"/>
  </r>
  <r>
    <n v="21"/>
    <s v="Victoria"/>
    <x v="0"/>
    <n v="53"/>
    <s v="Single Person"/>
    <n v="8000"/>
    <s v="Work"/>
    <x v="2"/>
    <x v="1"/>
    <n v="2"/>
    <x v="0"/>
    <s v="Yes"/>
    <n v="2700"/>
    <n v="850"/>
  </r>
  <r>
    <n v="22"/>
    <s v="Tasmania"/>
    <x v="1"/>
    <n v="39"/>
    <s v="Single Parent"/>
    <n v="9000"/>
    <s v="Private"/>
    <x v="4"/>
    <x v="1"/>
    <n v="5"/>
    <x v="3"/>
    <s v="No"/>
    <n v="3200"/>
    <n v="800"/>
  </r>
  <r>
    <n v="23"/>
    <s v="New South Wales"/>
    <x v="0"/>
    <n v="46"/>
    <s v="Couple with Children"/>
    <n v="11000"/>
    <s v="Holiday"/>
    <x v="3"/>
    <x v="0"/>
    <n v="3"/>
    <x v="1"/>
    <s v="No"/>
    <n v="3400"/>
    <n v="750"/>
  </r>
  <r>
    <n v="24"/>
    <s v="New South Wales"/>
    <x v="1"/>
    <n v="34"/>
    <s v="Couple with no Children"/>
    <n v="13000"/>
    <s v="Work"/>
    <x v="0"/>
    <x v="1"/>
    <n v="4"/>
    <x v="2"/>
    <s v="No"/>
    <n v="3700"/>
    <n v="700"/>
  </r>
  <r>
    <n v="25"/>
    <s v="New South Wales"/>
    <x v="0"/>
    <n v="56"/>
    <s v="Single Person"/>
    <n v="15000"/>
    <s v="Private"/>
    <x v="3"/>
    <x v="0"/>
    <n v="2"/>
    <x v="3"/>
    <s v="Yes"/>
    <n v="2800"/>
    <n v="850"/>
  </r>
  <r>
    <n v="26"/>
    <s v="Australian Capital Territory"/>
    <x v="1"/>
    <n v="36"/>
    <s v="Single Parent"/>
    <n v="14000"/>
    <s v="Holiday"/>
    <x v="1"/>
    <x v="1"/>
    <n v="3"/>
    <x v="1"/>
    <s v="Yes"/>
    <n v="3300"/>
    <n v="800"/>
  </r>
  <r>
    <n v="27"/>
    <s v="Australian Capital Territory"/>
    <x v="0"/>
    <n v="32"/>
    <s v="Couple with Children"/>
    <n v="10000"/>
    <s v="Work"/>
    <x v="2"/>
    <x v="1"/>
    <n v="4"/>
    <x v="2"/>
    <s v="Yes"/>
    <n v="3800"/>
    <n v="750"/>
  </r>
  <r>
    <n v="28"/>
    <s v="Victoria"/>
    <x v="1"/>
    <n v="51"/>
    <s v="Couple with no Children"/>
    <n v="8000"/>
    <s v="Private"/>
    <x v="4"/>
    <x v="1"/>
    <n v="5"/>
    <x v="0"/>
    <s v="No"/>
    <n v="4200"/>
    <n v="700"/>
  </r>
  <r>
    <n v="29"/>
    <s v="Queensland"/>
    <x v="0"/>
    <n v="47"/>
    <s v="Single Person"/>
    <n v="9000"/>
    <s v="Holiday"/>
    <x v="3"/>
    <x v="0"/>
    <n v="2"/>
    <x v="1"/>
    <s v="No"/>
    <n v="3100"/>
    <n v="850"/>
  </r>
  <r>
    <n v="30"/>
    <s v="Victoria"/>
    <x v="1"/>
    <n v="31"/>
    <s v="Single Parent"/>
    <n v="11000"/>
    <s v="Work"/>
    <x v="0"/>
    <x v="1"/>
    <n v="3"/>
    <x v="3"/>
    <s v="No"/>
    <n v="3600"/>
    <n v="800"/>
  </r>
  <r>
    <n v="31"/>
    <s v="Victoria"/>
    <x v="0"/>
    <n v="54"/>
    <s v="Couple with Children"/>
    <n v="12000"/>
    <s v="Private"/>
    <x v="3"/>
    <x v="0"/>
    <n v="4"/>
    <x v="2"/>
    <s v="Yes"/>
    <n v="3100"/>
    <n v="750"/>
  </r>
  <r>
    <n v="32"/>
    <s v="Victoria"/>
    <x v="1"/>
    <n v="38"/>
    <s v="Couple with no Children"/>
    <n v="13000"/>
    <s v="Holiday"/>
    <x v="1"/>
    <x v="1"/>
    <n v="2"/>
    <x v="1"/>
    <s v="Yes"/>
    <n v="3500"/>
    <n v="700"/>
  </r>
  <r>
    <n v="33"/>
    <s v="Victoria"/>
    <x v="0"/>
    <n v="29"/>
    <s v="Single Person"/>
    <n v="14000"/>
    <s v="Work"/>
    <x v="2"/>
    <x v="1"/>
    <n v="3"/>
    <x v="0"/>
    <s v="Yes"/>
    <n v="3900"/>
    <n v="650"/>
  </r>
  <r>
    <n v="34"/>
    <s v="Queensland"/>
    <x v="1"/>
    <n v="56"/>
    <s v="Single Parent"/>
    <n v="15000"/>
    <s v="Private"/>
    <x v="4"/>
    <x v="1"/>
    <n v="5"/>
    <x v="4"/>
    <s v="No"/>
    <n v="2000"/>
    <n v="650"/>
  </r>
  <r>
    <n v="35"/>
    <s v="South Australia"/>
    <x v="0"/>
    <n v="42"/>
    <s v="Couple with Children"/>
    <n v="18000"/>
    <s v="Work"/>
    <x v="0"/>
    <x v="1"/>
    <n v="3"/>
    <x v="2"/>
    <s v="No"/>
    <n v="4500"/>
    <n v="850"/>
  </r>
  <r>
    <n v="36"/>
    <s v="New South Wales"/>
    <x v="1"/>
    <n v="35"/>
    <s v="Single Parent"/>
    <n v="10000"/>
    <s v="Private"/>
    <x v="1"/>
    <x v="0"/>
    <n v="4"/>
    <x v="0"/>
    <s v="Yes"/>
    <n v="3200"/>
    <n v="750"/>
  </r>
  <r>
    <n v="37"/>
    <s v="New South Wales"/>
    <x v="0"/>
    <n v="50"/>
    <s v="Couple with no Children"/>
    <n v="12000"/>
    <s v="Holiday"/>
    <x v="2"/>
    <x v="1"/>
    <n v="3"/>
    <x v="1"/>
    <s v="Yes"/>
    <n v="3800"/>
    <n v="800"/>
  </r>
  <r>
    <n v="38"/>
    <s v="Victoria"/>
    <x v="1"/>
    <n v="28"/>
    <s v="Single Person"/>
    <n v="8000"/>
    <s v="Work"/>
    <x v="3"/>
    <x v="1"/>
    <n v="5"/>
    <x v="3"/>
    <s v="Yes"/>
    <n v="2700"/>
    <n v="900"/>
  </r>
  <r>
    <n v="39"/>
    <s v="Victoria"/>
    <x v="0"/>
    <n v="55"/>
    <s v="Couple with Children"/>
    <n v="15000"/>
    <s v="Private"/>
    <x v="3"/>
    <x v="0"/>
    <n v="2"/>
    <x v="2"/>
    <s v="No"/>
    <n v="4100"/>
    <n v="850"/>
  </r>
  <r>
    <n v="40"/>
    <s v="Queensland"/>
    <x v="1"/>
    <n v="40"/>
    <s v="Couple with no Children"/>
    <n v="11000"/>
    <s v="Holiday"/>
    <x v="4"/>
    <x v="1"/>
    <n v="4"/>
    <x v="1"/>
    <s v="No"/>
    <n v="3500"/>
    <n v="800"/>
  </r>
  <r>
    <n v="41"/>
    <s v="Queensland"/>
    <x v="0"/>
    <n v="48"/>
    <s v="Single Parent"/>
    <n v="14000"/>
    <s v="Work"/>
    <x v="1"/>
    <x v="1"/>
    <n v="3"/>
    <x v="0"/>
    <s v="Yes"/>
    <n v="3900"/>
    <n v="900"/>
  </r>
  <r>
    <n v="42"/>
    <s v="Queensland"/>
    <x v="1"/>
    <n v="33"/>
    <s v="Couple with Children"/>
    <n v="13000"/>
    <s v="Private"/>
    <x v="0"/>
    <x v="1"/>
    <n v="4"/>
    <x v="1"/>
    <s v="No"/>
    <n v="3300"/>
    <n v="750"/>
  </r>
  <r>
    <n v="43"/>
    <s v="New South Wales"/>
    <x v="0"/>
    <n v="52"/>
    <s v="Single Person"/>
    <n v="12000"/>
    <s v="Holiday"/>
    <x v="1"/>
    <x v="1"/>
    <n v="3"/>
    <x v="2"/>
    <s v="Yes"/>
    <n v="3600"/>
    <n v="850"/>
  </r>
  <r>
    <n v="44"/>
    <s v="South Australia"/>
    <x v="1"/>
    <n v="30"/>
    <s v="Couple with no Children"/>
    <n v="9000"/>
    <s v="Work"/>
    <x v="2"/>
    <x v="1"/>
    <n v="5"/>
    <x v="3"/>
    <s v="Yes"/>
    <n v="2800"/>
    <n v="900"/>
  </r>
  <r>
    <n v="45"/>
    <s v="New South Wales"/>
    <x v="0"/>
    <n v="47"/>
    <s v="Couple with Children"/>
    <n v="16000"/>
    <s v="Private"/>
    <x v="3"/>
    <x v="0"/>
    <n v="2"/>
    <x v="0"/>
    <s v="No"/>
    <n v="4300"/>
    <n v="850"/>
  </r>
  <r>
    <n v="46"/>
    <s v="Western Australia"/>
    <x v="1"/>
    <n v="31"/>
    <s v="Single Parent"/>
    <n v="10000"/>
    <s v="Holiday"/>
    <x v="4"/>
    <x v="1"/>
    <n v="4"/>
    <x v="1"/>
    <s v="No"/>
    <n v="3400"/>
    <n v="800"/>
  </r>
  <r>
    <n v="47"/>
    <s v="Victoria"/>
    <x v="0"/>
    <n v="57"/>
    <s v="Couple with no Children"/>
    <n v="11000"/>
    <s v="Work"/>
    <x v="3"/>
    <x v="0"/>
    <n v="3"/>
    <x v="2"/>
    <s v="Yes"/>
    <n v="3800"/>
    <n v="750"/>
  </r>
  <r>
    <n v="48"/>
    <s v="New South Wales"/>
    <x v="1"/>
    <n v="37"/>
    <s v="Single Person"/>
    <n v="9000"/>
    <s v="Private"/>
    <x v="1"/>
    <x v="1"/>
    <n v="5"/>
    <x v="3"/>
    <s v="Yes"/>
    <n v="3100"/>
    <n v="900"/>
  </r>
  <r>
    <n v="49"/>
    <s v="South Australia"/>
    <x v="0"/>
    <n v="45"/>
    <s v="Couple with Children"/>
    <n v="13000"/>
    <s v="Holiday"/>
    <x v="0"/>
    <x v="1"/>
    <n v="3"/>
    <x v="0"/>
    <s v="No"/>
    <n v="4200"/>
    <n v="850"/>
  </r>
  <r>
    <n v="50"/>
    <s v="New South Wales"/>
    <x v="1"/>
    <n v="29"/>
    <s v="Single Parent"/>
    <n v="8000"/>
    <s v="Work"/>
    <x v="2"/>
    <x v="1"/>
    <n v="4"/>
    <x v="1"/>
    <s v="Yes"/>
    <n v="3300"/>
    <n v="800"/>
  </r>
  <r>
    <n v="51"/>
    <s v="New South Wales"/>
    <x v="0"/>
    <n v="50"/>
    <s v="Couple with no Children"/>
    <n v="14000"/>
    <s v="Private"/>
    <x v="4"/>
    <x v="1"/>
    <n v="2"/>
    <x v="2"/>
    <s v="No"/>
    <n v="3700"/>
    <n v="850"/>
  </r>
  <r>
    <n v="52"/>
    <s v="New South Wales"/>
    <x v="1"/>
    <n v="38"/>
    <s v="Couple with Children"/>
    <n v="12000"/>
    <s v="Holiday"/>
    <x v="3"/>
    <x v="0"/>
    <n v="4"/>
    <x v="0"/>
    <s v="No"/>
    <n v="4000"/>
    <n v="800"/>
  </r>
  <r>
    <n v="53"/>
    <s v="New South Wales"/>
    <x v="0"/>
    <n v="53"/>
    <s v="Single Person"/>
    <n v="10000"/>
    <s v="Work"/>
    <x v="1"/>
    <x v="1"/>
    <n v="3"/>
    <x v="1"/>
    <s v="Yes"/>
    <n v="3200"/>
    <n v="900"/>
  </r>
  <r>
    <n v="54"/>
    <s v="New South Wales"/>
    <x v="1"/>
    <n v="36"/>
    <s v="Couple with no Children"/>
    <n v="11000"/>
    <s v="Private"/>
    <x v="3"/>
    <x v="1"/>
    <n v="5"/>
    <x v="3"/>
    <s v="Yes"/>
    <n v="2800"/>
    <n v="950"/>
  </r>
  <r>
    <n v="55"/>
    <s v="New South Wales"/>
    <x v="0"/>
    <n v="46"/>
    <s v="Single Parent"/>
    <n v="9000"/>
    <s v="Holiday"/>
    <x v="0"/>
    <x v="1"/>
    <n v="2"/>
    <x v="2"/>
    <s v="No"/>
    <n v="3600"/>
    <n v="900"/>
  </r>
  <r>
    <n v="56"/>
    <s v="South Australia"/>
    <x v="1"/>
    <n v="32"/>
    <s v="Couple with Children"/>
    <n v="13000"/>
    <s v="Work"/>
    <x v="4"/>
    <x v="1"/>
    <n v="4"/>
    <x v="1"/>
    <s v="No"/>
    <n v="3900"/>
    <n v="850"/>
  </r>
  <r>
    <n v="57"/>
    <s v="Queensland"/>
    <x v="0"/>
    <n v="56"/>
    <s v="Single Person"/>
    <n v="15000"/>
    <s v="Private"/>
    <x v="3"/>
    <x v="0"/>
    <n v="3"/>
    <x v="0"/>
    <s v="No"/>
    <n v="4300"/>
    <n v="800"/>
  </r>
  <r>
    <n v="58"/>
    <s v="New South Wales"/>
    <x v="1"/>
    <n v="39"/>
    <s v="Couple with no Children"/>
    <n v="16000"/>
    <s v="Holiday"/>
    <x v="1"/>
    <x v="1"/>
    <n v="2"/>
    <x v="2"/>
    <s v="Yes"/>
    <n v="3500"/>
    <n v="850"/>
  </r>
  <r>
    <n v="59"/>
    <s v="Tasmania"/>
    <x v="0"/>
    <n v="33"/>
    <s v="Single Parent"/>
    <n v="8000"/>
    <s v="Work"/>
    <x v="2"/>
    <x v="1"/>
    <n v="5"/>
    <x v="3"/>
    <s v="Yes"/>
    <n v="3200"/>
    <n v="950"/>
  </r>
  <r>
    <n v="60"/>
    <s v="New South Wales"/>
    <x v="1"/>
    <n v="51"/>
    <s v="Couple with Children"/>
    <n v="10000"/>
    <s v="Private"/>
    <x v="3"/>
    <x v="1"/>
    <n v="4"/>
    <x v="0"/>
    <s v="Yes"/>
    <n v="4100"/>
    <n v="900"/>
  </r>
  <r>
    <n v="61"/>
    <s v="Victoria"/>
    <x v="0"/>
    <n v="47"/>
    <s v="Single Person"/>
    <n v="11000"/>
    <s v="Holiday"/>
    <x v="4"/>
    <x v="1"/>
    <n v="3"/>
    <x v="1"/>
    <s v="No"/>
    <n v="3400"/>
    <n v="950"/>
  </r>
  <r>
    <n v="62"/>
    <s v="Western Australia"/>
    <x v="1"/>
    <n v="31"/>
    <s v="Couple with no Children"/>
    <n v="12000"/>
    <s v="Work"/>
    <x v="3"/>
    <x v="0"/>
    <n v="5"/>
    <x v="2"/>
    <s v="No"/>
    <n v="3800"/>
    <n v="850"/>
  </r>
  <r>
    <n v="63"/>
    <s v="Queensland"/>
    <x v="0"/>
    <n v="54"/>
    <s v="Single Parent"/>
    <n v="14000"/>
    <s v="Private"/>
    <x v="0"/>
    <x v="1"/>
    <n v="2"/>
    <x v="1"/>
    <s v="No"/>
    <n v="3100"/>
    <n v="900"/>
  </r>
  <r>
    <n v="64"/>
    <s v="New South Wales"/>
    <x v="1"/>
    <n v="40"/>
    <s v="Couple with Children"/>
    <n v="15000"/>
    <s v="Holiday"/>
    <x v="1"/>
    <x v="1"/>
    <n v="3"/>
    <x v="0"/>
    <s v="Yes"/>
    <n v="4500"/>
    <n v="850"/>
  </r>
  <r>
    <n v="65"/>
    <s v="New South Wales"/>
    <x v="0"/>
    <n v="29"/>
    <s v="Couple with no Children"/>
    <n v="8000"/>
    <s v="Work"/>
    <x v="2"/>
    <x v="1"/>
    <n v="4"/>
    <x v="3"/>
    <s v="Yes"/>
    <n v="2800"/>
    <n v="950"/>
  </r>
  <r>
    <n v="66"/>
    <s v="Victoria"/>
    <x v="1"/>
    <n v="56"/>
    <s v="Single Person"/>
    <n v="9000"/>
    <s v="Private"/>
    <x v="4"/>
    <x v="1"/>
    <n v="5"/>
    <x v="2"/>
    <s v="No"/>
    <n v="4200"/>
    <n v="900"/>
  </r>
  <r>
    <n v="67"/>
    <s v="Western Australia"/>
    <x v="0"/>
    <n v="43"/>
    <s v="Couple with Children"/>
    <n v="10000"/>
    <s v="Holiday"/>
    <x v="3"/>
    <x v="0"/>
    <n v="3"/>
    <x v="1"/>
    <s v="No"/>
    <n v="3500"/>
    <n v="850"/>
  </r>
  <r>
    <n v="68"/>
    <s v="South Australia"/>
    <x v="1"/>
    <n v="30"/>
    <s v="Single Parent"/>
    <n v="11000"/>
    <s v="Work"/>
    <x v="0"/>
    <x v="1"/>
    <n v="5"/>
    <x v="0"/>
    <s v="No"/>
    <n v="2000"/>
    <n v="900"/>
  </r>
  <r>
    <n v="69"/>
    <s v="Victoria"/>
    <x v="0"/>
    <n v="42"/>
    <s v="Couple with Children"/>
    <n v="13000"/>
    <s v="Work"/>
    <x v="0"/>
    <x v="1"/>
    <n v="3"/>
    <x v="2"/>
    <s v="No"/>
    <n v="3200"/>
    <n v="750"/>
  </r>
  <r>
    <n v="70"/>
    <s v="Victoria"/>
    <x v="1"/>
    <n v="35"/>
    <s v="Couple with Children"/>
    <n v="11000"/>
    <s v="Private"/>
    <x v="1"/>
    <x v="1"/>
    <n v="4"/>
    <x v="1"/>
    <s v="Yes"/>
    <n v="3500"/>
    <n v="700"/>
  </r>
  <r>
    <n v="71"/>
    <s v="Queensland"/>
    <x v="0"/>
    <n v="49"/>
    <s v="Couple with no Children"/>
    <n v="12000"/>
    <s v="Holiday"/>
    <x v="2"/>
    <x v="1"/>
    <n v="2"/>
    <x v="0"/>
    <s v="Yes"/>
    <n v="3800"/>
    <n v="650"/>
  </r>
  <r>
    <n v="72"/>
    <s v="Victoria"/>
    <x v="1"/>
    <n v="27"/>
    <s v="Single Person"/>
    <n v="10000"/>
    <s v="Work"/>
    <x v="3"/>
    <x v="0"/>
    <n v="5"/>
    <x v="3"/>
    <s v="Yes"/>
    <n v="2800"/>
    <n v="800"/>
  </r>
  <r>
    <n v="73"/>
    <s v="South Australia"/>
    <x v="0"/>
    <n v="55"/>
    <s v="Single Parent"/>
    <n v="14000"/>
    <s v="Private"/>
    <x v="0"/>
    <x v="1"/>
    <n v="3"/>
    <x v="2"/>
    <s v="No"/>
    <n v="3300"/>
    <n v="750"/>
  </r>
  <r>
    <n v="74"/>
    <s v="New South Wales"/>
    <x v="1"/>
    <n v="41"/>
    <s v="Couple with Children"/>
    <n v="15000"/>
    <s v="Holiday"/>
    <x v="4"/>
    <x v="1"/>
    <n v="4"/>
    <x v="1"/>
    <s v="No"/>
    <n v="3700"/>
    <n v="700"/>
  </r>
  <r>
    <n v="75"/>
    <s v="South Australia"/>
    <x v="0"/>
    <n v="30"/>
    <s v="Couple with no Children"/>
    <n v="9000"/>
    <s v="Work"/>
    <x v="3"/>
    <x v="0"/>
    <n v="5"/>
    <x v="0"/>
    <s v="No"/>
    <n v="3000"/>
    <n v="850"/>
  </r>
  <r>
    <n v="76"/>
    <s v="New South Wales"/>
    <x v="1"/>
    <n v="47"/>
    <s v="Single Person"/>
    <n v="8000"/>
    <s v="Private"/>
    <x v="1"/>
    <x v="1"/>
    <n v="3"/>
    <x v="1"/>
    <s v="Yes"/>
    <n v="3500"/>
    <n v="750"/>
  </r>
  <r>
    <n v="77"/>
    <s v="South Australia"/>
    <x v="0"/>
    <n v="39"/>
    <s v="Single Parent"/>
    <n v="12000"/>
    <s v="Holiday"/>
    <x v="2"/>
    <x v="1"/>
    <n v="2"/>
    <x v="2"/>
    <s v="Yes"/>
    <n v="3100"/>
    <n v="800"/>
  </r>
  <r>
    <n v="78"/>
    <s v="Queensland"/>
    <x v="1"/>
    <n v="53"/>
    <s v="Couple with Children"/>
    <n v="13000"/>
    <s v="Work"/>
    <x v="3"/>
    <x v="0"/>
    <n v="4"/>
    <x v="1"/>
    <s v="Yes"/>
    <n v="3400"/>
    <n v="750"/>
  </r>
  <r>
    <n v="79"/>
    <s v="New South Wales"/>
    <x v="0"/>
    <n v="28"/>
    <s v="Couple with no Children"/>
    <n v="11000"/>
    <s v="Private"/>
    <x v="0"/>
    <x v="1"/>
    <n v="5"/>
    <x v="3"/>
    <s v="No"/>
    <n v="3800"/>
    <n v="700"/>
  </r>
  <r>
    <n v="80"/>
    <s v="Queensland"/>
    <x v="1"/>
    <n v="46"/>
    <s v="Single Person"/>
    <n v="10000"/>
    <s v="Holiday"/>
    <x v="4"/>
    <x v="1"/>
    <n v="3"/>
    <x v="0"/>
    <s v="No"/>
    <n v="3200"/>
    <n v="800"/>
  </r>
  <r>
    <n v="81"/>
    <s v="Western Australia"/>
    <x v="0"/>
    <n v="36"/>
    <s v="Couple with Children"/>
    <n v="14000"/>
    <s v="Work"/>
    <x v="3"/>
    <x v="0"/>
    <n v="2"/>
    <x v="2"/>
    <s v="No"/>
    <n v="3700"/>
    <n v="750"/>
  </r>
  <r>
    <n v="82"/>
    <s v="Queensland"/>
    <x v="1"/>
    <n v="50"/>
    <s v="Single Parent"/>
    <n v="15000"/>
    <s v="Private"/>
    <x v="1"/>
    <x v="1"/>
    <n v="4"/>
    <x v="1"/>
    <s v="Yes"/>
    <n v="3900"/>
    <n v="700"/>
  </r>
  <r>
    <n v="83"/>
    <s v="Queensland"/>
    <x v="0"/>
    <n v="32"/>
    <s v="Couple with no Children"/>
    <n v="9000"/>
    <s v="Holiday"/>
    <x v="2"/>
    <x v="1"/>
    <n v="3"/>
    <x v="0"/>
    <s v="Yes"/>
    <n v="3300"/>
    <n v="650"/>
  </r>
  <r>
    <n v="84"/>
    <s v="New South Wales"/>
    <x v="1"/>
    <n v="54"/>
    <s v="Single Person"/>
    <n v="12000"/>
    <s v="Work"/>
    <x v="3"/>
    <x v="0"/>
    <n v="5"/>
    <x v="3"/>
    <s v="Yes"/>
    <n v="2900"/>
    <n v="850"/>
  </r>
  <r>
    <n v="85"/>
    <s v="Victoria"/>
    <x v="0"/>
    <n v="40"/>
    <s v="Couple with Children"/>
    <n v="13000"/>
    <s v="Private"/>
    <x v="0"/>
    <x v="1"/>
    <n v="2"/>
    <x v="2"/>
    <s v="No"/>
    <n v="3500"/>
    <n v="750"/>
  </r>
  <r>
    <n v="86"/>
    <s v="New South Wales"/>
    <x v="1"/>
    <n v="29"/>
    <s v="Couple with no Children"/>
    <n v="11000"/>
    <s v="Holiday"/>
    <x v="4"/>
    <x v="1"/>
    <n v="4"/>
    <x v="1"/>
    <s v="No"/>
    <n v="3800"/>
    <n v="700"/>
  </r>
  <r>
    <n v="87"/>
    <s v="Queensland"/>
    <x v="0"/>
    <n v="45"/>
    <s v="Single Parent"/>
    <n v="10000"/>
    <s v="Work"/>
    <x v="3"/>
    <x v="0"/>
    <n v="3"/>
    <x v="0"/>
    <s v="No"/>
    <n v="3100"/>
    <n v="800"/>
  </r>
  <r>
    <n v="88"/>
    <s v="Victoria"/>
    <x v="1"/>
    <n v="37"/>
    <s v="Couple with Children"/>
    <n v="14000"/>
    <s v="Private"/>
    <x v="1"/>
    <x v="1"/>
    <n v="5"/>
    <x v="3"/>
    <s v="Yes"/>
    <n v="3300"/>
    <n v="750"/>
  </r>
  <r>
    <n v="89"/>
    <s v="Victoria"/>
    <x v="0"/>
    <n v="51"/>
    <s v="Single Person"/>
    <n v="15000"/>
    <s v="Holiday"/>
    <x v="2"/>
    <x v="1"/>
    <n v="2"/>
    <x v="2"/>
    <s v="Yes"/>
    <n v="3700"/>
    <n v="700"/>
  </r>
  <r>
    <n v="90"/>
    <s v="Victoria"/>
    <x v="1"/>
    <n v="33"/>
    <s v="Couple with no Children"/>
    <n v="9000"/>
    <s v="Work"/>
    <x v="3"/>
    <x v="0"/>
    <n v="4"/>
    <x v="1"/>
    <s v="Yes"/>
    <n v="3200"/>
    <n v="650"/>
  </r>
  <r>
    <n v="91"/>
    <s v="Queensland"/>
    <x v="0"/>
    <n v="48"/>
    <s v="Single Parent"/>
    <n v="12000"/>
    <s v="Private"/>
    <x v="0"/>
    <x v="1"/>
    <n v="3"/>
    <x v="0"/>
    <s v="No"/>
    <n v="3600"/>
    <n v="850"/>
  </r>
  <r>
    <n v="92"/>
    <s v="New South Wales"/>
    <x v="1"/>
    <n v="31"/>
    <s v="Couple with Children"/>
    <n v="13000"/>
    <s v="Holiday"/>
    <x v="4"/>
    <x v="1"/>
    <n v="4"/>
    <x v="1"/>
    <s v="No"/>
    <n v="3900"/>
    <n v="800"/>
  </r>
  <r>
    <n v="93"/>
    <s v="Queensland"/>
    <x v="0"/>
    <n v="56"/>
    <s v="Single Person"/>
    <n v="11000"/>
    <s v="Work"/>
    <x v="3"/>
    <x v="0"/>
    <n v="2"/>
    <x v="2"/>
    <s v="No"/>
    <n v="3300"/>
    <n v="750"/>
  </r>
  <r>
    <n v="94"/>
    <s v="Queensland"/>
    <x v="1"/>
    <n v="38"/>
    <s v="Couple with no Children"/>
    <n v="10000"/>
    <s v="Private"/>
    <x v="1"/>
    <x v="1"/>
    <n v="5"/>
    <x v="3"/>
    <s v="No"/>
    <n v="3100"/>
    <n v="700"/>
  </r>
  <r>
    <n v="95"/>
    <s v="New South Wales"/>
    <x v="0"/>
    <n v="44"/>
    <s v="Single Parent"/>
    <n v="14000"/>
    <s v="Holiday"/>
    <x v="2"/>
    <x v="1"/>
    <n v="3"/>
    <x v="0"/>
    <s v="Yes"/>
    <n v="3400"/>
    <n v="650"/>
  </r>
  <r>
    <n v="96"/>
    <s v="New South Wales"/>
    <x v="0"/>
    <n v="34"/>
    <s v="Couple with Children"/>
    <n v="15000"/>
    <s v="Work"/>
    <x v="3"/>
    <x v="0"/>
    <n v="4"/>
    <x v="1"/>
    <s v="Yes"/>
    <n v="2800"/>
    <n v="850"/>
  </r>
  <r>
    <n v="97"/>
    <s v="New South Wales"/>
    <x v="0"/>
    <n v="52"/>
    <s v="Single Person"/>
    <n v="9000"/>
    <s v="Private"/>
    <x v="0"/>
    <x v="1"/>
    <n v="3"/>
    <x v="2"/>
    <s v="No"/>
    <n v="3200"/>
    <n v="800"/>
  </r>
  <r>
    <n v="98"/>
    <s v="Queensland"/>
    <x v="0"/>
    <n v="30"/>
    <s v="Couple with no Children"/>
    <n v="12000"/>
    <s v="Holiday"/>
    <x v="4"/>
    <x v="1"/>
    <n v="2"/>
    <x v="1"/>
    <s v="No"/>
    <n v="3600"/>
    <n v="750"/>
  </r>
  <r>
    <n v="99"/>
    <s v="Australian Capital Territory"/>
    <x v="0"/>
    <n v="49"/>
    <s v="Single Parent"/>
    <n v="11000"/>
    <s v="Work"/>
    <x v="3"/>
    <x v="0"/>
    <n v="5"/>
    <x v="0"/>
    <s v="Yes"/>
    <n v="3000"/>
    <n v="700"/>
  </r>
  <r>
    <n v="100"/>
    <s v="South Australia"/>
    <x v="0"/>
    <n v="37"/>
    <s v="Couple with Children"/>
    <n v="10000"/>
    <s v="Private"/>
    <x v="1"/>
    <x v="1"/>
    <n v="4"/>
    <x v="2"/>
    <s v="Yes"/>
    <n v="3400"/>
    <n v="650"/>
  </r>
  <r>
    <n v="101"/>
    <s v="South Australia"/>
    <x v="0"/>
    <n v="45"/>
    <s v="Single Person"/>
    <n v="14000"/>
    <s v="Holiday"/>
    <x v="2"/>
    <x v="1"/>
    <n v="3"/>
    <x v="1"/>
    <s v="Yes"/>
    <n v="3700"/>
    <n v="850"/>
  </r>
  <r>
    <n v="102"/>
    <s v="Victoria"/>
    <x v="0"/>
    <n v="31"/>
    <s v="Couple with no Children"/>
    <n v="13000"/>
    <s v="Work"/>
    <x v="3"/>
    <x v="0"/>
    <n v="2"/>
    <x v="2"/>
    <s v="No"/>
    <n v="3100"/>
    <n v="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A4680-D21C-4E9C-8E44-ABC5724F71B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E10" firstHeaderRow="1" firstDataRow="2" firstDataCol="1"/>
  <pivotFields count="14">
    <pivotField numFmtId="1" showAll="0"/>
    <pivotField showAll="0"/>
    <pivotField axis="axisCol" showAll="0">
      <items count="3">
        <item x="0"/>
        <item x="1"/>
        <item t="default"/>
      </items>
    </pivotField>
    <pivotField numFmtId="1" showAll="0"/>
    <pivotField showAll="0"/>
    <pivotField numFmtId="1" showAll="0"/>
    <pivotField showAll="0"/>
    <pivotField showAll="0"/>
    <pivotField axis="axisRow" dataField="1" showAll="0">
      <items count="3">
        <item x="0"/>
        <item x="1"/>
        <item t="default"/>
      </items>
    </pivotField>
    <pivotField numFmtId="1" showAll="0"/>
    <pivotField numFmtId="1" showAll="0"/>
    <pivotField showAll="0"/>
    <pivotField numFmtId="1" showAll="0"/>
    <pivotField numFmtId="1" showAll="0"/>
  </pivotFields>
  <rowFields count="1">
    <field x="8"/>
  </rowFields>
  <rowItems count="3">
    <i>
      <x/>
    </i>
    <i>
      <x v="1"/>
    </i>
    <i t="grand">
      <x/>
    </i>
  </rowItems>
  <colFields count="1">
    <field x="2"/>
  </colFields>
  <colItems count="3">
    <i>
      <x/>
    </i>
    <i>
      <x v="1"/>
    </i>
    <i t="grand">
      <x/>
    </i>
  </colItems>
  <dataFields count="1">
    <dataField name="Count of EV_Towing" fld="8" subtotal="count" baseField="0" baseItem="0"/>
  </dataFields>
  <formats count="2">
    <format dxfId="9">
      <pivotArea collapsedLevelsAreSubtotals="1" fieldPosition="0">
        <references count="2">
          <reference field="2" count="0" selected="0"/>
          <reference field="8" count="1">
            <x v="1"/>
          </reference>
        </references>
      </pivotArea>
    </format>
    <format dxfId="8">
      <pivotArea collapsedLevelsAreSubtotals="1" fieldPosition="0">
        <references count="2">
          <reference field="2" count="0" selected="0"/>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B9620-6DBE-4C7B-857A-7A00EBE9513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H12" firstHeaderRow="1" firstDataRow="2" firstDataCol="1"/>
  <pivotFields count="14">
    <pivotField numFmtId="1" showAll="0"/>
    <pivotField showAll="0"/>
    <pivotField showAll="0"/>
    <pivotField numFmtId="1" showAll="0"/>
    <pivotField showAll="0"/>
    <pivotField numFmtId="1" showAll="0"/>
    <pivotField showAll="0"/>
    <pivotField axis="axisCol" dataField="1" showAll="0">
      <items count="6">
        <item x="2"/>
        <item x="0"/>
        <item x="3"/>
        <item x="4"/>
        <item x="1"/>
        <item t="default"/>
      </items>
    </pivotField>
    <pivotField showAll="0"/>
    <pivotField numFmtId="1" showAll="0"/>
    <pivotField axis="axisRow" numFmtId="1" showAll="0">
      <items count="6">
        <item h="1" x="4"/>
        <item h="1" x="3"/>
        <item h="1" x="1"/>
        <item x="2"/>
        <item x="0"/>
        <item t="default"/>
      </items>
    </pivotField>
    <pivotField showAll="0"/>
    <pivotField numFmtId="1" showAll="0"/>
    <pivotField numFmtId="1" showAll="0"/>
  </pivotFields>
  <rowFields count="1">
    <field x="10"/>
  </rowFields>
  <rowItems count="3">
    <i>
      <x v="3"/>
    </i>
    <i>
      <x v="4"/>
    </i>
    <i t="grand">
      <x/>
    </i>
  </rowItems>
  <colFields count="1">
    <field x="7"/>
  </colFields>
  <colItems count="6">
    <i>
      <x/>
    </i>
    <i>
      <x v="1"/>
    </i>
    <i>
      <x v="2"/>
    </i>
    <i>
      <x v="3"/>
    </i>
    <i>
      <x v="4"/>
    </i>
    <i t="grand">
      <x/>
    </i>
  </colItems>
  <dataFields count="1">
    <dataField name="Count of Reas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8137A0-B4C3-4A3D-A877-436C1A420029}" name="Table1" displayName="Table1" ref="B12:E22" totalsRowShown="0" headerRowDxfId="3" dataDxfId="4">
  <tableColumns count="4">
    <tableColumn id="1" xr3:uid="{CD39E681-AF72-49D6-BCDA-DCE283517C54}" name="Column1"/>
    <tableColumn id="2" xr3:uid="{869092EB-0368-41A8-9830-B5F90EC60347}" name="Holiday" dataDxfId="7"/>
    <tableColumn id="3" xr3:uid="{551F9F53-4706-41BF-BF84-29162B7FA3B2}" name="Private" dataDxfId="6"/>
    <tableColumn id="4" xr3:uid="{F34D1178-9831-4437-AD6B-21619FB43EEE}" name="Work" dataDxfId="5"/>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8B7F0-D4BA-4830-95BE-A9C1E57E7918}">
  <sheetPr>
    <tabColor rgb="FFFF0000"/>
  </sheetPr>
  <dimension ref="A1:B2"/>
  <sheetViews>
    <sheetView workbookViewId="0">
      <selection activeCell="H15" sqref="H15"/>
    </sheetView>
  </sheetViews>
  <sheetFormatPr defaultRowHeight="14.5" x14ac:dyDescent="0.35"/>
  <sheetData>
    <row r="1" spans="1:2" ht="18.5" x14ac:dyDescent="0.45">
      <c r="B1" s="12" t="s">
        <v>92</v>
      </c>
    </row>
    <row r="2" spans="1:2" ht="18.5" x14ac:dyDescent="0.35">
      <c r="A2" s="14" t="s">
        <v>91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648A-0CBC-4829-B368-689AE4A3D559}">
  <dimension ref="A2:I12"/>
  <sheetViews>
    <sheetView workbookViewId="0">
      <selection activeCell="K13" sqref="K13"/>
    </sheetView>
  </sheetViews>
  <sheetFormatPr defaultRowHeight="14.5" x14ac:dyDescent="0.35"/>
  <cols>
    <col min="2" max="2" width="14.7265625" bestFit="1" customWidth="1"/>
    <col min="3" max="3" width="15.26953125" bestFit="1" customWidth="1"/>
    <col min="4" max="4" width="11.6328125" bestFit="1" customWidth="1"/>
    <col min="5" max="5" width="11.36328125" bestFit="1" customWidth="1"/>
    <col min="6" max="6" width="6.36328125" bestFit="1" customWidth="1"/>
    <col min="7" max="7" width="10.26953125" bestFit="1" customWidth="1"/>
    <col min="8" max="8" width="10.7265625" bestFit="1" customWidth="1"/>
  </cols>
  <sheetData>
    <row r="2" spans="1:9" x14ac:dyDescent="0.35">
      <c r="A2" s="94" t="s">
        <v>218</v>
      </c>
      <c r="B2" s="93"/>
      <c r="C2" s="93"/>
      <c r="D2" s="93"/>
      <c r="E2" s="93"/>
      <c r="F2" s="93"/>
      <c r="G2" s="93"/>
      <c r="H2" s="93"/>
      <c r="I2" s="93"/>
    </row>
    <row r="3" spans="1:9" x14ac:dyDescent="0.35">
      <c r="A3" s="108" t="s">
        <v>219</v>
      </c>
      <c r="B3" s="93"/>
      <c r="C3" s="93"/>
      <c r="D3" s="93"/>
      <c r="E3" s="93"/>
      <c r="F3" s="93"/>
      <c r="G3" s="93"/>
      <c r="H3" s="93"/>
      <c r="I3" s="93"/>
    </row>
    <row r="4" spans="1:9" x14ac:dyDescent="0.35">
      <c r="A4" s="108" t="s">
        <v>110</v>
      </c>
      <c r="B4" s="93"/>
      <c r="C4" s="93"/>
      <c r="D4" s="93"/>
      <c r="E4" s="93"/>
      <c r="F4" s="93"/>
      <c r="G4" s="93"/>
      <c r="H4" s="93"/>
      <c r="I4" s="93"/>
    </row>
    <row r="8" spans="1:9" x14ac:dyDescent="0.35">
      <c r="B8" s="18" t="s">
        <v>220</v>
      </c>
      <c r="C8" s="18" t="s">
        <v>128</v>
      </c>
    </row>
    <row r="9" spans="1:9" x14ac:dyDescent="0.35">
      <c r="B9" s="18" t="s">
        <v>126</v>
      </c>
      <c r="C9" t="s">
        <v>12</v>
      </c>
      <c r="D9" t="s">
        <v>21</v>
      </c>
      <c r="E9" t="s">
        <v>29</v>
      </c>
      <c r="F9" t="s">
        <v>24</v>
      </c>
      <c r="G9" t="s">
        <v>17</v>
      </c>
      <c r="H9" t="s">
        <v>127</v>
      </c>
    </row>
    <row r="10" spans="1:9" x14ac:dyDescent="0.35">
      <c r="B10" s="22">
        <v>6</v>
      </c>
      <c r="C10" s="20">
        <v>5</v>
      </c>
      <c r="D10" s="20">
        <v>8</v>
      </c>
      <c r="E10" s="20">
        <v>10</v>
      </c>
      <c r="F10" s="20">
        <v>2</v>
      </c>
      <c r="G10" s="20">
        <v>3</v>
      </c>
      <c r="H10" s="20">
        <v>28</v>
      </c>
    </row>
    <row r="11" spans="1:9" x14ac:dyDescent="0.35">
      <c r="B11" s="22">
        <v>7</v>
      </c>
      <c r="C11" s="20">
        <v>5</v>
      </c>
      <c r="D11" s="20">
        <v>6</v>
      </c>
      <c r="E11" s="20">
        <v>7</v>
      </c>
      <c r="F11" s="20">
        <v>2</v>
      </c>
      <c r="G11" s="20">
        <v>4</v>
      </c>
      <c r="H11" s="20">
        <v>24</v>
      </c>
    </row>
    <row r="12" spans="1:9" x14ac:dyDescent="0.35">
      <c r="B12" s="22" t="s">
        <v>127</v>
      </c>
      <c r="C12" s="20">
        <v>10</v>
      </c>
      <c r="D12" s="20">
        <v>14</v>
      </c>
      <c r="E12" s="20">
        <v>17</v>
      </c>
      <c r="F12" s="20">
        <v>4</v>
      </c>
      <c r="G12" s="20">
        <v>7</v>
      </c>
      <c r="H12" s="20">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2D86-6FCA-4FFF-8F04-B7512385B4AC}">
  <dimension ref="A2:M33"/>
  <sheetViews>
    <sheetView topLeftCell="A6" workbookViewId="0">
      <selection activeCell="A30" sqref="A30:D30"/>
    </sheetView>
  </sheetViews>
  <sheetFormatPr defaultRowHeight="14.5" x14ac:dyDescent="0.35"/>
  <sheetData>
    <row r="2" spans="1:13" x14ac:dyDescent="0.35">
      <c r="A2" s="136" t="s">
        <v>221</v>
      </c>
      <c r="B2" s="148"/>
      <c r="C2" s="109"/>
      <c r="D2" s="109"/>
      <c r="E2" s="109"/>
      <c r="F2" s="109"/>
      <c r="G2" s="109"/>
      <c r="H2" s="109"/>
      <c r="I2" s="109"/>
      <c r="J2" s="109"/>
      <c r="K2" s="109"/>
      <c r="L2" s="109"/>
      <c r="M2" s="109"/>
    </row>
    <row r="3" spans="1:13" x14ac:dyDescent="0.35">
      <c r="A3" s="109"/>
      <c r="B3" s="109"/>
      <c r="C3" s="109"/>
      <c r="D3" s="109"/>
      <c r="E3" s="109"/>
      <c r="F3" s="109"/>
      <c r="G3" s="109"/>
      <c r="H3" s="109"/>
      <c r="I3" s="109"/>
      <c r="J3" s="109"/>
      <c r="K3" s="109"/>
      <c r="L3" s="109"/>
      <c r="M3" s="109"/>
    </row>
    <row r="4" spans="1:13" x14ac:dyDescent="0.35">
      <c r="A4" s="110" t="s">
        <v>222</v>
      </c>
      <c r="B4" s="110"/>
      <c r="C4" s="110"/>
      <c r="D4" s="110"/>
      <c r="E4" s="110"/>
      <c r="F4" s="110"/>
      <c r="G4" s="110"/>
      <c r="H4" s="109"/>
      <c r="I4" s="109"/>
      <c r="J4" s="109"/>
      <c r="K4" s="109"/>
      <c r="L4" s="109"/>
      <c r="M4" s="109"/>
    </row>
    <row r="5" spans="1:13" x14ac:dyDescent="0.35">
      <c r="A5" s="111"/>
      <c r="B5" s="112" t="s">
        <v>223</v>
      </c>
      <c r="C5" s="113"/>
      <c r="D5" s="113"/>
      <c r="E5" s="113"/>
      <c r="F5" s="114"/>
      <c r="G5" s="115"/>
      <c r="H5" s="109"/>
      <c r="I5" s="137" t="s">
        <v>224</v>
      </c>
      <c r="J5" s="137"/>
      <c r="K5" s="137"/>
      <c r="L5" s="137"/>
      <c r="M5" s="137"/>
    </row>
    <row r="6" spans="1:13" x14ac:dyDescent="0.35">
      <c r="A6" s="116" t="s">
        <v>225</v>
      </c>
      <c r="B6" s="116" t="s">
        <v>12</v>
      </c>
      <c r="C6" s="116" t="s">
        <v>21</v>
      </c>
      <c r="D6" s="116" t="s">
        <v>29</v>
      </c>
      <c r="E6" s="116" t="s">
        <v>24</v>
      </c>
      <c r="F6" s="116" t="s">
        <v>17</v>
      </c>
      <c r="G6" s="117" t="s">
        <v>205</v>
      </c>
      <c r="H6" s="109"/>
      <c r="I6" s="144" t="s">
        <v>226</v>
      </c>
      <c r="J6" s="144"/>
      <c r="K6" s="144"/>
      <c r="L6" s="144"/>
      <c r="M6" s="144"/>
    </row>
    <row r="7" spans="1:13" x14ac:dyDescent="0.35">
      <c r="A7" s="118">
        <v>6</v>
      </c>
      <c r="B7" s="119">
        <v>5</v>
      </c>
      <c r="C7" s="119">
        <v>8</v>
      </c>
      <c r="D7" s="119">
        <v>10</v>
      </c>
      <c r="E7" s="119">
        <v>2</v>
      </c>
      <c r="F7" s="119">
        <v>3</v>
      </c>
      <c r="G7" s="111">
        <f>SUM(B7:F7)</f>
        <v>28</v>
      </c>
      <c r="H7" s="109"/>
      <c r="I7" s="145">
        <f t="shared" ref="I7:M8" si="0">B7 - B14</f>
        <v>-0.38461538461538503</v>
      </c>
      <c r="J7" s="145">
        <f t="shared" si="0"/>
        <v>0.46153846153846168</v>
      </c>
      <c r="K7" s="145">
        <f t="shared" si="0"/>
        <v>0.8461538461538467</v>
      </c>
      <c r="L7" s="145">
        <f t="shared" si="0"/>
        <v>-0.15384615384615374</v>
      </c>
      <c r="M7" s="145">
        <f t="shared" si="0"/>
        <v>-0.76923076923076916</v>
      </c>
    </row>
    <row r="8" spans="1:13" x14ac:dyDescent="0.35">
      <c r="A8" s="118">
        <v>7</v>
      </c>
      <c r="B8" s="119">
        <v>5</v>
      </c>
      <c r="C8" s="119">
        <v>6</v>
      </c>
      <c r="D8" s="119">
        <v>7</v>
      </c>
      <c r="E8" s="119">
        <v>2</v>
      </c>
      <c r="F8" s="119">
        <v>4</v>
      </c>
      <c r="G8" s="111">
        <f>SUM(B8:F8)</f>
        <v>24</v>
      </c>
      <c r="H8" s="109"/>
      <c r="I8" s="145">
        <f t="shared" si="0"/>
        <v>0.38461538461538503</v>
      </c>
      <c r="J8" s="145">
        <f t="shared" si="0"/>
        <v>-0.46153846153846168</v>
      </c>
      <c r="K8" s="145">
        <f t="shared" si="0"/>
        <v>-0.84615384615384581</v>
      </c>
      <c r="L8" s="145">
        <f t="shared" si="0"/>
        <v>0.15384615384615374</v>
      </c>
      <c r="M8" s="145">
        <f t="shared" si="0"/>
        <v>0.76923076923076916</v>
      </c>
    </row>
    <row r="9" spans="1:13" x14ac:dyDescent="0.35">
      <c r="A9" s="120" t="s">
        <v>205</v>
      </c>
      <c r="B9" s="111">
        <f>SUM(B7:B8)</f>
        <v>10</v>
      </c>
      <c r="C9" s="111">
        <f>SUM(C7:C8)</f>
        <v>14</v>
      </c>
      <c r="D9" s="111">
        <f>SUM(D7:D8)</f>
        <v>17</v>
      </c>
      <c r="E9" s="111">
        <f>SUM(E7:E8)</f>
        <v>4</v>
      </c>
      <c r="F9" s="111">
        <f>SUM(F7:F8)</f>
        <v>7</v>
      </c>
      <c r="G9" s="111">
        <f>SUM(B9:F9)</f>
        <v>52</v>
      </c>
      <c r="H9" s="109"/>
      <c r="I9" s="109"/>
      <c r="J9" s="109"/>
      <c r="K9" s="109"/>
      <c r="L9" s="109"/>
      <c r="M9" s="109"/>
    </row>
    <row r="10" spans="1:13" x14ac:dyDescent="0.35">
      <c r="A10" s="109"/>
      <c r="B10" s="109"/>
      <c r="C10" s="109"/>
      <c r="D10" s="109"/>
      <c r="E10" s="109"/>
      <c r="F10" s="109"/>
      <c r="G10" s="109"/>
      <c r="H10" s="109"/>
      <c r="I10" s="109"/>
      <c r="J10" s="109"/>
      <c r="K10" s="109"/>
      <c r="L10" s="109"/>
      <c r="M10" s="109"/>
    </row>
    <row r="11" spans="1:13" x14ac:dyDescent="0.35">
      <c r="A11" s="121" t="s">
        <v>227</v>
      </c>
      <c r="B11" s="121"/>
      <c r="C11" s="121"/>
      <c r="D11" s="121"/>
      <c r="E11" s="121"/>
      <c r="F11" s="121"/>
      <c r="G11" s="121"/>
      <c r="H11" s="109"/>
      <c r="I11" s="109"/>
      <c r="J11" s="109"/>
      <c r="K11" s="109"/>
      <c r="L11" s="109"/>
      <c r="M11" s="109"/>
    </row>
    <row r="12" spans="1:13" x14ac:dyDescent="0.35">
      <c r="A12" s="111"/>
      <c r="B12" s="122" t="str">
        <f>B5</f>
        <v>Column variable</v>
      </c>
      <c r="C12" s="123"/>
      <c r="D12" s="123"/>
      <c r="E12" s="123"/>
      <c r="F12" s="124"/>
      <c r="G12" s="111"/>
      <c r="H12" s="109"/>
      <c r="I12" s="109"/>
      <c r="J12" s="109"/>
      <c r="K12" s="109"/>
      <c r="L12" s="109"/>
      <c r="M12" s="109"/>
    </row>
    <row r="13" spans="1:13" x14ac:dyDescent="0.35">
      <c r="A13" s="117" t="str">
        <f>A6</f>
        <v>Row variable</v>
      </c>
      <c r="B13" s="117" t="str">
        <f>B6</f>
        <v>Economic</v>
      </c>
      <c r="C13" s="117" t="str">
        <f>C6</f>
        <v>Environment</v>
      </c>
      <c r="D13" s="117" t="str">
        <f>D6</f>
        <v>Fuel Security</v>
      </c>
      <c r="E13" s="117" t="str">
        <f>E6</f>
        <v>Health</v>
      </c>
      <c r="F13" s="117" t="str">
        <f>F6</f>
        <v>Technology</v>
      </c>
      <c r="G13" s="117" t="s">
        <v>205</v>
      </c>
      <c r="H13" s="109"/>
      <c r="I13" s="137" t="s">
        <v>228</v>
      </c>
      <c r="J13" s="137"/>
      <c r="K13" s="137"/>
      <c r="L13" s="137"/>
      <c r="M13" s="137"/>
    </row>
    <row r="14" spans="1:13" x14ac:dyDescent="0.35">
      <c r="A14" s="120">
        <f>A7</f>
        <v>6</v>
      </c>
      <c r="B14" s="125">
        <f t="shared" ref="B14:F15" si="1">$G7 * B$9/$G$9</f>
        <v>5.384615384615385</v>
      </c>
      <c r="C14" s="125">
        <f t="shared" si="1"/>
        <v>7.5384615384615383</v>
      </c>
      <c r="D14" s="125">
        <f t="shared" si="1"/>
        <v>9.1538461538461533</v>
      </c>
      <c r="E14" s="125">
        <f t="shared" si="1"/>
        <v>2.1538461538461537</v>
      </c>
      <c r="F14" s="125">
        <f t="shared" si="1"/>
        <v>3.7692307692307692</v>
      </c>
      <c r="G14" s="111">
        <f>SUM(B14:F14)</f>
        <v>28</v>
      </c>
      <c r="H14" s="109"/>
      <c r="I14" s="145">
        <f t="shared" ref="I14:M15" si="2">I7^2/B14</f>
        <v>2.7472527472527528E-2</v>
      </c>
      <c r="J14" s="145">
        <f t="shared" si="2"/>
        <v>2.8257456828885415E-2</v>
      </c>
      <c r="K14" s="145">
        <f t="shared" si="2"/>
        <v>7.8215901745313607E-2</v>
      </c>
      <c r="L14" s="145">
        <f t="shared" si="2"/>
        <v>1.0989010989010974E-2</v>
      </c>
      <c r="M14" s="145">
        <f t="shared" si="2"/>
        <v>0.15698587127158553</v>
      </c>
    </row>
    <row r="15" spans="1:13" x14ac:dyDescent="0.35">
      <c r="A15" s="120">
        <f>A8</f>
        <v>7</v>
      </c>
      <c r="B15" s="125">
        <f t="shared" si="1"/>
        <v>4.615384615384615</v>
      </c>
      <c r="C15" s="125">
        <f t="shared" si="1"/>
        <v>6.4615384615384617</v>
      </c>
      <c r="D15" s="125">
        <f t="shared" si="1"/>
        <v>7.8461538461538458</v>
      </c>
      <c r="E15" s="125">
        <f t="shared" si="1"/>
        <v>1.8461538461538463</v>
      </c>
      <c r="F15" s="125">
        <f t="shared" si="1"/>
        <v>3.2307692307692308</v>
      </c>
      <c r="G15" s="111">
        <f>SUM(B15:F15)</f>
        <v>24</v>
      </c>
      <c r="H15" s="109"/>
      <c r="I15" s="145">
        <f t="shared" si="2"/>
        <v>3.2051282051282125E-2</v>
      </c>
      <c r="J15" s="145">
        <f t="shared" si="2"/>
        <v>3.2967032967032982E-2</v>
      </c>
      <c r="K15" s="145">
        <f t="shared" si="2"/>
        <v>9.1251885369532354E-2</v>
      </c>
      <c r="L15" s="145">
        <f t="shared" si="2"/>
        <v>1.2820512820512803E-2</v>
      </c>
      <c r="M15" s="145">
        <f t="shared" si="2"/>
        <v>0.18315018315018311</v>
      </c>
    </row>
    <row r="16" spans="1:13" x14ac:dyDescent="0.35">
      <c r="A16" s="120" t="s">
        <v>205</v>
      </c>
      <c r="B16" s="111">
        <f>SUM(B14:B15)</f>
        <v>10</v>
      </c>
      <c r="C16" s="111">
        <f>SUM(C14:C15)</f>
        <v>14</v>
      </c>
      <c r="D16" s="111">
        <f>SUM(D14:D15)</f>
        <v>17</v>
      </c>
      <c r="E16" s="111">
        <f>SUM(E14:E15)</f>
        <v>4</v>
      </c>
      <c r="F16" s="111">
        <f>SUM(F14:F15)</f>
        <v>7</v>
      </c>
      <c r="G16" s="111">
        <f>SUM(B16:F16)</f>
        <v>52</v>
      </c>
      <c r="H16" s="109"/>
      <c r="I16" s="109"/>
      <c r="J16" s="109"/>
      <c r="K16" s="109"/>
      <c r="L16" s="109"/>
      <c r="M16" s="109"/>
    </row>
    <row r="17" spans="1:13" x14ac:dyDescent="0.35">
      <c r="A17" s="109"/>
      <c r="B17" s="109"/>
      <c r="C17" s="109"/>
      <c r="D17" s="109"/>
      <c r="E17" s="109"/>
      <c r="F17" s="109"/>
      <c r="G17" s="109"/>
      <c r="H17" s="109"/>
      <c r="I17" s="109"/>
      <c r="J17" s="109"/>
      <c r="K17" s="109"/>
      <c r="L17" s="109"/>
      <c r="M17" s="109"/>
    </row>
    <row r="18" spans="1:13" x14ac:dyDescent="0.35">
      <c r="A18" s="126" t="s">
        <v>229</v>
      </c>
      <c r="B18" s="126"/>
      <c r="C18" s="109"/>
      <c r="D18" s="109"/>
      <c r="E18" s="109"/>
      <c r="F18" s="109"/>
      <c r="G18" s="109"/>
      <c r="H18" s="109"/>
      <c r="I18" s="109"/>
      <c r="J18" s="109"/>
      <c r="K18" s="109"/>
      <c r="L18" s="109"/>
      <c r="M18" s="109"/>
    </row>
    <row r="19" spans="1:13" x14ac:dyDescent="0.35">
      <c r="A19" s="127" t="s">
        <v>230</v>
      </c>
      <c r="B19" s="119">
        <v>0.05</v>
      </c>
      <c r="C19" s="109"/>
      <c r="D19" s="109"/>
      <c r="E19" s="109"/>
      <c r="F19" s="109"/>
      <c r="G19" s="109"/>
      <c r="H19" s="109"/>
      <c r="I19" s="109"/>
      <c r="J19" s="109"/>
      <c r="K19" s="109"/>
      <c r="L19" s="109"/>
      <c r="M19" s="109"/>
    </row>
    <row r="20" spans="1:13" x14ac:dyDescent="0.35">
      <c r="A20" s="128" t="s">
        <v>231</v>
      </c>
      <c r="B20" s="128">
        <v>2</v>
      </c>
      <c r="C20" s="109"/>
      <c r="D20" s="109"/>
      <c r="E20" s="109"/>
      <c r="F20" s="109"/>
      <c r="G20" s="109"/>
      <c r="H20" s="109"/>
      <c r="I20" s="109"/>
      <c r="J20" s="109"/>
      <c r="K20" s="109"/>
      <c r="L20" s="109"/>
      <c r="M20" s="109"/>
    </row>
    <row r="21" spans="1:13" x14ac:dyDescent="0.35">
      <c r="A21" s="128" t="s">
        <v>232</v>
      </c>
      <c r="B21" s="128">
        <v>5</v>
      </c>
      <c r="C21" s="109"/>
      <c r="D21" s="109"/>
      <c r="E21" s="109"/>
      <c r="F21" s="109"/>
      <c r="G21" s="109"/>
      <c r="H21" s="109"/>
      <c r="I21" s="109"/>
      <c r="J21" s="109"/>
      <c r="K21" s="109"/>
      <c r="L21" s="109"/>
      <c r="M21" s="109"/>
    </row>
    <row r="22" spans="1:13" x14ac:dyDescent="0.35">
      <c r="A22" s="128" t="s">
        <v>152</v>
      </c>
      <c r="B22" s="128">
        <f>($B$20 - 1) * ($B$21 - 1)</f>
        <v>4</v>
      </c>
      <c r="C22" s="109"/>
      <c r="D22" s="109"/>
      <c r="E22" s="109"/>
      <c r="F22" s="13" t="s">
        <v>183</v>
      </c>
      <c r="G22" s="109"/>
      <c r="H22" s="109"/>
      <c r="I22" s="109"/>
      <c r="J22" t="s">
        <v>233</v>
      </c>
      <c r="K22" s="109"/>
      <c r="L22" s="109"/>
      <c r="M22" s="109"/>
    </row>
    <row r="23" spans="1:13" x14ac:dyDescent="0.35">
      <c r="A23" s="109"/>
      <c r="B23" s="109"/>
      <c r="C23" s="109"/>
      <c r="D23" s="109"/>
      <c r="E23" s="109"/>
      <c r="F23" s="13" t="s">
        <v>184</v>
      </c>
      <c r="G23" s="109"/>
      <c r="H23" s="109"/>
      <c r="I23" s="109"/>
      <c r="J23" s="129" t="s">
        <v>234</v>
      </c>
      <c r="K23" s="109"/>
      <c r="L23" s="109"/>
      <c r="M23" s="109"/>
    </row>
    <row r="24" spans="1:13" x14ac:dyDescent="0.35">
      <c r="A24" s="130" t="s">
        <v>235</v>
      </c>
      <c r="B24" s="130"/>
      <c r="C24" s="109"/>
      <c r="D24" s="109"/>
      <c r="E24" s="109"/>
      <c r="F24" s="109"/>
      <c r="G24" s="109"/>
      <c r="H24" s="109"/>
      <c r="I24" s="109"/>
      <c r="J24" s="109"/>
      <c r="K24" s="109"/>
      <c r="L24" s="109"/>
      <c r="M24" s="109"/>
    </row>
    <row r="25" spans="1:13" x14ac:dyDescent="0.35">
      <c r="A25" s="131" t="s">
        <v>236</v>
      </c>
      <c r="B25" s="132">
        <f>CHIINV(B19, B22)</f>
        <v>9.4877290367811575</v>
      </c>
      <c r="C25" s="109"/>
      <c r="D25" s="109"/>
      <c r="E25" s="109"/>
      <c r="F25" s="109"/>
      <c r="G25" s="109"/>
      <c r="H25" s="109"/>
      <c r="I25" s="109"/>
      <c r="J25" s="109"/>
      <c r="K25" s="109"/>
      <c r="L25" s="109"/>
      <c r="M25" s="109"/>
    </row>
    <row r="26" spans="1:13" x14ac:dyDescent="0.35">
      <c r="A26" s="131" t="s">
        <v>237</v>
      </c>
      <c r="B26" s="132">
        <f>SUM($I$14:$M$15)</f>
        <v>0.65416166466586634</v>
      </c>
      <c r="C26" s="109"/>
      <c r="D26" s="109"/>
      <c r="E26" s="109"/>
      <c r="F26" s="109"/>
      <c r="G26" s="109"/>
      <c r="H26" s="109"/>
      <c r="I26" s="109"/>
      <c r="K26" s="109"/>
      <c r="L26" s="109"/>
      <c r="M26" s="109"/>
    </row>
    <row r="27" spans="1:13" x14ac:dyDescent="0.35">
      <c r="A27" s="133" t="s">
        <v>238</v>
      </c>
      <c r="B27" s="132">
        <f>CHIDIST(B26, B22)</f>
        <v>0.95685906560085709</v>
      </c>
      <c r="C27" s="109"/>
      <c r="D27" s="109"/>
      <c r="E27" s="109"/>
      <c r="F27" s="109"/>
      <c r="G27" s="109"/>
      <c r="H27" s="109"/>
      <c r="I27" s="109"/>
      <c r="J27" s="109"/>
      <c r="K27" s="109"/>
      <c r="L27" s="109"/>
      <c r="M27" s="109"/>
    </row>
    <row r="28" spans="1:13" x14ac:dyDescent="0.35">
      <c r="A28" s="134" t="str">
        <f>IF(B27&lt;B19, "Reject the null hypothesis", "Do not reject the null hypothesis")</f>
        <v>Do not reject the null hypothesis</v>
      </c>
      <c r="B28" s="135"/>
      <c r="C28" s="109"/>
      <c r="D28" s="109"/>
      <c r="E28" s="109"/>
      <c r="F28" s="109"/>
      <c r="G28" s="109"/>
      <c r="H28" s="109"/>
      <c r="I28" s="109"/>
      <c r="J28" s="109"/>
      <c r="K28" s="109"/>
      <c r="L28" s="109"/>
      <c r="M28" s="109"/>
    </row>
    <row r="29" spans="1:13" x14ac:dyDescent="0.35">
      <c r="A29" s="109"/>
      <c r="B29" s="109"/>
      <c r="C29" s="109"/>
      <c r="D29" s="109"/>
      <c r="E29" s="109"/>
      <c r="F29" s="109"/>
      <c r="G29" s="109"/>
      <c r="H29" s="109"/>
      <c r="I29" s="109"/>
      <c r="J29" s="109"/>
      <c r="K29" s="109"/>
      <c r="L29" s="109"/>
      <c r="M29" s="109"/>
    </row>
    <row r="30" spans="1:13" x14ac:dyDescent="0.35">
      <c r="A30" s="150" t="s">
        <v>257</v>
      </c>
      <c r="B30" s="136"/>
      <c r="C30" s="136"/>
      <c r="D30" s="136"/>
      <c r="E30" s="109"/>
      <c r="F30" s="149" t="s">
        <v>256</v>
      </c>
      <c r="G30" s="109"/>
      <c r="H30" s="109"/>
      <c r="I30" s="109"/>
      <c r="J30" s="109"/>
      <c r="K30" s="109"/>
      <c r="L30" s="109"/>
      <c r="M30" s="109"/>
    </row>
    <row r="31" spans="1:13" x14ac:dyDescent="0.35">
      <c r="B31" s="109"/>
      <c r="C31" s="109"/>
      <c r="D31" s="109"/>
      <c r="E31" s="109"/>
      <c r="F31" s="109"/>
      <c r="G31" s="109"/>
      <c r="H31" s="109"/>
      <c r="I31" s="109"/>
      <c r="J31" s="109"/>
      <c r="K31" s="109"/>
      <c r="L31" s="109"/>
      <c r="M31" s="109"/>
    </row>
    <row r="32" spans="1:13" x14ac:dyDescent="0.35">
      <c r="A32" s="109"/>
      <c r="B32" s="109"/>
      <c r="C32" s="109"/>
      <c r="D32" s="109"/>
      <c r="E32" s="109"/>
      <c r="F32" s="109"/>
      <c r="G32" s="109"/>
      <c r="H32" s="109"/>
      <c r="I32" s="109"/>
      <c r="J32" s="109"/>
      <c r="K32" s="109"/>
      <c r="L32" s="109"/>
      <c r="M32" s="109"/>
    </row>
    <row r="33" spans="1:13" x14ac:dyDescent="0.35">
      <c r="A33" s="109"/>
      <c r="B33" s="109"/>
      <c r="C33" s="109"/>
      <c r="D33" s="109"/>
      <c r="E33" s="109"/>
      <c r="F33" s="109"/>
      <c r="G33" s="109"/>
      <c r="H33" s="109"/>
      <c r="I33" s="109"/>
      <c r="J33" s="109"/>
      <c r="K33" s="109"/>
      <c r="L33" s="109"/>
      <c r="M33" s="109"/>
    </row>
  </sheetData>
  <mergeCells count="10">
    <mergeCell ref="A18:B18"/>
    <mergeCell ref="A24:B24"/>
    <mergeCell ref="A28:B28"/>
    <mergeCell ref="I5:M5"/>
    <mergeCell ref="A4:G4"/>
    <mergeCell ref="B5:F5"/>
    <mergeCell ref="I6:M6"/>
    <mergeCell ref="A11:G11"/>
    <mergeCell ref="B12:F12"/>
    <mergeCell ref="I13:M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D1A6-C5D9-4AB7-B9EE-6DCBEE717806}">
  <dimension ref="A2:O36"/>
  <sheetViews>
    <sheetView tabSelected="1" topLeftCell="E9" workbookViewId="0">
      <selection activeCell="K6" sqref="K6"/>
    </sheetView>
  </sheetViews>
  <sheetFormatPr defaultRowHeight="14.5" x14ac:dyDescent="0.35"/>
  <cols>
    <col min="1" max="1" width="10.26953125" customWidth="1"/>
    <col min="2" max="2" width="9" customWidth="1"/>
    <col min="7" max="7" width="19.6328125" customWidth="1"/>
    <col min="8" max="11" width="12.7265625" bestFit="1" customWidth="1"/>
    <col min="12" max="13" width="13.6328125" bestFit="1" customWidth="1"/>
  </cols>
  <sheetData>
    <row r="2" spans="1:13" x14ac:dyDescent="0.35">
      <c r="A2" s="93" t="s">
        <v>254</v>
      </c>
      <c r="B2" s="93"/>
      <c r="C2" s="93"/>
      <c r="D2" s="93"/>
      <c r="E2" s="93"/>
      <c r="F2" s="93"/>
      <c r="G2" s="93"/>
    </row>
    <row r="3" spans="1:13" x14ac:dyDescent="0.35">
      <c r="A3" s="93" t="s">
        <v>239</v>
      </c>
      <c r="B3" s="93"/>
      <c r="C3" s="93"/>
      <c r="D3" s="93"/>
      <c r="E3" s="93"/>
      <c r="F3" s="93"/>
      <c r="G3" s="93"/>
    </row>
    <row r="4" spans="1:13" x14ac:dyDescent="0.35">
      <c r="A4" s="93" t="s">
        <v>111</v>
      </c>
      <c r="B4" s="93"/>
      <c r="C4" s="93"/>
      <c r="D4" s="93"/>
      <c r="E4" s="93"/>
      <c r="F4" s="93"/>
      <c r="G4" s="93"/>
    </row>
    <row r="7" spans="1:13" x14ac:dyDescent="0.35">
      <c r="G7" s="93" t="s">
        <v>240</v>
      </c>
      <c r="H7" s="93"/>
    </row>
    <row r="9" spans="1:13" x14ac:dyDescent="0.35">
      <c r="G9" s="138" t="s">
        <v>191</v>
      </c>
      <c r="H9" s="138" t="s">
        <v>11</v>
      </c>
      <c r="I9" s="138" t="s">
        <v>28</v>
      </c>
      <c r="J9" s="138" t="s">
        <v>30</v>
      </c>
      <c r="K9" s="138" t="s">
        <v>205</v>
      </c>
      <c r="L9" s="138"/>
      <c r="M9" s="138"/>
    </row>
    <row r="10" spans="1:13" ht="15" thickBot="1" x14ac:dyDescent="0.4">
      <c r="G10" s="139" t="s">
        <v>9</v>
      </c>
      <c r="H10" s="139"/>
      <c r="I10" s="139"/>
      <c r="J10" s="139"/>
      <c r="K10" s="139"/>
      <c r="L10" s="138"/>
      <c r="M10" s="138"/>
    </row>
    <row r="11" spans="1:13" x14ac:dyDescent="0.35">
      <c r="G11" s="140" t="s">
        <v>140</v>
      </c>
      <c r="H11" s="140">
        <v>5</v>
      </c>
      <c r="I11" s="140">
        <v>5</v>
      </c>
      <c r="J11" s="140">
        <v>5</v>
      </c>
      <c r="K11" s="140">
        <v>15</v>
      </c>
      <c r="L11" s="138"/>
      <c r="M11" s="138"/>
    </row>
    <row r="12" spans="1:13" x14ac:dyDescent="0.35">
      <c r="B12" t="s">
        <v>255</v>
      </c>
      <c r="C12" s="1" t="s">
        <v>11</v>
      </c>
      <c r="D12" s="1" t="s">
        <v>28</v>
      </c>
      <c r="E12" s="1" t="s">
        <v>30</v>
      </c>
      <c r="G12" s="140" t="s">
        <v>139</v>
      </c>
      <c r="H12" s="140">
        <v>57000</v>
      </c>
      <c r="I12" s="140">
        <v>55000</v>
      </c>
      <c r="J12" s="140">
        <v>65000</v>
      </c>
      <c r="K12" s="140">
        <v>177000</v>
      </c>
      <c r="L12" s="138"/>
      <c r="M12" s="138"/>
    </row>
    <row r="13" spans="1:13" x14ac:dyDescent="0.35">
      <c r="B13" t="s">
        <v>9</v>
      </c>
      <c r="C13" s="2">
        <v>10000</v>
      </c>
      <c r="D13" s="2">
        <v>10000</v>
      </c>
      <c r="E13" s="2">
        <v>15000</v>
      </c>
      <c r="G13" s="140" t="s">
        <v>193</v>
      </c>
      <c r="H13" s="140">
        <v>11400</v>
      </c>
      <c r="I13" s="140">
        <v>11000</v>
      </c>
      <c r="J13" s="140">
        <v>13000</v>
      </c>
      <c r="K13" s="140">
        <v>11800</v>
      </c>
      <c r="L13" s="138"/>
      <c r="M13" s="138"/>
    </row>
    <row r="14" spans="1:13" x14ac:dyDescent="0.35">
      <c r="C14" s="2">
        <v>14000</v>
      </c>
      <c r="D14" s="2">
        <v>10000</v>
      </c>
      <c r="E14" s="2">
        <v>16000</v>
      </c>
      <c r="G14" s="146" t="s">
        <v>194</v>
      </c>
      <c r="H14" s="147">
        <v>4300000</v>
      </c>
      <c r="I14" s="147">
        <v>1000000</v>
      </c>
      <c r="J14" s="147">
        <v>8000000</v>
      </c>
      <c r="K14" s="147">
        <v>4600000</v>
      </c>
      <c r="L14" s="151">
        <f>H14*4</f>
        <v>17200000</v>
      </c>
    </row>
    <row r="15" spans="1:13" x14ac:dyDescent="0.35">
      <c r="C15" s="2">
        <v>11000</v>
      </c>
      <c r="D15" s="2">
        <v>11000</v>
      </c>
      <c r="E15" s="2">
        <v>10000</v>
      </c>
      <c r="G15" s="140"/>
      <c r="H15" s="140"/>
      <c r="I15" s="140"/>
      <c r="J15" s="140"/>
      <c r="K15" s="140"/>
      <c r="L15" s="138"/>
    </row>
    <row r="16" spans="1:13" ht="15" thickBot="1" x14ac:dyDescent="0.4">
      <c r="C16" s="2">
        <v>9000</v>
      </c>
      <c r="D16" s="2">
        <v>12000</v>
      </c>
      <c r="E16" s="2">
        <v>10000</v>
      </c>
      <c r="G16" s="139" t="s">
        <v>15</v>
      </c>
      <c r="H16" s="139"/>
      <c r="I16" s="139"/>
      <c r="J16" s="139"/>
      <c r="K16" s="139"/>
      <c r="L16" s="138"/>
    </row>
    <row r="17" spans="2:13" x14ac:dyDescent="0.35">
      <c r="C17" s="2">
        <v>13000</v>
      </c>
      <c r="D17" s="2">
        <v>12000</v>
      </c>
      <c r="E17" s="2">
        <v>14000</v>
      </c>
      <c r="G17" s="140" t="s">
        <v>140</v>
      </c>
      <c r="H17" s="140">
        <v>5</v>
      </c>
      <c r="I17" s="140">
        <v>5</v>
      </c>
      <c r="J17" s="140">
        <v>5</v>
      </c>
      <c r="K17" s="140">
        <v>15</v>
      </c>
      <c r="L17" s="138"/>
    </row>
    <row r="18" spans="2:13" x14ac:dyDescent="0.35">
      <c r="B18" t="s">
        <v>15</v>
      </c>
      <c r="C18" s="2">
        <v>8000</v>
      </c>
      <c r="D18" s="2">
        <v>9000</v>
      </c>
      <c r="E18" s="2">
        <v>10000</v>
      </c>
      <c r="G18" s="140" t="s">
        <v>139</v>
      </c>
      <c r="H18" s="140">
        <v>57000</v>
      </c>
      <c r="I18" s="140">
        <v>67000</v>
      </c>
      <c r="J18" s="140">
        <v>50000</v>
      </c>
      <c r="K18" s="140">
        <v>174000</v>
      </c>
      <c r="L18" s="138"/>
    </row>
    <row r="19" spans="2:13" x14ac:dyDescent="0.35">
      <c r="C19" s="2">
        <v>10000</v>
      </c>
      <c r="D19" s="2">
        <v>15000</v>
      </c>
      <c r="E19" s="2">
        <v>11000</v>
      </c>
      <c r="G19" s="140" t="s">
        <v>193</v>
      </c>
      <c r="H19" s="140">
        <v>11400</v>
      </c>
      <c r="I19" s="140">
        <v>13400</v>
      </c>
      <c r="J19" s="140">
        <v>10000</v>
      </c>
      <c r="K19" s="140">
        <v>11600</v>
      </c>
      <c r="L19" s="138"/>
    </row>
    <row r="20" spans="2:13" x14ac:dyDescent="0.35">
      <c r="C20" s="2">
        <v>14000</v>
      </c>
      <c r="D20" s="2">
        <v>12000</v>
      </c>
      <c r="E20" s="2">
        <v>9000</v>
      </c>
      <c r="G20" s="146" t="s">
        <v>194</v>
      </c>
      <c r="H20" s="147">
        <v>5800000</v>
      </c>
      <c r="I20" s="147">
        <v>8300000</v>
      </c>
      <c r="J20" s="147">
        <v>1000000</v>
      </c>
      <c r="K20" s="147">
        <v>6400000</v>
      </c>
      <c r="L20" s="151">
        <f>H20*4</f>
        <v>23200000</v>
      </c>
    </row>
    <row r="21" spans="2:13" x14ac:dyDescent="0.35">
      <c r="C21" s="2">
        <v>13000</v>
      </c>
      <c r="D21" s="2">
        <v>15000</v>
      </c>
      <c r="E21" s="2">
        <v>11000</v>
      </c>
      <c r="G21" s="140"/>
      <c r="H21" s="140"/>
      <c r="I21" s="140"/>
      <c r="J21" s="140"/>
      <c r="K21" s="140"/>
      <c r="L21" s="138"/>
      <c r="M21" s="138"/>
    </row>
    <row r="22" spans="2:13" ht="15" thickBot="1" x14ac:dyDescent="0.4">
      <c r="C22" s="2">
        <v>12000</v>
      </c>
      <c r="D22" s="2">
        <v>16000</v>
      </c>
      <c r="E22" s="2">
        <v>9000</v>
      </c>
      <c r="G22" s="139" t="s">
        <v>205</v>
      </c>
      <c r="H22" s="139"/>
      <c r="I22" s="139"/>
      <c r="J22" s="139"/>
      <c r="K22" s="138"/>
      <c r="L22" s="138"/>
      <c r="M22" s="138"/>
    </row>
    <row r="23" spans="2:13" x14ac:dyDescent="0.35">
      <c r="G23" s="140" t="s">
        <v>140</v>
      </c>
      <c r="H23" s="140">
        <v>10</v>
      </c>
      <c r="I23" s="140">
        <v>10</v>
      </c>
      <c r="J23" s="140">
        <v>10</v>
      </c>
      <c r="K23" s="138"/>
      <c r="L23" s="138"/>
      <c r="M23" s="138"/>
    </row>
    <row r="24" spans="2:13" x14ac:dyDescent="0.35">
      <c r="G24" s="140" t="s">
        <v>139</v>
      </c>
      <c r="H24" s="140">
        <v>114000</v>
      </c>
      <c r="I24" s="140">
        <v>122000</v>
      </c>
      <c r="J24" s="140">
        <v>115000</v>
      </c>
      <c r="K24" s="138"/>
      <c r="L24" s="138"/>
      <c r="M24" s="138"/>
    </row>
    <row r="25" spans="2:13" x14ac:dyDescent="0.35">
      <c r="G25" s="140" t="s">
        <v>193</v>
      </c>
      <c r="H25" s="140">
        <v>11400</v>
      </c>
      <c r="I25" s="140">
        <v>12200</v>
      </c>
      <c r="J25" s="140">
        <v>11500</v>
      </c>
      <c r="K25" s="138"/>
      <c r="L25" s="138"/>
      <c r="M25" s="138"/>
    </row>
    <row r="26" spans="2:13" x14ac:dyDescent="0.35">
      <c r="G26" s="140" t="s">
        <v>194</v>
      </c>
      <c r="H26" s="140">
        <v>4488888.888888889</v>
      </c>
      <c r="I26" s="140">
        <v>5733333.333333333</v>
      </c>
      <c r="J26" s="140">
        <v>6500000</v>
      </c>
      <c r="K26" s="138"/>
      <c r="L26" s="138"/>
      <c r="M26" s="138"/>
    </row>
    <row r="29" spans="2:13" ht="15" thickBot="1" x14ac:dyDescent="0.4">
      <c r="G29" t="s">
        <v>195</v>
      </c>
    </row>
    <row r="30" spans="2:13" x14ac:dyDescent="0.35">
      <c r="G30" s="141" t="s">
        <v>196</v>
      </c>
      <c r="H30" s="141" t="s">
        <v>197</v>
      </c>
      <c r="I30" s="141" t="s">
        <v>198</v>
      </c>
      <c r="J30" s="141" t="s">
        <v>199</v>
      </c>
      <c r="K30" s="141" t="s">
        <v>200</v>
      </c>
      <c r="L30" s="141" t="s">
        <v>201</v>
      </c>
      <c r="M30" s="141" t="s">
        <v>202</v>
      </c>
    </row>
    <row r="31" spans="2:13" x14ac:dyDescent="0.35">
      <c r="G31" t="s">
        <v>210</v>
      </c>
      <c r="H31">
        <v>300000</v>
      </c>
      <c r="I31">
        <v>1</v>
      </c>
      <c r="J31">
        <v>300000</v>
      </c>
      <c r="K31">
        <v>6.3380281690140844E-2</v>
      </c>
      <c r="L31">
        <v>0.80337419939356125</v>
      </c>
      <c r="M31">
        <v>4.2596772726902348</v>
      </c>
    </row>
    <row r="32" spans="2:13" x14ac:dyDescent="0.35">
      <c r="G32" t="s">
        <v>241</v>
      </c>
      <c r="H32">
        <v>3800000</v>
      </c>
      <c r="I32">
        <v>2</v>
      </c>
      <c r="J32">
        <v>1900000</v>
      </c>
      <c r="K32">
        <v>0.40140845070422537</v>
      </c>
      <c r="L32">
        <v>0.67378728869851168</v>
      </c>
      <c r="M32">
        <v>3.4028261053501945</v>
      </c>
    </row>
    <row r="33" spans="7:15" x14ac:dyDescent="0.35">
      <c r="G33" t="s">
        <v>242</v>
      </c>
      <c r="H33">
        <v>36600000</v>
      </c>
      <c r="I33">
        <v>2</v>
      </c>
      <c r="J33">
        <v>18300000</v>
      </c>
      <c r="K33">
        <v>3.8661971830985919</v>
      </c>
      <c r="L33" s="13">
        <v>3.5034892114923021E-2</v>
      </c>
      <c r="M33">
        <v>3.4028261053501945</v>
      </c>
      <c r="O33" s="13"/>
    </row>
    <row r="34" spans="7:15" x14ac:dyDescent="0.35">
      <c r="G34" t="s">
        <v>243</v>
      </c>
      <c r="H34">
        <v>113600000</v>
      </c>
      <c r="I34">
        <v>24</v>
      </c>
      <c r="J34">
        <v>4733333.333333333</v>
      </c>
    </row>
    <row r="36" spans="7:15" ht="15" thickBot="1" x14ac:dyDescent="0.4">
      <c r="G36" s="142" t="s">
        <v>205</v>
      </c>
      <c r="H36" s="142">
        <v>154300000</v>
      </c>
      <c r="I36" s="142">
        <v>29</v>
      </c>
      <c r="J36" s="142"/>
      <c r="K36" s="142"/>
      <c r="L36" s="142"/>
      <c r="M36" s="142"/>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1FF0-A9F3-42A1-8D5F-661D41C0CB8D}">
  <dimension ref="A2:O35"/>
  <sheetViews>
    <sheetView workbookViewId="0">
      <selection activeCell="N20" sqref="N20"/>
    </sheetView>
  </sheetViews>
  <sheetFormatPr defaultRowHeight="14.5" x14ac:dyDescent="0.35"/>
  <cols>
    <col min="10" max="10" width="19.7265625" customWidth="1"/>
    <col min="11" max="11" width="30.6328125" customWidth="1"/>
    <col min="14" max="14" width="23.81640625" bestFit="1" customWidth="1"/>
  </cols>
  <sheetData>
    <row r="2" spans="1:15" x14ac:dyDescent="0.35">
      <c r="A2" s="94" t="s">
        <v>253</v>
      </c>
      <c r="B2" s="93"/>
      <c r="C2" s="93"/>
      <c r="D2" s="93"/>
      <c r="E2" s="93"/>
      <c r="F2" s="93"/>
      <c r="G2" s="93"/>
      <c r="H2" s="93"/>
      <c r="I2" s="93"/>
    </row>
    <row r="3" spans="1:15" x14ac:dyDescent="0.35">
      <c r="A3" s="93" t="s">
        <v>244</v>
      </c>
      <c r="B3" s="93"/>
      <c r="C3" s="93"/>
      <c r="D3" s="93"/>
      <c r="E3" s="93"/>
      <c r="F3" s="93"/>
      <c r="G3" s="93"/>
      <c r="H3" s="93"/>
      <c r="I3" s="93"/>
    </row>
    <row r="4" spans="1:15" x14ac:dyDescent="0.35">
      <c r="A4" s="93" t="s">
        <v>245</v>
      </c>
      <c r="B4" s="93"/>
      <c r="C4" s="93"/>
      <c r="D4" s="93"/>
      <c r="E4" s="93"/>
      <c r="F4" s="93"/>
      <c r="G4" s="93"/>
      <c r="H4" s="93"/>
      <c r="I4" s="93"/>
    </row>
    <row r="5" spans="1:15" ht="15" thickBot="1" x14ac:dyDescent="0.4"/>
    <row r="6" spans="1:15" x14ac:dyDescent="0.35">
      <c r="B6" s="143" t="s">
        <v>56</v>
      </c>
      <c r="C6" s="143"/>
      <c r="E6" s="143" t="s">
        <v>57</v>
      </c>
      <c r="F6" s="143"/>
    </row>
    <row r="8" spans="1:15" x14ac:dyDescent="0.35">
      <c r="B8" t="s">
        <v>129</v>
      </c>
      <c r="C8">
        <v>5.5555555555555562</v>
      </c>
      <c r="E8" t="s">
        <v>129</v>
      </c>
      <c r="F8">
        <v>6.8333333333333321</v>
      </c>
    </row>
    <row r="9" spans="1:15" x14ac:dyDescent="0.35">
      <c r="B9" t="s">
        <v>130</v>
      </c>
      <c r="C9">
        <v>0.31605025953862564</v>
      </c>
      <c r="E9" t="s">
        <v>130</v>
      </c>
      <c r="F9">
        <v>0.34205754925650866</v>
      </c>
    </row>
    <row r="10" spans="1:15" x14ac:dyDescent="0.35">
      <c r="B10" t="s">
        <v>131</v>
      </c>
      <c r="C10">
        <v>5.8333333333333339</v>
      </c>
      <c r="E10" t="s">
        <v>131</v>
      </c>
      <c r="F10">
        <v>6.666666666666667</v>
      </c>
    </row>
    <row r="11" spans="1:15" x14ac:dyDescent="0.35">
      <c r="B11" t="s">
        <v>132</v>
      </c>
      <c r="C11">
        <v>6.666666666666667</v>
      </c>
      <c r="E11" t="s">
        <v>132</v>
      </c>
      <c r="F11">
        <v>6.666666666666667</v>
      </c>
    </row>
    <row r="12" spans="1:15" ht="15" thickBot="1" x14ac:dyDescent="0.4">
      <c r="B12" t="s">
        <v>133</v>
      </c>
      <c r="C12">
        <v>1.0948302145324595</v>
      </c>
      <c r="E12" t="s">
        <v>133</v>
      </c>
      <c r="F12">
        <v>1.1849221088495336</v>
      </c>
    </row>
    <row r="13" spans="1:15" x14ac:dyDescent="0.35">
      <c r="B13" t="s">
        <v>134</v>
      </c>
      <c r="C13">
        <v>1.1986531986531914</v>
      </c>
      <c r="E13" t="s">
        <v>134</v>
      </c>
      <c r="F13">
        <v>1.404040404040426</v>
      </c>
      <c r="J13" s="28" t="s">
        <v>248</v>
      </c>
      <c r="K13" s="29"/>
      <c r="L13" s="29"/>
      <c r="M13" s="30"/>
    </row>
    <row r="14" spans="1:15" x14ac:dyDescent="0.35">
      <c r="B14" t="s">
        <v>135</v>
      </c>
      <c r="C14">
        <v>-0.99737406893068625</v>
      </c>
      <c r="E14" t="s">
        <v>135</v>
      </c>
      <c r="F14">
        <v>-0.47603471179891033</v>
      </c>
      <c r="J14" s="31"/>
      <c r="K14" s="32"/>
      <c r="L14" s="32"/>
      <c r="M14" s="33"/>
    </row>
    <row r="15" spans="1:15" x14ac:dyDescent="0.35">
      <c r="B15" t="s">
        <v>136</v>
      </c>
      <c r="C15">
        <v>-0.45840227326056449</v>
      </c>
      <c r="E15" t="s">
        <v>136</v>
      </c>
      <c r="F15">
        <v>-0.33514633509863956</v>
      </c>
      <c r="J15" s="34" t="s">
        <v>143</v>
      </c>
      <c r="K15" s="35"/>
      <c r="L15" s="35"/>
      <c r="M15" s="36"/>
    </row>
    <row r="16" spans="1:15" ht="15.5" x14ac:dyDescent="0.4">
      <c r="B16" t="s">
        <v>118</v>
      </c>
      <c r="C16">
        <v>3.3333333333333335</v>
      </c>
      <c r="E16" t="s">
        <v>118</v>
      </c>
      <c r="F16">
        <v>3.9999999999999991</v>
      </c>
      <c r="J16" s="37" t="s">
        <v>144</v>
      </c>
      <c r="K16" s="38" t="s">
        <v>249</v>
      </c>
      <c r="L16" s="38" t="s">
        <v>250</v>
      </c>
      <c r="M16" s="39">
        <f>M17</f>
        <v>0</v>
      </c>
      <c r="N16" s="13" t="s">
        <v>181</v>
      </c>
      <c r="O16" t="s">
        <v>246</v>
      </c>
    </row>
    <row r="17" spans="2:15" ht="15.5" x14ac:dyDescent="0.4">
      <c r="B17" t="s">
        <v>137</v>
      </c>
      <c r="C17">
        <v>3.6666666666666665</v>
      </c>
      <c r="E17" t="s">
        <v>137</v>
      </c>
      <c r="F17">
        <v>4.666666666666667</v>
      </c>
      <c r="J17" s="37" t="s">
        <v>146</v>
      </c>
      <c r="K17" s="38" t="s">
        <v>249</v>
      </c>
      <c r="L17" s="40" t="s">
        <v>147</v>
      </c>
      <c r="M17" s="41">
        <v>0</v>
      </c>
      <c r="N17" s="13" t="s">
        <v>182</v>
      </c>
      <c r="O17" t="s">
        <v>247</v>
      </c>
    </row>
    <row r="18" spans="2:15" x14ac:dyDescent="0.35">
      <c r="B18" t="s">
        <v>138</v>
      </c>
      <c r="C18">
        <v>7</v>
      </c>
      <c r="E18" t="s">
        <v>138</v>
      </c>
      <c r="F18">
        <v>8.6666666666666661</v>
      </c>
      <c r="J18" s="42" t="s">
        <v>148</v>
      </c>
      <c r="K18" s="43"/>
      <c r="L18" s="43"/>
      <c r="M18" s="44" t="str">
        <f>IF(L17="&lt;","Lower",IF(L17="&gt;","Upper","Two"))</f>
        <v>Two</v>
      </c>
    </row>
    <row r="19" spans="2:15" x14ac:dyDescent="0.35">
      <c r="B19" t="s">
        <v>139</v>
      </c>
      <c r="C19">
        <v>66.666666666666671</v>
      </c>
      <c r="E19" t="s">
        <v>139</v>
      </c>
      <c r="F19">
        <v>81.999999999999986</v>
      </c>
      <c r="J19" s="34" t="s">
        <v>149</v>
      </c>
      <c r="K19" s="35"/>
      <c r="L19" s="35"/>
      <c r="M19" s="36"/>
    </row>
    <row r="20" spans="2:15" x14ac:dyDescent="0.35">
      <c r="B20" t="s">
        <v>140</v>
      </c>
      <c r="C20">
        <v>12</v>
      </c>
      <c r="E20" t="s">
        <v>140</v>
      </c>
      <c r="F20">
        <v>12</v>
      </c>
      <c r="J20" s="45"/>
      <c r="K20" s="15"/>
      <c r="L20" s="46" t="s">
        <v>150</v>
      </c>
      <c r="M20" s="47">
        <v>0.05</v>
      </c>
    </row>
    <row r="21" spans="2:15" ht="15" thickBot="1" x14ac:dyDescent="0.4">
      <c r="B21" s="142" t="s">
        <v>141</v>
      </c>
      <c r="C21" s="142">
        <v>0.69562193108762582</v>
      </c>
      <c r="E21" s="142" t="s">
        <v>141</v>
      </c>
      <c r="F21" s="142">
        <v>0.75286358981089019</v>
      </c>
      <c r="J21" s="34" t="s">
        <v>151</v>
      </c>
      <c r="K21" s="35"/>
      <c r="L21" s="35"/>
      <c r="M21" s="36"/>
    </row>
    <row r="22" spans="2:15" x14ac:dyDescent="0.35">
      <c r="J22" s="48" t="s">
        <v>152</v>
      </c>
      <c r="K22" s="49"/>
      <c r="L22" s="49"/>
      <c r="M22" s="50">
        <f>M28-1</f>
        <v>11</v>
      </c>
    </row>
    <row r="23" spans="2:15" x14ac:dyDescent="0.35">
      <c r="J23" s="48" t="str">
        <f>IF(L16="=","Lower Critical Value","Critical Value")</f>
        <v>Lower Critical Value</v>
      </c>
      <c r="K23" s="49"/>
      <c r="L23" s="49"/>
      <c r="M23" s="51">
        <f>IF(M18="Two",-(TINV(M20,M22)),IF(M18="Lower",-(TINV(M20*2,M22)),TINV(M20*2,M22)))</f>
        <v>-2.2009851600916384</v>
      </c>
    </row>
    <row r="24" spans="2:15" x14ac:dyDescent="0.35">
      <c r="J24" s="52" t="str">
        <f>IF(L16="=","Upper Critical Value","")</f>
        <v>Upper Critical Value</v>
      </c>
      <c r="K24" s="53"/>
      <c r="L24" s="54"/>
      <c r="M24" s="55">
        <f>IF(L16="=",-M23,"")</f>
        <v>2.2009851600916384</v>
      </c>
    </row>
    <row r="25" spans="2:15" x14ac:dyDescent="0.35">
      <c r="J25" s="34" t="s">
        <v>174</v>
      </c>
      <c r="K25" s="35"/>
      <c r="L25" s="35"/>
      <c r="M25" s="36"/>
    </row>
    <row r="26" spans="2:15" x14ac:dyDescent="0.35">
      <c r="J26" s="52" t="s">
        <v>251</v>
      </c>
      <c r="K26" s="53"/>
      <c r="L26" s="54"/>
      <c r="M26" s="41">
        <v>-9.0091894317074095E-2</v>
      </c>
    </row>
    <row r="27" spans="2:15" x14ac:dyDescent="0.35">
      <c r="J27" s="52" t="s">
        <v>252</v>
      </c>
      <c r="K27" s="53"/>
      <c r="L27" s="54"/>
      <c r="M27" s="41">
        <v>-1.2777777777777759</v>
      </c>
    </row>
    <row r="28" spans="2:15" x14ac:dyDescent="0.35">
      <c r="J28" s="52" t="s">
        <v>157</v>
      </c>
      <c r="K28" s="53"/>
      <c r="L28" s="54"/>
      <c r="M28" s="41">
        <v>12</v>
      </c>
    </row>
    <row r="29" spans="2:15" x14ac:dyDescent="0.35">
      <c r="J29" s="59"/>
      <c r="K29" s="60"/>
      <c r="L29" s="60"/>
      <c r="M29" s="61"/>
    </row>
    <row r="30" spans="2:15" x14ac:dyDescent="0.35">
      <c r="J30" s="48" t="s">
        <v>160</v>
      </c>
      <c r="K30" s="49"/>
      <c r="L30" s="49"/>
      <c r="M30" s="55">
        <f>M26/SQRT(M28)</f>
        <v>-2.6007289717883023E-2</v>
      </c>
    </row>
    <row r="31" spans="2:15" x14ac:dyDescent="0.35">
      <c r="J31" s="63" t="s">
        <v>161</v>
      </c>
      <c r="K31" s="64"/>
      <c r="L31" s="64"/>
      <c r="M31" s="65">
        <f>(M27-M16)/M30</f>
        <v>49.131523954960819</v>
      </c>
    </row>
    <row r="32" spans="2:15" x14ac:dyDescent="0.35">
      <c r="J32" s="48" t="s">
        <v>162</v>
      </c>
      <c r="K32" s="49"/>
      <c r="L32" s="49"/>
      <c r="M32" s="65">
        <f>IF(L16="=",TDIST(ABS(M31),M22,2),IF(M31*M23&gt;0,TDIST(ABS(M31),M22,1),1-TDIST(ABS(M31),M22,1)))</f>
        <v>3.0483101002086881E-14</v>
      </c>
    </row>
    <row r="33" spans="10:13" x14ac:dyDescent="0.35">
      <c r="J33" s="59"/>
      <c r="K33" s="60"/>
      <c r="L33" s="60"/>
      <c r="M33" s="61"/>
    </row>
    <row r="34" spans="10:13" x14ac:dyDescent="0.35">
      <c r="J34" s="34" t="s">
        <v>163</v>
      </c>
      <c r="K34" s="35"/>
      <c r="L34" s="35"/>
      <c r="M34" s="36"/>
    </row>
    <row r="35" spans="10:13" ht="15" thickBot="1" x14ac:dyDescent="0.4">
      <c r="J35" s="66" t="str">
        <f>IF(M32&lt;M20,"Reject Null Hypothesis", "Fail to reject Null Hypothesis")</f>
        <v>Reject Null Hypothesis</v>
      </c>
      <c r="K35" s="67"/>
      <c r="L35" s="67"/>
      <c r="M35" s="68"/>
    </row>
  </sheetData>
  <mergeCells count="19">
    <mergeCell ref="J35:M35"/>
    <mergeCell ref="J29:M29"/>
    <mergeCell ref="J30:L30"/>
    <mergeCell ref="J31:L31"/>
    <mergeCell ref="J32:L32"/>
    <mergeCell ref="J33:M33"/>
    <mergeCell ref="J34:M34"/>
    <mergeCell ref="J23:L23"/>
    <mergeCell ref="J24:L24"/>
    <mergeCell ref="J25:M25"/>
    <mergeCell ref="J26:L26"/>
    <mergeCell ref="J27:L27"/>
    <mergeCell ref="J28:L28"/>
    <mergeCell ref="J13:M13"/>
    <mergeCell ref="J14:M14"/>
    <mergeCell ref="J15:M15"/>
    <mergeCell ref="J19:M19"/>
    <mergeCell ref="J21:M21"/>
    <mergeCell ref="J22:L22"/>
  </mergeCells>
  <conditionalFormatting sqref="M24">
    <cfRule type="cellIs" dxfId="0" priority="1" stopIfTrue="1" operator="not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DAF5A-3162-4E1F-8149-DDDDCA0506AE}">
  <sheetPr>
    <tabColor theme="4"/>
  </sheetPr>
  <dimension ref="A1:B14"/>
  <sheetViews>
    <sheetView workbookViewId="0">
      <selection activeCell="B18" sqref="B18"/>
    </sheetView>
  </sheetViews>
  <sheetFormatPr defaultRowHeight="14.5" x14ac:dyDescent="0.35"/>
  <cols>
    <col min="1" max="1" width="19" bestFit="1" customWidth="1"/>
    <col min="2" max="2" width="79.6328125" customWidth="1"/>
  </cols>
  <sheetData>
    <row r="1" spans="1:2" x14ac:dyDescent="0.35">
      <c r="A1" s="13" t="s">
        <v>93</v>
      </c>
      <c r="B1" s="13" t="s">
        <v>94</v>
      </c>
    </row>
    <row r="2" spans="1:2" x14ac:dyDescent="0.35">
      <c r="A2" t="s">
        <v>1</v>
      </c>
      <c r="B2" t="s">
        <v>95</v>
      </c>
    </row>
    <row r="3" spans="1:2" x14ac:dyDescent="0.35">
      <c r="A3" t="s">
        <v>2</v>
      </c>
      <c r="B3" t="s">
        <v>96</v>
      </c>
    </row>
    <row r="4" spans="1:2" x14ac:dyDescent="0.35">
      <c r="A4" t="s">
        <v>97</v>
      </c>
      <c r="B4" t="s">
        <v>98</v>
      </c>
    </row>
    <row r="5" spans="1:2" x14ac:dyDescent="0.35">
      <c r="A5" t="s">
        <v>4</v>
      </c>
      <c r="B5" t="s">
        <v>99</v>
      </c>
    </row>
    <row r="6" spans="1:2" x14ac:dyDescent="0.35">
      <c r="A6" t="s">
        <v>5</v>
      </c>
      <c r="B6" t="s">
        <v>100</v>
      </c>
    </row>
    <row r="7" spans="1:2" x14ac:dyDescent="0.35">
      <c r="A7" t="s">
        <v>6</v>
      </c>
      <c r="B7" t="s">
        <v>101</v>
      </c>
    </row>
    <row r="8" spans="1:2" x14ac:dyDescent="0.35">
      <c r="A8" t="s">
        <v>60</v>
      </c>
      <c r="B8" t="s">
        <v>102</v>
      </c>
    </row>
    <row r="9" spans="1:2" x14ac:dyDescent="0.35">
      <c r="A9" t="s">
        <v>59</v>
      </c>
      <c r="B9" t="s">
        <v>103</v>
      </c>
    </row>
    <row r="10" spans="1:2" x14ac:dyDescent="0.35">
      <c r="A10" t="s">
        <v>104</v>
      </c>
      <c r="B10" t="s">
        <v>105</v>
      </c>
    </row>
    <row r="11" spans="1:2" x14ac:dyDescent="0.35">
      <c r="A11" t="s">
        <v>32</v>
      </c>
      <c r="B11" t="s">
        <v>106</v>
      </c>
    </row>
    <row r="12" spans="1:2" x14ac:dyDescent="0.35">
      <c r="A12" t="s">
        <v>7</v>
      </c>
      <c r="B12" t="s">
        <v>107</v>
      </c>
    </row>
    <row r="13" spans="1:2" x14ac:dyDescent="0.35">
      <c r="A13" t="s">
        <v>33</v>
      </c>
      <c r="B13" t="s">
        <v>108</v>
      </c>
    </row>
    <row r="14" spans="1:2" x14ac:dyDescent="0.35">
      <c r="A14" t="s">
        <v>34</v>
      </c>
      <c r="B14"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2740E-23BA-4793-81C7-BC419287D6B3}">
  <sheetPr>
    <tabColor theme="6" tint="0.59999389629810485"/>
  </sheetPr>
  <dimension ref="A1:O103"/>
  <sheetViews>
    <sheetView topLeftCell="A68" zoomScale="98" zoomScaleNormal="98" workbookViewId="0">
      <selection activeCell="H17" sqref="H17"/>
    </sheetView>
  </sheetViews>
  <sheetFormatPr defaultRowHeight="14.5" x14ac:dyDescent="0.35"/>
  <cols>
    <col min="1" max="1" width="5.54296875" style="1" bestFit="1" customWidth="1"/>
    <col min="2" max="2" width="22.7265625" style="1" bestFit="1" customWidth="1"/>
    <col min="3" max="3" width="7.81640625" style="1" bestFit="1" customWidth="1"/>
    <col min="4" max="4" width="3.90625" style="1" bestFit="1" customWidth="1"/>
    <col min="5" max="5" width="20.1796875" style="1" bestFit="1" customWidth="1"/>
    <col min="6" max="6" width="10.453125" style="1" bestFit="1" customWidth="1"/>
    <col min="7" max="7" width="9" style="1" bestFit="1" customWidth="1"/>
    <col min="8" max="8" width="11.7265625" style="1" bestFit="1" customWidth="1"/>
    <col min="9" max="9" width="10.453125" style="1" bestFit="1" customWidth="1"/>
    <col min="10" max="10" width="15.08984375" style="1" bestFit="1" customWidth="1"/>
    <col min="11" max="11" width="15.54296875" style="1" bestFit="1" customWidth="1"/>
    <col min="12" max="12" width="16.54296875" style="1" bestFit="1" customWidth="1"/>
    <col min="13" max="13" width="11.90625" style="1" bestFit="1" customWidth="1"/>
    <col min="14" max="14" width="19.36328125" style="1" bestFit="1" customWidth="1"/>
    <col min="15" max="16384" width="8.7265625" style="1"/>
  </cols>
  <sheetData>
    <row r="1" spans="1:15" s="3" customFormat="1" x14ac:dyDescent="0.35">
      <c r="A1" s="3" t="s">
        <v>0</v>
      </c>
      <c r="B1" s="3" t="s">
        <v>1</v>
      </c>
      <c r="C1" s="3" t="s">
        <v>2</v>
      </c>
      <c r="D1" s="3" t="s">
        <v>3</v>
      </c>
      <c r="E1" s="3" t="s">
        <v>4</v>
      </c>
      <c r="F1" s="3" t="s">
        <v>5</v>
      </c>
      <c r="G1" s="3" t="s">
        <v>6</v>
      </c>
      <c r="H1" s="3" t="s">
        <v>60</v>
      </c>
      <c r="I1" s="3" t="s">
        <v>59</v>
      </c>
      <c r="J1" s="3" t="s">
        <v>31</v>
      </c>
      <c r="K1" s="3" t="s">
        <v>32</v>
      </c>
      <c r="L1" s="3" t="s">
        <v>7</v>
      </c>
      <c r="M1" s="3" t="s">
        <v>33</v>
      </c>
      <c r="N1" s="3" t="s">
        <v>34</v>
      </c>
    </row>
    <row r="2" spans="1:15" x14ac:dyDescent="0.35">
      <c r="A2" s="2">
        <v>1</v>
      </c>
      <c r="B2" s="1" t="s">
        <v>18</v>
      </c>
      <c r="C2" s="1" t="s">
        <v>9</v>
      </c>
      <c r="D2" s="2">
        <v>45</v>
      </c>
      <c r="E2" s="1" t="s">
        <v>22</v>
      </c>
      <c r="F2" s="2">
        <v>15000</v>
      </c>
      <c r="G2" s="1" t="s">
        <v>30</v>
      </c>
      <c r="H2" s="1" t="s">
        <v>21</v>
      </c>
      <c r="I2" s="1" t="s">
        <v>20</v>
      </c>
      <c r="J2" s="2">
        <v>3</v>
      </c>
      <c r="K2" s="2">
        <v>7</v>
      </c>
      <c r="L2" s="1" t="s">
        <v>20</v>
      </c>
      <c r="M2" s="2">
        <v>4000</v>
      </c>
      <c r="N2" s="2">
        <v>600</v>
      </c>
      <c r="O2" s="2"/>
    </row>
    <row r="3" spans="1:15" x14ac:dyDescent="0.35">
      <c r="A3" s="2">
        <v>2</v>
      </c>
      <c r="B3" s="1" t="s">
        <v>27</v>
      </c>
      <c r="C3" s="1" t="s">
        <v>15</v>
      </c>
      <c r="D3" s="2">
        <v>32</v>
      </c>
      <c r="E3" s="1" t="s">
        <v>22</v>
      </c>
      <c r="F3" s="2">
        <v>12000</v>
      </c>
      <c r="G3" s="1" t="s">
        <v>28</v>
      </c>
      <c r="H3" s="1" t="s">
        <v>17</v>
      </c>
      <c r="I3" s="1" t="s">
        <v>13</v>
      </c>
      <c r="J3" s="2">
        <v>2</v>
      </c>
      <c r="K3" s="2">
        <v>5</v>
      </c>
      <c r="L3" s="1" t="s">
        <v>13</v>
      </c>
      <c r="M3" s="2">
        <v>3000</v>
      </c>
      <c r="N3" s="2">
        <v>750</v>
      </c>
      <c r="O3" s="2"/>
    </row>
    <row r="4" spans="1:15" x14ac:dyDescent="0.35">
      <c r="A4" s="2">
        <v>3</v>
      </c>
      <c r="B4" s="1" t="s">
        <v>8</v>
      </c>
      <c r="C4" s="1" t="s">
        <v>9</v>
      </c>
      <c r="D4" s="2">
        <v>50</v>
      </c>
      <c r="E4" s="1" t="s">
        <v>10</v>
      </c>
      <c r="F4" s="2">
        <v>10000</v>
      </c>
      <c r="G4" s="1" t="s">
        <v>11</v>
      </c>
      <c r="H4" s="1" t="s">
        <v>12</v>
      </c>
      <c r="I4" s="1" t="s">
        <v>13</v>
      </c>
      <c r="J4" s="2">
        <v>4</v>
      </c>
      <c r="K4" s="2">
        <v>6</v>
      </c>
      <c r="L4" s="1" t="s">
        <v>13</v>
      </c>
      <c r="M4" s="2">
        <v>3500</v>
      </c>
      <c r="N4" s="2">
        <v>700</v>
      </c>
      <c r="O4" s="2"/>
    </row>
    <row r="5" spans="1:15" x14ac:dyDescent="0.35">
      <c r="A5" s="2">
        <v>4</v>
      </c>
      <c r="B5" s="1" t="s">
        <v>14</v>
      </c>
      <c r="C5" s="1" t="s">
        <v>15</v>
      </c>
      <c r="D5" s="2">
        <v>28</v>
      </c>
      <c r="E5" s="1" t="s">
        <v>16</v>
      </c>
      <c r="F5" s="2">
        <v>8000</v>
      </c>
      <c r="G5" s="1" t="s">
        <v>30</v>
      </c>
      <c r="H5" s="1" t="s">
        <v>29</v>
      </c>
      <c r="I5" s="1" t="s">
        <v>20</v>
      </c>
      <c r="J5" s="2">
        <v>5</v>
      </c>
      <c r="K5" s="2">
        <v>4</v>
      </c>
      <c r="L5" s="1" t="s">
        <v>13</v>
      </c>
      <c r="M5" s="2">
        <v>2500</v>
      </c>
      <c r="N5" s="2">
        <v>850</v>
      </c>
      <c r="O5" s="2"/>
    </row>
    <row r="6" spans="1:15" x14ac:dyDescent="0.35">
      <c r="A6" s="2">
        <v>5</v>
      </c>
      <c r="B6" s="1" t="s">
        <v>8</v>
      </c>
      <c r="C6" s="1" t="s">
        <v>9</v>
      </c>
      <c r="D6" s="2">
        <v>55</v>
      </c>
      <c r="E6" s="1" t="s">
        <v>19</v>
      </c>
      <c r="F6" s="2">
        <v>9000</v>
      </c>
      <c r="G6" s="1" t="s">
        <v>28</v>
      </c>
      <c r="H6" s="1" t="s">
        <v>21</v>
      </c>
      <c r="I6" s="1" t="s">
        <v>13</v>
      </c>
      <c r="J6" s="2">
        <v>3</v>
      </c>
      <c r="K6" s="2">
        <v>7</v>
      </c>
      <c r="L6" s="1" t="s">
        <v>20</v>
      </c>
      <c r="M6" s="2">
        <v>2800</v>
      </c>
      <c r="N6" s="2">
        <v>800</v>
      </c>
      <c r="O6" s="2"/>
    </row>
    <row r="7" spans="1:15" x14ac:dyDescent="0.35">
      <c r="A7" s="2">
        <v>6</v>
      </c>
      <c r="B7" s="1" t="s">
        <v>8</v>
      </c>
      <c r="C7" s="1" t="s">
        <v>15</v>
      </c>
      <c r="D7" s="2">
        <v>40</v>
      </c>
      <c r="E7" s="1" t="s">
        <v>22</v>
      </c>
      <c r="F7" s="2">
        <v>11000</v>
      </c>
      <c r="G7" s="1" t="s">
        <v>30</v>
      </c>
      <c r="H7" s="1" t="s">
        <v>24</v>
      </c>
      <c r="I7" s="1" t="s">
        <v>13</v>
      </c>
      <c r="J7" s="2">
        <v>2</v>
      </c>
      <c r="K7" s="2">
        <v>5</v>
      </c>
      <c r="L7" s="1" t="s">
        <v>20</v>
      </c>
      <c r="M7" s="2">
        <v>3200</v>
      </c>
      <c r="N7" s="2">
        <v>750</v>
      </c>
      <c r="O7" s="2"/>
    </row>
    <row r="8" spans="1:15" x14ac:dyDescent="0.35">
      <c r="A8" s="2">
        <v>7</v>
      </c>
      <c r="B8" s="1" t="s">
        <v>8</v>
      </c>
      <c r="C8" s="1" t="s">
        <v>9</v>
      </c>
      <c r="D8" s="2">
        <v>38</v>
      </c>
      <c r="E8" s="1" t="s">
        <v>10</v>
      </c>
      <c r="F8" s="2">
        <v>13000</v>
      </c>
      <c r="G8" s="1" t="s">
        <v>28</v>
      </c>
      <c r="H8" s="1" t="s">
        <v>29</v>
      </c>
      <c r="I8" s="1" t="s">
        <v>20</v>
      </c>
      <c r="J8" s="2">
        <v>3</v>
      </c>
      <c r="K8" s="2">
        <v>6</v>
      </c>
      <c r="L8" s="1" t="s">
        <v>20</v>
      </c>
      <c r="M8" s="2">
        <v>3800</v>
      </c>
      <c r="N8" s="2">
        <v>700</v>
      </c>
      <c r="O8" s="2"/>
    </row>
    <row r="9" spans="1:15" x14ac:dyDescent="0.35">
      <c r="A9" s="2">
        <v>8</v>
      </c>
      <c r="B9" s="1" t="s">
        <v>14</v>
      </c>
      <c r="C9" s="1" t="s">
        <v>15</v>
      </c>
      <c r="D9" s="2">
        <v>48</v>
      </c>
      <c r="E9" s="1" t="s">
        <v>16</v>
      </c>
      <c r="F9" s="2">
        <v>14000</v>
      </c>
      <c r="G9" s="1" t="s">
        <v>11</v>
      </c>
      <c r="H9" s="1" t="s">
        <v>17</v>
      </c>
      <c r="I9" s="1" t="s">
        <v>13</v>
      </c>
      <c r="J9" s="2">
        <v>4</v>
      </c>
      <c r="K9" s="2">
        <v>4</v>
      </c>
      <c r="L9" s="1" t="s">
        <v>13</v>
      </c>
      <c r="M9" s="2">
        <v>4200</v>
      </c>
      <c r="N9" s="2">
        <v>650</v>
      </c>
      <c r="O9" s="2"/>
    </row>
    <row r="10" spans="1:15" x14ac:dyDescent="0.35">
      <c r="A10" s="2">
        <v>9</v>
      </c>
      <c r="B10" s="1" t="s">
        <v>8</v>
      </c>
      <c r="C10" s="1" t="s">
        <v>9</v>
      </c>
      <c r="D10" s="2">
        <v>42</v>
      </c>
      <c r="E10" s="1" t="s">
        <v>22</v>
      </c>
      <c r="F10" s="2">
        <v>16000</v>
      </c>
      <c r="G10" s="1" t="s">
        <v>30</v>
      </c>
      <c r="H10" s="1" t="s">
        <v>12</v>
      </c>
      <c r="I10" s="1" t="s">
        <v>13</v>
      </c>
      <c r="J10" s="2">
        <v>5</v>
      </c>
      <c r="K10" s="2">
        <v>3</v>
      </c>
      <c r="L10" s="1" t="s">
        <v>13</v>
      </c>
      <c r="M10" s="2">
        <v>3800</v>
      </c>
      <c r="N10" s="2">
        <v>750</v>
      </c>
      <c r="O10" s="2"/>
    </row>
    <row r="11" spans="1:15" x14ac:dyDescent="0.35">
      <c r="A11" s="2">
        <v>10</v>
      </c>
      <c r="B11" s="1" t="s">
        <v>14</v>
      </c>
      <c r="C11" s="1" t="s">
        <v>15</v>
      </c>
      <c r="D11" s="2">
        <v>30</v>
      </c>
      <c r="E11" s="1" t="s">
        <v>19</v>
      </c>
      <c r="F11" s="2">
        <v>10000</v>
      </c>
      <c r="G11" s="1" t="s">
        <v>28</v>
      </c>
      <c r="H11" s="1" t="s">
        <v>21</v>
      </c>
      <c r="I11" s="1" t="s">
        <v>13</v>
      </c>
      <c r="J11" s="2">
        <v>3</v>
      </c>
      <c r="K11" s="2">
        <v>6</v>
      </c>
      <c r="L11" s="1" t="s">
        <v>20</v>
      </c>
      <c r="M11" s="2">
        <v>2900</v>
      </c>
      <c r="N11" s="2">
        <v>800</v>
      </c>
      <c r="O11" s="2"/>
    </row>
    <row r="12" spans="1:15" x14ac:dyDescent="0.35">
      <c r="A12" s="2">
        <v>11</v>
      </c>
      <c r="B12" s="1" t="s">
        <v>18</v>
      </c>
      <c r="C12" s="1" t="s">
        <v>9</v>
      </c>
      <c r="D12" s="2">
        <v>52</v>
      </c>
      <c r="E12" s="1" t="s">
        <v>10</v>
      </c>
      <c r="F12" s="2">
        <v>12000</v>
      </c>
      <c r="G12" s="1" t="s">
        <v>11</v>
      </c>
      <c r="H12" s="1" t="s">
        <v>17</v>
      </c>
      <c r="I12" s="1" t="s">
        <v>13</v>
      </c>
      <c r="J12" s="2">
        <v>2</v>
      </c>
      <c r="K12" s="2">
        <v>7</v>
      </c>
      <c r="L12" s="1" t="s">
        <v>13</v>
      </c>
      <c r="M12" s="2">
        <v>3400</v>
      </c>
      <c r="N12" s="2">
        <v>700</v>
      </c>
      <c r="O12" s="2"/>
    </row>
    <row r="13" spans="1:15" x14ac:dyDescent="0.35">
      <c r="A13" s="2">
        <v>12</v>
      </c>
      <c r="B13" s="1" t="s">
        <v>8</v>
      </c>
      <c r="C13" s="1" t="s">
        <v>15</v>
      </c>
      <c r="D13" s="2">
        <v>35</v>
      </c>
      <c r="E13" s="1" t="s">
        <v>22</v>
      </c>
      <c r="F13" s="2">
        <v>11000</v>
      </c>
      <c r="G13" s="1" t="s">
        <v>30</v>
      </c>
      <c r="H13" s="1" t="s">
        <v>29</v>
      </c>
      <c r="I13" s="1" t="s">
        <v>20</v>
      </c>
      <c r="J13" s="2">
        <v>3</v>
      </c>
      <c r="K13" s="2">
        <v>5</v>
      </c>
      <c r="L13" s="1" t="s">
        <v>13</v>
      </c>
      <c r="M13" s="2">
        <v>3600</v>
      </c>
      <c r="N13" s="2">
        <v>750</v>
      </c>
      <c r="O13" s="2"/>
    </row>
    <row r="14" spans="1:15" x14ac:dyDescent="0.35">
      <c r="A14" s="2">
        <v>13</v>
      </c>
      <c r="B14" s="1" t="s">
        <v>8</v>
      </c>
      <c r="C14" s="1" t="s">
        <v>9</v>
      </c>
      <c r="D14" s="2">
        <v>47</v>
      </c>
      <c r="E14" s="1" t="s">
        <v>16</v>
      </c>
      <c r="F14" s="2">
        <v>9000</v>
      </c>
      <c r="G14" s="1" t="s">
        <v>28</v>
      </c>
      <c r="H14" s="1" t="s">
        <v>24</v>
      </c>
      <c r="I14" s="1" t="s">
        <v>13</v>
      </c>
      <c r="J14" s="2">
        <v>4</v>
      </c>
      <c r="K14" s="2">
        <v>4</v>
      </c>
      <c r="L14" s="1" t="s">
        <v>20</v>
      </c>
      <c r="M14" s="2">
        <v>4100</v>
      </c>
      <c r="N14" s="2">
        <v>650</v>
      </c>
      <c r="O14" s="2"/>
    </row>
    <row r="15" spans="1:15" x14ac:dyDescent="0.35">
      <c r="A15" s="2">
        <v>14</v>
      </c>
      <c r="B15" s="1" t="s">
        <v>18</v>
      </c>
      <c r="C15" s="1" t="s">
        <v>15</v>
      </c>
      <c r="D15" s="2">
        <v>33</v>
      </c>
      <c r="E15" s="1" t="s">
        <v>19</v>
      </c>
      <c r="F15" s="2">
        <v>8000</v>
      </c>
      <c r="G15" s="1" t="s">
        <v>11</v>
      </c>
      <c r="H15" s="1" t="s">
        <v>29</v>
      </c>
      <c r="I15" s="1" t="s">
        <v>20</v>
      </c>
      <c r="J15" s="2">
        <v>5</v>
      </c>
      <c r="K15" s="2">
        <v>6</v>
      </c>
      <c r="L15" s="1" t="s">
        <v>20</v>
      </c>
      <c r="M15" s="2">
        <v>2600</v>
      </c>
      <c r="N15" s="2">
        <v>850</v>
      </c>
      <c r="O15" s="2"/>
    </row>
    <row r="16" spans="1:15" x14ac:dyDescent="0.35">
      <c r="A16" s="2">
        <v>15</v>
      </c>
      <c r="B16" s="1" t="s">
        <v>14</v>
      </c>
      <c r="C16" s="1" t="s">
        <v>9</v>
      </c>
      <c r="D16" s="2">
        <v>57</v>
      </c>
      <c r="E16" s="1" t="s">
        <v>22</v>
      </c>
      <c r="F16" s="2">
        <v>13000</v>
      </c>
      <c r="G16" s="1" t="s">
        <v>30</v>
      </c>
      <c r="H16" s="1" t="s">
        <v>17</v>
      </c>
      <c r="I16" s="1" t="s">
        <v>13</v>
      </c>
      <c r="J16" s="2">
        <v>2</v>
      </c>
      <c r="K16" s="2">
        <v>5</v>
      </c>
      <c r="L16" s="1" t="s">
        <v>13</v>
      </c>
      <c r="M16" s="2">
        <v>3900</v>
      </c>
      <c r="N16" s="2">
        <v>700</v>
      </c>
      <c r="O16" s="2"/>
    </row>
    <row r="17" spans="1:15" x14ac:dyDescent="0.35">
      <c r="A17" s="2">
        <v>16</v>
      </c>
      <c r="B17" s="1" t="s">
        <v>18</v>
      </c>
      <c r="C17" s="1" t="s">
        <v>15</v>
      </c>
      <c r="D17" s="2">
        <v>37</v>
      </c>
      <c r="E17" s="1" t="s">
        <v>10</v>
      </c>
      <c r="F17" s="2">
        <v>15000</v>
      </c>
      <c r="G17" s="1" t="s">
        <v>28</v>
      </c>
      <c r="H17" s="1" t="s">
        <v>12</v>
      </c>
      <c r="I17" s="1" t="s">
        <v>13</v>
      </c>
      <c r="J17" s="2">
        <v>3</v>
      </c>
      <c r="K17" s="2">
        <v>6</v>
      </c>
      <c r="L17" s="1" t="s">
        <v>13</v>
      </c>
      <c r="M17" s="2">
        <v>3300</v>
      </c>
      <c r="N17" s="2">
        <v>750</v>
      </c>
      <c r="O17" s="2"/>
    </row>
    <row r="18" spans="1:15" x14ac:dyDescent="0.35">
      <c r="A18" s="2">
        <v>17</v>
      </c>
      <c r="B18" s="1" t="s">
        <v>8</v>
      </c>
      <c r="C18" s="1" t="s">
        <v>9</v>
      </c>
      <c r="D18" s="2">
        <v>45</v>
      </c>
      <c r="E18" s="1" t="s">
        <v>16</v>
      </c>
      <c r="F18" s="2">
        <v>14000</v>
      </c>
      <c r="G18" s="1" t="s">
        <v>11</v>
      </c>
      <c r="H18" s="1" t="s">
        <v>21</v>
      </c>
      <c r="I18" s="1" t="s">
        <v>13</v>
      </c>
      <c r="J18" s="2">
        <v>4</v>
      </c>
      <c r="K18" s="2">
        <v>7</v>
      </c>
      <c r="L18" s="1" t="s">
        <v>20</v>
      </c>
      <c r="M18" s="2">
        <v>3700</v>
      </c>
      <c r="N18" s="2">
        <v>700</v>
      </c>
      <c r="O18" s="2"/>
    </row>
    <row r="19" spans="1:15" x14ac:dyDescent="0.35">
      <c r="A19" s="2">
        <v>18</v>
      </c>
      <c r="B19" s="1" t="s">
        <v>8</v>
      </c>
      <c r="C19" s="1" t="s">
        <v>15</v>
      </c>
      <c r="D19" s="2">
        <v>31</v>
      </c>
      <c r="E19" s="1" t="s">
        <v>19</v>
      </c>
      <c r="F19" s="2">
        <v>11000</v>
      </c>
      <c r="G19" s="1" t="s">
        <v>30</v>
      </c>
      <c r="H19" s="1" t="s">
        <v>24</v>
      </c>
      <c r="I19" s="1" t="s">
        <v>13</v>
      </c>
      <c r="J19" s="2">
        <v>5</v>
      </c>
      <c r="K19" s="2">
        <v>4</v>
      </c>
      <c r="L19" s="1" t="s">
        <v>20</v>
      </c>
      <c r="M19" s="2">
        <v>4300</v>
      </c>
      <c r="N19" s="2">
        <v>650</v>
      </c>
      <c r="O19" s="2"/>
    </row>
    <row r="20" spans="1:15" x14ac:dyDescent="0.35">
      <c r="A20" s="2">
        <v>19</v>
      </c>
      <c r="B20" s="1" t="s">
        <v>25</v>
      </c>
      <c r="C20" s="1" t="s">
        <v>9</v>
      </c>
      <c r="D20" s="2">
        <v>50</v>
      </c>
      <c r="E20" s="1" t="s">
        <v>22</v>
      </c>
      <c r="F20" s="2">
        <v>12000</v>
      </c>
      <c r="G20" s="1" t="s">
        <v>28</v>
      </c>
      <c r="H20" s="1" t="s">
        <v>29</v>
      </c>
      <c r="I20" s="1" t="s">
        <v>20</v>
      </c>
      <c r="J20" s="2">
        <v>3</v>
      </c>
      <c r="K20" s="2">
        <v>6</v>
      </c>
      <c r="L20" s="1" t="s">
        <v>20</v>
      </c>
      <c r="M20" s="2">
        <v>3000</v>
      </c>
      <c r="N20" s="2">
        <v>800</v>
      </c>
      <c r="O20" s="2"/>
    </row>
    <row r="21" spans="1:15" x14ac:dyDescent="0.35">
      <c r="A21" s="2">
        <v>20</v>
      </c>
      <c r="B21" s="1" t="s">
        <v>8</v>
      </c>
      <c r="C21" s="1" t="s">
        <v>15</v>
      </c>
      <c r="D21" s="2">
        <v>29</v>
      </c>
      <c r="E21" s="1" t="s">
        <v>10</v>
      </c>
      <c r="F21" s="2">
        <v>10000</v>
      </c>
      <c r="G21" s="1" t="s">
        <v>11</v>
      </c>
      <c r="H21" s="1" t="s">
        <v>17</v>
      </c>
      <c r="I21" s="1" t="s">
        <v>13</v>
      </c>
      <c r="J21" s="2">
        <v>4</v>
      </c>
      <c r="K21" s="2">
        <v>5</v>
      </c>
      <c r="L21" s="1" t="s">
        <v>13</v>
      </c>
      <c r="M21" s="2">
        <v>3500</v>
      </c>
      <c r="N21" s="2">
        <v>750</v>
      </c>
      <c r="O21" s="2"/>
    </row>
    <row r="22" spans="1:15" x14ac:dyDescent="0.35">
      <c r="A22" s="2">
        <v>21</v>
      </c>
      <c r="B22" s="1" t="s">
        <v>14</v>
      </c>
      <c r="C22" s="1" t="s">
        <v>9</v>
      </c>
      <c r="D22" s="2">
        <v>53</v>
      </c>
      <c r="E22" s="1" t="s">
        <v>16</v>
      </c>
      <c r="F22" s="2">
        <v>8000</v>
      </c>
      <c r="G22" s="1" t="s">
        <v>30</v>
      </c>
      <c r="H22" s="1" t="s">
        <v>12</v>
      </c>
      <c r="I22" s="1" t="s">
        <v>13</v>
      </c>
      <c r="J22" s="2">
        <v>2</v>
      </c>
      <c r="K22" s="2">
        <v>7</v>
      </c>
      <c r="L22" s="1" t="s">
        <v>13</v>
      </c>
      <c r="M22" s="2">
        <v>2700</v>
      </c>
      <c r="N22" s="2">
        <v>850</v>
      </c>
      <c r="O22" s="2"/>
    </row>
    <row r="23" spans="1:15" x14ac:dyDescent="0.35">
      <c r="A23" s="2">
        <v>22</v>
      </c>
      <c r="B23" s="1" t="s">
        <v>27</v>
      </c>
      <c r="C23" s="1" t="s">
        <v>15</v>
      </c>
      <c r="D23" s="2">
        <v>39</v>
      </c>
      <c r="E23" s="1" t="s">
        <v>19</v>
      </c>
      <c r="F23" s="2">
        <v>9000</v>
      </c>
      <c r="G23" s="1" t="s">
        <v>28</v>
      </c>
      <c r="H23" s="1" t="s">
        <v>24</v>
      </c>
      <c r="I23" s="1" t="s">
        <v>13</v>
      </c>
      <c r="J23" s="2">
        <v>5</v>
      </c>
      <c r="K23" s="2">
        <v>4</v>
      </c>
      <c r="L23" s="1" t="s">
        <v>20</v>
      </c>
      <c r="M23" s="2">
        <v>3200</v>
      </c>
      <c r="N23" s="2">
        <v>800</v>
      </c>
      <c r="O23" s="2"/>
    </row>
    <row r="24" spans="1:15" x14ac:dyDescent="0.35">
      <c r="A24" s="2">
        <v>23</v>
      </c>
      <c r="B24" s="1" t="s">
        <v>8</v>
      </c>
      <c r="C24" s="1" t="s">
        <v>9</v>
      </c>
      <c r="D24" s="2">
        <v>46</v>
      </c>
      <c r="E24" s="1" t="s">
        <v>22</v>
      </c>
      <c r="F24" s="2">
        <v>11000</v>
      </c>
      <c r="G24" s="1" t="s">
        <v>11</v>
      </c>
      <c r="H24" s="1" t="s">
        <v>29</v>
      </c>
      <c r="I24" s="1" t="s">
        <v>20</v>
      </c>
      <c r="J24" s="2">
        <v>3</v>
      </c>
      <c r="K24" s="2">
        <v>5</v>
      </c>
      <c r="L24" s="1" t="s">
        <v>20</v>
      </c>
      <c r="M24" s="2">
        <v>3400</v>
      </c>
      <c r="N24" s="2">
        <v>750</v>
      </c>
      <c r="O24" s="2"/>
    </row>
    <row r="25" spans="1:15" x14ac:dyDescent="0.35">
      <c r="A25" s="2">
        <v>24</v>
      </c>
      <c r="B25" s="1" t="s">
        <v>8</v>
      </c>
      <c r="C25" s="1" t="s">
        <v>15</v>
      </c>
      <c r="D25" s="2">
        <v>34</v>
      </c>
      <c r="E25" s="1" t="s">
        <v>10</v>
      </c>
      <c r="F25" s="2">
        <v>13000</v>
      </c>
      <c r="G25" s="1" t="s">
        <v>30</v>
      </c>
      <c r="H25" s="1" t="s">
        <v>21</v>
      </c>
      <c r="I25" s="1" t="s">
        <v>13</v>
      </c>
      <c r="J25" s="2">
        <v>4</v>
      </c>
      <c r="K25" s="2">
        <v>6</v>
      </c>
      <c r="L25" s="1" t="s">
        <v>20</v>
      </c>
      <c r="M25" s="2">
        <v>3700</v>
      </c>
      <c r="N25" s="2">
        <v>700</v>
      </c>
      <c r="O25" s="2"/>
    </row>
    <row r="26" spans="1:15" x14ac:dyDescent="0.35">
      <c r="A26" s="2">
        <v>25</v>
      </c>
      <c r="B26" s="1" t="s">
        <v>8</v>
      </c>
      <c r="C26" s="1" t="s">
        <v>9</v>
      </c>
      <c r="D26" s="2">
        <v>56</v>
      </c>
      <c r="E26" s="1" t="s">
        <v>16</v>
      </c>
      <c r="F26" s="2">
        <v>15000</v>
      </c>
      <c r="G26" s="1" t="s">
        <v>28</v>
      </c>
      <c r="H26" s="1" t="s">
        <v>29</v>
      </c>
      <c r="I26" s="1" t="s">
        <v>20</v>
      </c>
      <c r="J26" s="2">
        <v>2</v>
      </c>
      <c r="K26" s="2">
        <v>4</v>
      </c>
      <c r="L26" s="1" t="s">
        <v>13</v>
      </c>
      <c r="M26" s="2">
        <v>2800</v>
      </c>
      <c r="N26" s="2">
        <v>850</v>
      </c>
      <c r="O26" s="2"/>
    </row>
    <row r="27" spans="1:15" x14ac:dyDescent="0.35">
      <c r="A27" s="2">
        <v>26</v>
      </c>
      <c r="B27" s="1" t="s">
        <v>23</v>
      </c>
      <c r="C27" s="1" t="s">
        <v>15</v>
      </c>
      <c r="D27" s="2">
        <v>36</v>
      </c>
      <c r="E27" s="1" t="s">
        <v>19</v>
      </c>
      <c r="F27" s="2">
        <v>14000</v>
      </c>
      <c r="G27" s="1" t="s">
        <v>11</v>
      </c>
      <c r="H27" s="1" t="s">
        <v>17</v>
      </c>
      <c r="I27" s="1" t="s">
        <v>13</v>
      </c>
      <c r="J27" s="2">
        <v>3</v>
      </c>
      <c r="K27" s="2">
        <v>5</v>
      </c>
      <c r="L27" s="1" t="s">
        <v>13</v>
      </c>
      <c r="M27" s="2">
        <v>3300</v>
      </c>
      <c r="N27" s="2">
        <v>800</v>
      </c>
      <c r="O27" s="2"/>
    </row>
    <row r="28" spans="1:15" x14ac:dyDescent="0.35">
      <c r="A28" s="2">
        <v>27</v>
      </c>
      <c r="B28" s="1" t="s">
        <v>23</v>
      </c>
      <c r="C28" s="1" t="s">
        <v>9</v>
      </c>
      <c r="D28" s="2">
        <v>32</v>
      </c>
      <c r="E28" s="1" t="s">
        <v>22</v>
      </c>
      <c r="F28" s="2">
        <v>10000</v>
      </c>
      <c r="G28" s="1" t="s">
        <v>30</v>
      </c>
      <c r="H28" s="1" t="s">
        <v>12</v>
      </c>
      <c r="I28" s="1" t="s">
        <v>13</v>
      </c>
      <c r="J28" s="2">
        <v>4</v>
      </c>
      <c r="K28" s="2">
        <v>6</v>
      </c>
      <c r="L28" s="1" t="s">
        <v>13</v>
      </c>
      <c r="M28" s="2">
        <v>3800</v>
      </c>
      <c r="N28" s="2">
        <v>750</v>
      </c>
      <c r="O28" s="2"/>
    </row>
    <row r="29" spans="1:15" x14ac:dyDescent="0.35">
      <c r="A29" s="2">
        <v>28</v>
      </c>
      <c r="B29" s="1" t="s">
        <v>14</v>
      </c>
      <c r="C29" s="1" t="s">
        <v>15</v>
      </c>
      <c r="D29" s="2">
        <v>51</v>
      </c>
      <c r="E29" s="1" t="s">
        <v>10</v>
      </c>
      <c r="F29" s="2">
        <v>8000</v>
      </c>
      <c r="G29" s="1" t="s">
        <v>28</v>
      </c>
      <c r="H29" s="1" t="s">
        <v>24</v>
      </c>
      <c r="I29" s="1" t="s">
        <v>13</v>
      </c>
      <c r="J29" s="2">
        <v>5</v>
      </c>
      <c r="K29" s="2">
        <v>7</v>
      </c>
      <c r="L29" s="1" t="s">
        <v>20</v>
      </c>
      <c r="M29" s="2">
        <v>4200</v>
      </c>
      <c r="N29" s="2">
        <v>700</v>
      </c>
      <c r="O29" s="2"/>
    </row>
    <row r="30" spans="1:15" x14ac:dyDescent="0.35">
      <c r="A30" s="2">
        <v>29</v>
      </c>
      <c r="B30" s="1" t="s">
        <v>18</v>
      </c>
      <c r="C30" s="1" t="s">
        <v>9</v>
      </c>
      <c r="D30" s="2">
        <v>47</v>
      </c>
      <c r="E30" s="1" t="s">
        <v>16</v>
      </c>
      <c r="F30" s="2">
        <v>9000</v>
      </c>
      <c r="G30" s="1" t="s">
        <v>11</v>
      </c>
      <c r="H30" s="1" t="s">
        <v>29</v>
      </c>
      <c r="I30" s="1" t="s">
        <v>20</v>
      </c>
      <c r="J30" s="2">
        <v>2</v>
      </c>
      <c r="K30" s="2">
        <v>5</v>
      </c>
      <c r="L30" s="1" t="s">
        <v>20</v>
      </c>
      <c r="M30" s="2">
        <v>3100</v>
      </c>
      <c r="N30" s="2">
        <v>850</v>
      </c>
      <c r="O30" s="2"/>
    </row>
    <row r="31" spans="1:15" x14ac:dyDescent="0.35">
      <c r="A31" s="2">
        <v>30</v>
      </c>
      <c r="B31" s="1" t="s">
        <v>14</v>
      </c>
      <c r="C31" s="1" t="s">
        <v>15</v>
      </c>
      <c r="D31" s="2">
        <v>31</v>
      </c>
      <c r="E31" s="1" t="s">
        <v>19</v>
      </c>
      <c r="F31" s="2">
        <v>11000</v>
      </c>
      <c r="G31" s="1" t="s">
        <v>30</v>
      </c>
      <c r="H31" s="1" t="s">
        <v>21</v>
      </c>
      <c r="I31" s="1" t="s">
        <v>13</v>
      </c>
      <c r="J31" s="2">
        <v>3</v>
      </c>
      <c r="K31" s="2">
        <v>4</v>
      </c>
      <c r="L31" s="1" t="s">
        <v>20</v>
      </c>
      <c r="M31" s="2">
        <v>3600</v>
      </c>
      <c r="N31" s="2">
        <v>800</v>
      </c>
      <c r="O31" s="2"/>
    </row>
    <row r="32" spans="1:15" x14ac:dyDescent="0.35">
      <c r="A32" s="2">
        <v>31</v>
      </c>
      <c r="B32" s="1" t="s">
        <v>14</v>
      </c>
      <c r="C32" s="1" t="s">
        <v>9</v>
      </c>
      <c r="D32" s="2">
        <v>54</v>
      </c>
      <c r="E32" s="1" t="s">
        <v>22</v>
      </c>
      <c r="F32" s="2">
        <v>12000</v>
      </c>
      <c r="G32" s="1" t="s">
        <v>28</v>
      </c>
      <c r="H32" s="1" t="s">
        <v>29</v>
      </c>
      <c r="I32" s="1" t="s">
        <v>20</v>
      </c>
      <c r="J32" s="2">
        <v>4</v>
      </c>
      <c r="K32" s="2">
        <v>6</v>
      </c>
      <c r="L32" s="1" t="s">
        <v>13</v>
      </c>
      <c r="M32" s="2">
        <v>3100</v>
      </c>
      <c r="N32" s="2">
        <v>750</v>
      </c>
      <c r="O32" s="2"/>
    </row>
    <row r="33" spans="1:15" x14ac:dyDescent="0.35">
      <c r="A33" s="2">
        <v>32</v>
      </c>
      <c r="B33" s="1" t="s">
        <v>14</v>
      </c>
      <c r="C33" s="1" t="s">
        <v>15</v>
      </c>
      <c r="D33" s="2">
        <v>38</v>
      </c>
      <c r="E33" s="1" t="s">
        <v>10</v>
      </c>
      <c r="F33" s="2">
        <v>13000</v>
      </c>
      <c r="G33" s="1" t="s">
        <v>11</v>
      </c>
      <c r="H33" s="1" t="s">
        <v>17</v>
      </c>
      <c r="I33" s="1" t="s">
        <v>13</v>
      </c>
      <c r="J33" s="2">
        <v>2</v>
      </c>
      <c r="K33" s="2">
        <v>5</v>
      </c>
      <c r="L33" s="1" t="s">
        <v>13</v>
      </c>
      <c r="M33" s="2">
        <v>3500</v>
      </c>
      <c r="N33" s="2">
        <v>700</v>
      </c>
      <c r="O33" s="2"/>
    </row>
    <row r="34" spans="1:15" x14ac:dyDescent="0.35">
      <c r="A34" s="2">
        <v>33</v>
      </c>
      <c r="B34" s="1" t="s">
        <v>14</v>
      </c>
      <c r="C34" s="1" t="s">
        <v>9</v>
      </c>
      <c r="D34" s="2">
        <v>29</v>
      </c>
      <c r="E34" s="1" t="s">
        <v>16</v>
      </c>
      <c r="F34" s="2">
        <v>14000</v>
      </c>
      <c r="G34" s="1" t="s">
        <v>30</v>
      </c>
      <c r="H34" s="1" t="s">
        <v>12</v>
      </c>
      <c r="I34" s="1" t="s">
        <v>13</v>
      </c>
      <c r="J34" s="2">
        <v>3</v>
      </c>
      <c r="K34" s="2">
        <v>7</v>
      </c>
      <c r="L34" s="1" t="s">
        <v>13</v>
      </c>
      <c r="M34" s="2">
        <v>3900</v>
      </c>
      <c r="N34" s="2">
        <v>650</v>
      </c>
      <c r="O34" s="2"/>
    </row>
    <row r="35" spans="1:15" x14ac:dyDescent="0.35">
      <c r="A35" s="2">
        <v>34</v>
      </c>
      <c r="B35" s="1" t="s">
        <v>18</v>
      </c>
      <c r="C35" s="1" t="s">
        <v>15</v>
      </c>
      <c r="D35" s="2">
        <v>56</v>
      </c>
      <c r="E35" s="1" t="s">
        <v>19</v>
      </c>
      <c r="F35" s="2">
        <v>15000</v>
      </c>
      <c r="G35" s="1" t="s">
        <v>28</v>
      </c>
      <c r="H35" s="1" t="s">
        <v>24</v>
      </c>
      <c r="I35" s="1" t="s">
        <v>13</v>
      </c>
      <c r="J35" s="2">
        <v>5</v>
      </c>
      <c r="K35" s="2">
        <v>3</v>
      </c>
      <c r="L35" s="1" t="s">
        <v>20</v>
      </c>
      <c r="M35" s="2">
        <v>2000</v>
      </c>
      <c r="N35" s="2">
        <v>650</v>
      </c>
      <c r="O35" s="2"/>
    </row>
    <row r="36" spans="1:15" x14ac:dyDescent="0.35">
      <c r="A36" s="2">
        <v>35</v>
      </c>
      <c r="B36" s="1" t="s">
        <v>26</v>
      </c>
      <c r="C36" s="1" t="s">
        <v>9</v>
      </c>
      <c r="D36" s="2">
        <v>42</v>
      </c>
      <c r="E36" s="1" t="s">
        <v>22</v>
      </c>
      <c r="F36" s="2">
        <v>18000</v>
      </c>
      <c r="G36" s="1" t="s">
        <v>30</v>
      </c>
      <c r="H36" s="1" t="s">
        <v>21</v>
      </c>
      <c r="I36" s="1" t="s">
        <v>13</v>
      </c>
      <c r="J36" s="2">
        <v>3</v>
      </c>
      <c r="K36" s="2">
        <v>6</v>
      </c>
      <c r="L36" s="1" t="s">
        <v>20</v>
      </c>
      <c r="M36" s="2">
        <v>4500</v>
      </c>
      <c r="N36" s="2">
        <v>850</v>
      </c>
      <c r="O36" s="2"/>
    </row>
    <row r="37" spans="1:15" x14ac:dyDescent="0.35">
      <c r="A37" s="2">
        <v>36</v>
      </c>
      <c r="B37" s="1" t="s">
        <v>8</v>
      </c>
      <c r="C37" s="1" t="s">
        <v>15</v>
      </c>
      <c r="D37" s="2">
        <v>35</v>
      </c>
      <c r="E37" s="1" t="s">
        <v>19</v>
      </c>
      <c r="F37" s="2">
        <v>10000</v>
      </c>
      <c r="G37" s="1" t="s">
        <v>28</v>
      </c>
      <c r="H37" s="1" t="s">
        <v>17</v>
      </c>
      <c r="I37" s="1" t="s">
        <v>20</v>
      </c>
      <c r="J37" s="2">
        <v>4</v>
      </c>
      <c r="K37" s="2">
        <v>7</v>
      </c>
      <c r="L37" s="1" t="s">
        <v>13</v>
      </c>
      <c r="M37" s="2">
        <v>3200</v>
      </c>
      <c r="N37" s="2">
        <v>750</v>
      </c>
      <c r="O37" s="2"/>
    </row>
    <row r="38" spans="1:15" x14ac:dyDescent="0.35">
      <c r="A38" s="2">
        <v>37</v>
      </c>
      <c r="B38" s="1" t="s">
        <v>8</v>
      </c>
      <c r="C38" s="1" t="s">
        <v>9</v>
      </c>
      <c r="D38" s="2">
        <v>50</v>
      </c>
      <c r="E38" s="1" t="s">
        <v>10</v>
      </c>
      <c r="F38" s="2">
        <v>12000</v>
      </c>
      <c r="G38" s="1" t="s">
        <v>11</v>
      </c>
      <c r="H38" s="1" t="s">
        <v>12</v>
      </c>
      <c r="I38" s="1" t="s">
        <v>13</v>
      </c>
      <c r="J38" s="2">
        <v>3</v>
      </c>
      <c r="K38" s="2">
        <v>5</v>
      </c>
      <c r="L38" s="1" t="s">
        <v>13</v>
      </c>
      <c r="M38" s="2">
        <v>3800</v>
      </c>
      <c r="N38" s="2">
        <v>800</v>
      </c>
      <c r="O38" s="2"/>
    </row>
    <row r="39" spans="1:15" x14ac:dyDescent="0.35">
      <c r="A39" s="2">
        <v>38</v>
      </c>
      <c r="B39" s="1" t="s">
        <v>14</v>
      </c>
      <c r="C39" s="1" t="s">
        <v>15</v>
      </c>
      <c r="D39" s="2">
        <v>28</v>
      </c>
      <c r="E39" s="1" t="s">
        <v>16</v>
      </c>
      <c r="F39" s="2">
        <v>8000</v>
      </c>
      <c r="G39" s="1" t="s">
        <v>30</v>
      </c>
      <c r="H39" s="1" t="s">
        <v>29</v>
      </c>
      <c r="I39" s="1" t="s">
        <v>13</v>
      </c>
      <c r="J39" s="2">
        <v>5</v>
      </c>
      <c r="K39" s="2">
        <v>4</v>
      </c>
      <c r="L39" s="1" t="s">
        <v>13</v>
      </c>
      <c r="M39" s="2">
        <v>2700</v>
      </c>
      <c r="N39" s="2">
        <v>900</v>
      </c>
      <c r="O39" s="2"/>
    </row>
    <row r="40" spans="1:15" x14ac:dyDescent="0.35">
      <c r="A40" s="2">
        <v>39</v>
      </c>
      <c r="B40" s="1" t="s">
        <v>14</v>
      </c>
      <c r="C40" s="1" t="s">
        <v>9</v>
      </c>
      <c r="D40" s="2">
        <v>55</v>
      </c>
      <c r="E40" s="1" t="s">
        <v>22</v>
      </c>
      <c r="F40" s="2">
        <v>15000</v>
      </c>
      <c r="G40" s="1" t="s">
        <v>28</v>
      </c>
      <c r="H40" s="1" t="s">
        <v>29</v>
      </c>
      <c r="I40" s="1" t="s">
        <v>20</v>
      </c>
      <c r="J40" s="2">
        <v>2</v>
      </c>
      <c r="K40" s="2">
        <v>6</v>
      </c>
      <c r="L40" s="1" t="s">
        <v>20</v>
      </c>
      <c r="M40" s="2">
        <v>4100</v>
      </c>
      <c r="N40" s="2">
        <v>850</v>
      </c>
      <c r="O40" s="2"/>
    </row>
    <row r="41" spans="1:15" x14ac:dyDescent="0.35">
      <c r="A41" s="2">
        <v>40</v>
      </c>
      <c r="B41" s="1" t="s">
        <v>18</v>
      </c>
      <c r="C41" s="1" t="s">
        <v>15</v>
      </c>
      <c r="D41" s="2">
        <v>40</v>
      </c>
      <c r="E41" s="1" t="s">
        <v>10</v>
      </c>
      <c r="F41" s="2">
        <v>11000</v>
      </c>
      <c r="G41" s="1" t="s">
        <v>11</v>
      </c>
      <c r="H41" s="1" t="s">
        <v>24</v>
      </c>
      <c r="I41" s="1" t="s">
        <v>13</v>
      </c>
      <c r="J41" s="2">
        <v>4</v>
      </c>
      <c r="K41" s="2">
        <v>5</v>
      </c>
      <c r="L41" s="1" t="s">
        <v>20</v>
      </c>
      <c r="M41" s="2">
        <v>3500</v>
      </c>
      <c r="N41" s="2">
        <v>800</v>
      </c>
      <c r="O41" s="2"/>
    </row>
    <row r="42" spans="1:15" x14ac:dyDescent="0.35">
      <c r="A42" s="2">
        <v>41</v>
      </c>
      <c r="B42" s="1" t="s">
        <v>18</v>
      </c>
      <c r="C42" s="1" t="s">
        <v>9</v>
      </c>
      <c r="D42" s="2">
        <v>48</v>
      </c>
      <c r="E42" s="1" t="s">
        <v>19</v>
      </c>
      <c r="F42" s="2">
        <v>14000</v>
      </c>
      <c r="G42" s="1" t="s">
        <v>30</v>
      </c>
      <c r="H42" s="1" t="s">
        <v>17</v>
      </c>
      <c r="I42" s="1" t="s">
        <v>13</v>
      </c>
      <c r="J42" s="2">
        <v>3</v>
      </c>
      <c r="K42" s="2">
        <v>7</v>
      </c>
      <c r="L42" s="1" t="s">
        <v>13</v>
      </c>
      <c r="M42" s="2">
        <v>3900</v>
      </c>
      <c r="N42" s="2">
        <v>900</v>
      </c>
      <c r="O42" s="2"/>
    </row>
    <row r="43" spans="1:15" x14ac:dyDescent="0.35">
      <c r="A43" s="2">
        <v>42</v>
      </c>
      <c r="B43" s="1" t="s">
        <v>18</v>
      </c>
      <c r="C43" s="1" t="s">
        <v>15</v>
      </c>
      <c r="D43" s="2">
        <v>33</v>
      </c>
      <c r="E43" s="1" t="s">
        <v>22</v>
      </c>
      <c r="F43" s="2">
        <v>13000</v>
      </c>
      <c r="G43" s="1" t="s">
        <v>28</v>
      </c>
      <c r="H43" s="1" t="s">
        <v>21</v>
      </c>
      <c r="I43" s="1" t="s">
        <v>13</v>
      </c>
      <c r="J43" s="2">
        <v>4</v>
      </c>
      <c r="K43" s="2">
        <v>5</v>
      </c>
      <c r="L43" s="1" t="s">
        <v>20</v>
      </c>
      <c r="M43" s="2">
        <v>3300</v>
      </c>
      <c r="N43" s="2">
        <v>750</v>
      </c>
      <c r="O43" s="2"/>
    </row>
    <row r="44" spans="1:15" x14ac:dyDescent="0.35">
      <c r="A44" s="2">
        <v>43</v>
      </c>
      <c r="B44" s="1" t="s">
        <v>8</v>
      </c>
      <c r="C44" s="1" t="s">
        <v>9</v>
      </c>
      <c r="D44" s="2">
        <v>52</v>
      </c>
      <c r="E44" s="1" t="s">
        <v>16</v>
      </c>
      <c r="F44" s="2">
        <v>12000</v>
      </c>
      <c r="G44" s="1" t="s">
        <v>11</v>
      </c>
      <c r="H44" s="1" t="s">
        <v>17</v>
      </c>
      <c r="I44" s="1" t="s">
        <v>13</v>
      </c>
      <c r="J44" s="2">
        <v>3</v>
      </c>
      <c r="K44" s="2">
        <v>6</v>
      </c>
      <c r="L44" s="1" t="s">
        <v>13</v>
      </c>
      <c r="M44" s="2">
        <v>3600</v>
      </c>
      <c r="N44" s="2">
        <v>850</v>
      </c>
      <c r="O44" s="2"/>
    </row>
    <row r="45" spans="1:15" x14ac:dyDescent="0.35">
      <c r="A45" s="2">
        <v>44</v>
      </c>
      <c r="B45" s="1" t="s">
        <v>26</v>
      </c>
      <c r="C45" s="1" t="s">
        <v>15</v>
      </c>
      <c r="D45" s="2">
        <v>30</v>
      </c>
      <c r="E45" s="1" t="s">
        <v>10</v>
      </c>
      <c r="F45" s="2">
        <v>9000</v>
      </c>
      <c r="G45" s="1" t="s">
        <v>30</v>
      </c>
      <c r="H45" s="1" t="s">
        <v>12</v>
      </c>
      <c r="I45" s="1" t="s">
        <v>13</v>
      </c>
      <c r="J45" s="2">
        <v>5</v>
      </c>
      <c r="K45" s="2">
        <v>4</v>
      </c>
      <c r="L45" s="1" t="s">
        <v>13</v>
      </c>
      <c r="M45" s="2">
        <v>2800</v>
      </c>
      <c r="N45" s="2">
        <v>900</v>
      </c>
      <c r="O45" s="2"/>
    </row>
    <row r="46" spans="1:15" x14ac:dyDescent="0.35">
      <c r="A46" s="2">
        <v>45</v>
      </c>
      <c r="B46" s="1" t="s">
        <v>8</v>
      </c>
      <c r="C46" s="1" t="s">
        <v>9</v>
      </c>
      <c r="D46" s="2">
        <v>47</v>
      </c>
      <c r="E46" s="1" t="s">
        <v>22</v>
      </c>
      <c r="F46" s="2">
        <v>16000</v>
      </c>
      <c r="G46" s="1" t="s">
        <v>28</v>
      </c>
      <c r="H46" s="1" t="s">
        <v>29</v>
      </c>
      <c r="I46" s="1" t="s">
        <v>20</v>
      </c>
      <c r="J46" s="2">
        <v>2</v>
      </c>
      <c r="K46" s="2">
        <v>7</v>
      </c>
      <c r="L46" s="1" t="s">
        <v>20</v>
      </c>
      <c r="M46" s="2">
        <v>4300</v>
      </c>
      <c r="N46" s="2">
        <v>850</v>
      </c>
      <c r="O46" s="2"/>
    </row>
    <row r="47" spans="1:15" x14ac:dyDescent="0.35">
      <c r="A47" s="2">
        <v>46</v>
      </c>
      <c r="B47" s="1" t="s">
        <v>25</v>
      </c>
      <c r="C47" s="1" t="s">
        <v>15</v>
      </c>
      <c r="D47" s="2">
        <v>31</v>
      </c>
      <c r="E47" s="1" t="s">
        <v>19</v>
      </c>
      <c r="F47" s="2">
        <v>10000</v>
      </c>
      <c r="G47" s="1" t="s">
        <v>11</v>
      </c>
      <c r="H47" s="1" t="s">
        <v>24</v>
      </c>
      <c r="I47" s="1" t="s">
        <v>13</v>
      </c>
      <c r="J47" s="2">
        <v>4</v>
      </c>
      <c r="K47" s="2">
        <v>5</v>
      </c>
      <c r="L47" s="1" t="s">
        <v>20</v>
      </c>
      <c r="M47" s="2">
        <v>3400</v>
      </c>
      <c r="N47" s="2">
        <v>800</v>
      </c>
      <c r="O47" s="2"/>
    </row>
    <row r="48" spans="1:15" x14ac:dyDescent="0.35">
      <c r="A48" s="2">
        <v>47</v>
      </c>
      <c r="B48" s="1" t="s">
        <v>14</v>
      </c>
      <c r="C48" s="1" t="s">
        <v>9</v>
      </c>
      <c r="D48" s="2">
        <v>57</v>
      </c>
      <c r="E48" s="1" t="s">
        <v>10</v>
      </c>
      <c r="F48" s="2">
        <v>11000</v>
      </c>
      <c r="G48" s="1" t="s">
        <v>30</v>
      </c>
      <c r="H48" s="1" t="s">
        <v>29</v>
      </c>
      <c r="I48" s="1" t="s">
        <v>20</v>
      </c>
      <c r="J48" s="2">
        <v>3</v>
      </c>
      <c r="K48" s="2">
        <v>6</v>
      </c>
      <c r="L48" s="1" t="s">
        <v>13</v>
      </c>
      <c r="M48" s="2">
        <v>3800</v>
      </c>
      <c r="N48" s="2">
        <v>750</v>
      </c>
      <c r="O48" s="2"/>
    </row>
    <row r="49" spans="1:15" x14ac:dyDescent="0.35">
      <c r="A49" s="2">
        <v>48</v>
      </c>
      <c r="B49" s="1" t="s">
        <v>8</v>
      </c>
      <c r="C49" s="1" t="s">
        <v>15</v>
      </c>
      <c r="D49" s="2">
        <v>37</v>
      </c>
      <c r="E49" s="1" t="s">
        <v>16</v>
      </c>
      <c r="F49" s="2">
        <v>9000</v>
      </c>
      <c r="G49" s="1" t="s">
        <v>28</v>
      </c>
      <c r="H49" s="1" t="s">
        <v>17</v>
      </c>
      <c r="I49" s="1" t="s">
        <v>13</v>
      </c>
      <c r="J49" s="2">
        <v>5</v>
      </c>
      <c r="K49" s="2">
        <v>4</v>
      </c>
      <c r="L49" s="1" t="s">
        <v>13</v>
      </c>
      <c r="M49" s="2">
        <v>3100</v>
      </c>
      <c r="N49" s="2">
        <v>900</v>
      </c>
      <c r="O49" s="2"/>
    </row>
    <row r="50" spans="1:15" x14ac:dyDescent="0.35">
      <c r="A50" s="2">
        <v>49</v>
      </c>
      <c r="B50" s="1" t="s">
        <v>26</v>
      </c>
      <c r="C50" s="1" t="s">
        <v>9</v>
      </c>
      <c r="D50" s="2">
        <v>45</v>
      </c>
      <c r="E50" s="1" t="s">
        <v>22</v>
      </c>
      <c r="F50" s="2">
        <v>13000</v>
      </c>
      <c r="G50" s="1" t="s">
        <v>11</v>
      </c>
      <c r="H50" s="1" t="s">
        <v>21</v>
      </c>
      <c r="I50" s="1" t="s">
        <v>13</v>
      </c>
      <c r="J50" s="2">
        <v>3</v>
      </c>
      <c r="K50" s="2">
        <v>7</v>
      </c>
      <c r="L50" s="1" t="s">
        <v>20</v>
      </c>
      <c r="M50" s="2">
        <v>4200</v>
      </c>
      <c r="N50" s="2">
        <v>850</v>
      </c>
      <c r="O50" s="2"/>
    </row>
    <row r="51" spans="1:15" x14ac:dyDescent="0.35">
      <c r="A51" s="2">
        <v>50</v>
      </c>
      <c r="B51" s="1" t="s">
        <v>8</v>
      </c>
      <c r="C51" s="1" t="s">
        <v>15</v>
      </c>
      <c r="D51" s="2">
        <v>29</v>
      </c>
      <c r="E51" s="1" t="s">
        <v>19</v>
      </c>
      <c r="F51" s="2">
        <v>8000</v>
      </c>
      <c r="G51" s="1" t="s">
        <v>30</v>
      </c>
      <c r="H51" s="1" t="s">
        <v>12</v>
      </c>
      <c r="I51" s="1" t="s">
        <v>13</v>
      </c>
      <c r="J51" s="2">
        <v>4</v>
      </c>
      <c r="K51" s="2">
        <v>5</v>
      </c>
      <c r="L51" s="1" t="s">
        <v>13</v>
      </c>
      <c r="M51" s="2">
        <v>3300</v>
      </c>
      <c r="N51" s="2">
        <v>800</v>
      </c>
      <c r="O51" s="2"/>
    </row>
    <row r="52" spans="1:15" x14ac:dyDescent="0.35">
      <c r="A52" s="2">
        <v>51</v>
      </c>
      <c r="B52" s="1" t="s">
        <v>8</v>
      </c>
      <c r="C52" s="1" t="s">
        <v>9</v>
      </c>
      <c r="D52" s="2">
        <v>50</v>
      </c>
      <c r="E52" s="1" t="s">
        <v>10</v>
      </c>
      <c r="F52" s="2">
        <v>14000</v>
      </c>
      <c r="G52" s="1" t="s">
        <v>28</v>
      </c>
      <c r="H52" s="1" t="s">
        <v>24</v>
      </c>
      <c r="I52" s="1" t="s">
        <v>13</v>
      </c>
      <c r="J52" s="2">
        <v>2</v>
      </c>
      <c r="K52" s="2">
        <v>6</v>
      </c>
      <c r="L52" s="1" t="s">
        <v>20</v>
      </c>
      <c r="M52" s="2">
        <v>3700</v>
      </c>
      <c r="N52" s="2">
        <v>850</v>
      </c>
      <c r="O52" s="2"/>
    </row>
    <row r="53" spans="1:15" x14ac:dyDescent="0.35">
      <c r="A53" s="2">
        <v>52</v>
      </c>
      <c r="B53" s="1" t="s">
        <v>8</v>
      </c>
      <c r="C53" s="1" t="s">
        <v>15</v>
      </c>
      <c r="D53" s="2">
        <v>38</v>
      </c>
      <c r="E53" s="1" t="s">
        <v>22</v>
      </c>
      <c r="F53" s="2">
        <v>12000</v>
      </c>
      <c r="G53" s="1" t="s">
        <v>11</v>
      </c>
      <c r="H53" s="1" t="s">
        <v>29</v>
      </c>
      <c r="I53" s="1" t="s">
        <v>20</v>
      </c>
      <c r="J53" s="2">
        <v>4</v>
      </c>
      <c r="K53" s="2">
        <v>7</v>
      </c>
      <c r="L53" s="1" t="s">
        <v>20</v>
      </c>
      <c r="M53" s="2">
        <v>4000</v>
      </c>
      <c r="N53" s="2">
        <v>800</v>
      </c>
      <c r="O53" s="2"/>
    </row>
    <row r="54" spans="1:15" x14ac:dyDescent="0.35">
      <c r="A54" s="2">
        <v>53</v>
      </c>
      <c r="B54" s="1" t="s">
        <v>8</v>
      </c>
      <c r="C54" s="1" t="s">
        <v>9</v>
      </c>
      <c r="D54" s="2">
        <v>53</v>
      </c>
      <c r="E54" s="1" t="s">
        <v>16</v>
      </c>
      <c r="F54" s="2">
        <v>10000</v>
      </c>
      <c r="G54" s="1" t="s">
        <v>30</v>
      </c>
      <c r="H54" s="1" t="s">
        <v>17</v>
      </c>
      <c r="I54" s="1" t="s">
        <v>13</v>
      </c>
      <c r="J54" s="2">
        <v>3</v>
      </c>
      <c r="K54" s="2">
        <v>5</v>
      </c>
      <c r="L54" s="1" t="s">
        <v>13</v>
      </c>
      <c r="M54" s="2">
        <v>3200</v>
      </c>
      <c r="N54" s="2">
        <v>900</v>
      </c>
      <c r="O54" s="2"/>
    </row>
    <row r="55" spans="1:15" x14ac:dyDescent="0.35">
      <c r="A55" s="2">
        <v>54</v>
      </c>
      <c r="B55" s="1" t="s">
        <v>8</v>
      </c>
      <c r="C55" s="1" t="s">
        <v>15</v>
      </c>
      <c r="D55" s="2">
        <v>36</v>
      </c>
      <c r="E55" s="1" t="s">
        <v>10</v>
      </c>
      <c r="F55" s="2">
        <v>11000</v>
      </c>
      <c r="G55" s="1" t="s">
        <v>28</v>
      </c>
      <c r="H55" s="1" t="s">
        <v>29</v>
      </c>
      <c r="I55" s="1" t="s">
        <v>13</v>
      </c>
      <c r="J55" s="2">
        <v>5</v>
      </c>
      <c r="K55" s="2">
        <v>4</v>
      </c>
      <c r="L55" s="1" t="s">
        <v>13</v>
      </c>
      <c r="M55" s="2">
        <v>2800</v>
      </c>
      <c r="N55" s="2">
        <v>950</v>
      </c>
      <c r="O55" s="2"/>
    </row>
    <row r="56" spans="1:15" x14ac:dyDescent="0.35">
      <c r="A56" s="2">
        <v>55</v>
      </c>
      <c r="B56" s="1" t="s">
        <v>8</v>
      </c>
      <c r="C56" s="1" t="s">
        <v>9</v>
      </c>
      <c r="D56" s="2">
        <v>46</v>
      </c>
      <c r="E56" s="1" t="s">
        <v>19</v>
      </c>
      <c r="F56" s="2">
        <v>9000</v>
      </c>
      <c r="G56" s="1" t="s">
        <v>11</v>
      </c>
      <c r="H56" s="1" t="s">
        <v>21</v>
      </c>
      <c r="I56" s="1" t="s">
        <v>13</v>
      </c>
      <c r="J56" s="2">
        <v>2</v>
      </c>
      <c r="K56" s="2">
        <v>6</v>
      </c>
      <c r="L56" s="1" t="s">
        <v>20</v>
      </c>
      <c r="M56" s="2">
        <v>3600</v>
      </c>
      <c r="N56" s="2">
        <v>900</v>
      </c>
      <c r="O56" s="2"/>
    </row>
    <row r="57" spans="1:15" x14ac:dyDescent="0.35">
      <c r="A57" s="2">
        <v>56</v>
      </c>
      <c r="B57" s="1" t="s">
        <v>26</v>
      </c>
      <c r="C57" s="1" t="s">
        <v>15</v>
      </c>
      <c r="D57" s="2">
        <v>32</v>
      </c>
      <c r="E57" s="1" t="s">
        <v>22</v>
      </c>
      <c r="F57" s="2">
        <v>13000</v>
      </c>
      <c r="G57" s="1" t="s">
        <v>30</v>
      </c>
      <c r="H57" s="1" t="s">
        <v>24</v>
      </c>
      <c r="I57" s="1" t="s">
        <v>13</v>
      </c>
      <c r="J57" s="2">
        <v>4</v>
      </c>
      <c r="K57" s="2">
        <v>5</v>
      </c>
      <c r="L57" s="1" t="s">
        <v>20</v>
      </c>
      <c r="M57" s="2">
        <v>3900</v>
      </c>
      <c r="N57" s="2">
        <v>850</v>
      </c>
      <c r="O57" s="2"/>
    </row>
    <row r="58" spans="1:15" x14ac:dyDescent="0.35">
      <c r="A58" s="2">
        <v>57</v>
      </c>
      <c r="B58" s="1" t="s">
        <v>18</v>
      </c>
      <c r="C58" s="1" t="s">
        <v>9</v>
      </c>
      <c r="D58" s="2">
        <v>56</v>
      </c>
      <c r="E58" s="1" t="s">
        <v>16</v>
      </c>
      <c r="F58" s="2">
        <v>15000</v>
      </c>
      <c r="G58" s="1" t="s">
        <v>28</v>
      </c>
      <c r="H58" s="1" t="s">
        <v>29</v>
      </c>
      <c r="I58" s="1" t="s">
        <v>20</v>
      </c>
      <c r="J58" s="2">
        <v>3</v>
      </c>
      <c r="K58" s="2">
        <v>7</v>
      </c>
      <c r="L58" s="1" t="s">
        <v>20</v>
      </c>
      <c r="M58" s="2">
        <v>4300</v>
      </c>
      <c r="N58" s="2">
        <v>800</v>
      </c>
      <c r="O58" s="2"/>
    </row>
    <row r="59" spans="1:15" x14ac:dyDescent="0.35">
      <c r="A59" s="2">
        <v>58</v>
      </c>
      <c r="B59" s="1" t="s">
        <v>8</v>
      </c>
      <c r="C59" s="1" t="s">
        <v>15</v>
      </c>
      <c r="D59" s="2">
        <v>39</v>
      </c>
      <c r="E59" s="1" t="s">
        <v>10</v>
      </c>
      <c r="F59" s="2">
        <v>16000</v>
      </c>
      <c r="G59" s="1" t="s">
        <v>11</v>
      </c>
      <c r="H59" s="1" t="s">
        <v>17</v>
      </c>
      <c r="I59" s="1" t="s">
        <v>13</v>
      </c>
      <c r="J59" s="2">
        <v>2</v>
      </c>
      <c r="K59" s="2">
        <v>6</v>
      </c>
      <c r="L59" s="1" t="s">
        <v>13</v>
      </c>
      <c r="M59" s="2">
        <v>3500</v>
      </c>
      <c r="N59" s="2">
        <v>850</v>
      </c>
      <c r="O59" s="2"/>
    </row>
    <row r="60" spans="1:15" x14ac:dyDescent="0.35">
      <c r="A60" s="2">
        <v>59</v>
      </c>
      <c r="B60" s="1" t="s">
        <v>27</v>
      </c>
      <c r="C60" s="1" t="s">
        <v>9</v>
      </c>
      <c r="D60" s="2">
        <v>33</v>
      </c>
      <c r="E60" s="1" t="s">
        <v>19</v>
      </c>
      <c r="F60" s="2">
        <v>8000</v>
      </c>
      <c r="G60" s="1" t="s">
        <v>30</v>
      </c>
      <c r="H60" s="1" t="s">
        <v>12</v>
      </c>
      <c r="I60" s="1" t="s">
        <v>13</v>
      </c>
      <c r="J60" s="2">
        <v>5</v>
      </c>
      <c r="K60" s="2">
        <v>4</v>
      </c>
      <c r="L60" s="1" t="s">
        <v>13</v>
      </c>
      <c r="M60" s="2">
        <v>3200</v>
      </c>
      <c r="N60" s="2">
        <v>950</v>
      </c>
      <c r="O60" s="2"/>
    </row>
    <row r="61" spans="1:15" x14ac:dyDescent="0.35">
      <c r="A61" s="2">
        <v>60</v>
      </c>
      <c r="B61" s="1" t="s">
        <v>8</v>
      </c>
      <c r="C61" s="1" t="s">
        <v>15</v>
      </c>
      <c r="D61" s="2">
        <v>51</v>
      </c>
      <c r="E61" s="1" t="s">
        <v>22</v>
      </c>
      <c r="F61" s="2">
        <v>10000</v>
      </c>
      <c r="G61" s="1" t="s">
        <v>28</v>
      </c>
      <c r="H61" s="1" t="s">
        <v>29</v>
      </c>
      <c r="I61" s="1" t="s">
        <v>13</v>
      </c>
      <c r="J61" s="2">
        <v>4</v>
      </c>
      <c r="K61" s="2">
        <v>7</v>
      </c>
      <c r="L61" s="1" t="s">
        <v>13</v>
      </c>
      <c r="M61" s="2">
        <v>4100</v>
      </c>
      <c r="N61" s="2">
        <v>900</v>
      </c>
      <c r="O61" s="2"/>
    </row>
    <row r="62" spans="1:15" x14ac:dyDescent="0.35">
      <c r="A62" s="2">
        <v>61</v>
      </c>
      <c r="B62" s="1" t="s">
        <v>14</v>
      </c>
      <c r="C62" s="1" t="s">
        <v>9</v>
      </c>
      <c r="D62" s="2">
        <v>47</v>
      </c>
      <c r="E62" s="1" t="s">
        <v>16</v>
      </c>
      <c r="F62" s="2">
        <v>11000</v>
      </c>
      <c r="G62" s="1" t="s">
        <v>11</v>
      </c>
      <c r="H62" s="1" t="s">
        <v>24</v>
      </c>
      <c r="I62" s="1" t="s">
        <v>13</v>
      </c>
      <c r="J62" s="2">
        <v>3</v>
      </c>
      <c r="K62" s="2">
        <v>5</v>
      </c>
      <c r="L62" s="1" t="s">
        <v>20</v>
      </c>
      <c r="M62" s="2">
        <v>3400</v>
      </c>
      <c r="N62" s="2">
        <v>950</v>
      </c>
      <c r="O62" s="2"/>
    </row>
    <row r="63" spans="1:15" x14ac:dyDescent="0.35">
      <c r="A63" s="2">
        <v>62</v>
      </c>
      <c r="B63" s="1" t="s">
        <v>25</v>
      </c>
      <c r="C63" s="1" t="s">
        <v>15</v>
      </c>
      <c r="D63" s="2">
        <v>31</v>
      </c>
      <c r="E63" s="1" t="s">
        <v>10</v>
      </c>
      <c r="F63" s="2">
        <v>12000</v>
      </c>
      <c r="G63" s="1" t="s">
        <v>30</v>
      </c>
      <c r="H63" s="1" t="s">
        <v>29</v>
      </c>
      <c r="I63" s="1" t="s">
        <v>20</v>
      </c>
      <c r="J63" s="2">
        <v>5</v>
      </c>
      <c r="K63" s="2">
        <v>6</v>
      </c>
      <c r="L63" s="1" t="s">
        <v>20</v>
      </c>
      <c r="M63" s="2">
        <v>3800</v>
      </c>
      <c r="N63" s="2">
        <v>850</v>
      </c>
      <c r="O63" s="2"/>
    </row>
    <row r="64" spans="1:15" x14ac:dyDescent="0.35">
      <c r="A64" s="2">
        <v>63</v>
      </c>
      <c r="B64" s="1" t="s">
        <v>18</v>
      </c>
      <c r="C64" s="1" t="s">
        <v>9</v>
      </c>
      <c r="D64" s="2">
        <v>54</v>
      </c>
      <c r="E64" s="1" t="s">
        <v>19</v>
      </c>
      <c r="F64" s="2">
        <v>14000</v>
      </c>
      <c r="G64" s="1" t="s">
        <v>28</v>
      </c>
      <c r="H64" s="1" t="s">
        <v>21</v>
      </c>
      <c r="I64" s="1" t="s">
        <v>13</v>
      </c>
      <c r="J64" s="2">
        <v>2</v>
      </c>
      <c r="K64" s="2">
        <v>5</v>
      </c>
      <c r="L64" s="1" t="s">
        <v>20</v>
      </c>
      <c r="M64" s="2">
        <v>3100</v>
      </c>
      <c r="N64" s="2">
        <v>900</v>
      </c>
      <c r="O64" s="2"/>
    </row>
    <row r="65" spans="1:15" x14ac:dyDescent="0.35">
      <c r="A65" s="2">
        <v>64</v>
      </c>
      <c r="B65" s="1" t="s">
        <v>8</v>
      </c>
      <c r="C65" s="1" t="s">
        <v>15</v>
      </c>
      <c r="D65" s="2">
        <v>40</v>
      </c>
      <c r="E65" s="1" t="s">
        <v>22</v>
      </c>
      <c r="F65" s="2">
        <v>15000</v>
      </c>
      <c r="G65" s="1" t="s">
        <v>11</v>
      </c>
      <c r="H65" s="1" t="s">
        <v>17</v>
      </c>
      <c r="I65" s="1" t="s">
        <v>13</v>
      </c>
      <c r="J65" s="2">
        <v>3</v>
      </c>
      <c r="K65" s="2">
        <v>7</v>
      </c>
      <c r="L65" s="1" t="s">
        <v>13</v>
      </c>
      <c r="M65" s="2">
        <v>4500</v>
      </c>
      <c r="N65" s="2">
        <v>850</v>
      </c>
      <c r="O65" s="2"/>
    </row>
    <row r="66" spans="1:15" x14ac:dyDescent="0.35">
      <c r="A66" s="2">
        <v>65</v>
      </c>
      <c r="B66" s="1" t="s">
        <v>8</v>
      </c>
      <c r="C66" s="1" t="s">
        <v>9</v>
      </c>
      <c r="D66" s="2">
        <v>29</v>
      </c>
      <c r="E66" s="1" t="s">
        <v>10</v>
      </c>
      <c r="F66" s="2">
        <v>8000</v>
      </c>
      <c r="G66" s="1" t="s">
        <v>30</v>
      </c>
      <c r="H66" s="1" t="s">
        <v>12</v>
      </c>
      <c r="I66" s="1" t="s">
        <v>13</v>
      </c>
      <c r="J66" s="2">
        <v>4</v>
      </c>
      <c r="K66" s="2">
        <v>4</v>
      </c>
      <c r="L66" s="1" t="s">
        <v>13</v>
      </c>
      <c r="M66" s="2">
        <v>2800</v>
      </c>
      <c r="N66" s="2">
        <v>950</v>
      </c>
      <c r="O66" s="2"/>
    </row>
    <row r="67" spans="1:15" x14ac:dyDescent="0.35">
      <c r="A67" s="2">
        <v>66</v>
      </c>
      <c r="B67" s="1" t="s">
        <v>14</v>
      </c>
      <c r="C67" s="1" t="s">
        <v>15</v>
      </c>
      <c r="D67" s="2">
        <v>56</v>
      </c>
      <c r="E67" s="1" t="s">
        <v>16</v>
      </c>
      <c r="F67" s="2">
        <v>9000</v>
      </c>
      <c r="G67" s="1" t="s">
        <v>28</v>
      </c>
      <c r="H67" s="1" t="s">
        <v>24</v>
      </c>
      <c r="I67" s="1" t="s">
        <v>13</v>
      </c>
      <c r="J67" s="2">
        <v>5</v>
      </c>
      <c r="K67" s="2">
        <v>6</v>
      </c>
      <c r="L67" s="1" t="s">
        <v>20</v>
      </c>
      <c r="M67" s="2">
        <v>4200</v>
      </c>
      <c r="N67" s="2">
        <v>900</v>
      </c>
      <c r="O67" s="2"/>
    </row>
    <row r="68" spans="1:15" x14ac:dyDescent="0.35">
      <c r="A68" s="2">
        <v>67</v>
      </c>
      <c r="B68" s="1" t="s">
        <v>25</v>
      </c>
      <c r="C68" s="1" t="s">
        <v>9</v>
      </c>
      <c r="D68" s="2">
        <v>43</v>
      </c>
      <c r="E68" s="1" t="s">
        <v>22</v>
      </c>
      <c r="F68" s="2">
        <v>10000</v>
      </c>
      <c r="G68" s="1" t="s">
        <v>11</v>
      </c>
      <c r="H68" s="1" t="s">
        <v>29</v>
      </c>
      <c r="I68" s="1" t="s">
        <v>20</v>
      </c>
      <c r="J68" s="2">
        <v>3</v>
      </c>
      <c r="K68" s="2">
        <v>5</v>
      </c>
      <c r="L68" s="1" t="s">
        <v>20</v>
      </c>
      <c r="M68" s="2">
        <v>3500</v>
      </c>
      <c r="N68" s="2">
        <v>850</v>
      </c>
      <c r="O68" s="2"/>
    </row>
    <row r="69" spans="1:15" x14ac:dyDescent="0.35">
      <c r="A69" s="2">
        <v>68</v>
      </c>
      <c r="B69" s="1" t="s">
        <v>26</v>
      </c>
      <c r="C69" s="1" t="s">
        <v>15</v>
      </c>
      <c r="D69" s="2">
        <v>30</v>
      </c>
      <c r="E69" s="1" t="s">
        <v>19</v>
      </c>
      <c r="F69" s="2">
        <v>11000</v>
      </c>
      <c r="G69" s="1" t="s">
        <v>30</v>
      </c>
      <c r="H69" s="1" t="s">
        <v>21</v>
      </c>
      <c r="I69" s="1" t="s">
        <v>13</v>
      </c>
      <c r="J69" s="2">
        <v>5</v>
      </c>
      <c r="K69" s="2">
        <v>7</v>
      </c>
      <c r="L69" s="1" t="s">
        <v>20</v>
      </c>
      <c r="M69" s="2">
        <v>2000</v>
      </c>
      <c r="N69" s="2">
        <v>900</v>
      </c>
      <c r="O69" s="2"/>
    </row>
    <row r="70" spans="1:15" x14ac:dyDescent="0.35">
      <c r="A70" s="2">
        <v>69</v>
      </c>
      <c r="B70" s="1" t="s">
        <v>14</v>
      </c>
      <c r="C70" s="1" t="s">
        <v>9</v>
      </c>
      <c r="D70" s="2">
        <v>42</v>
      </c>
      <c r="E70" s="1" t="s">
        <v>22</v>
      </c>
      <c r="F70" s="2">
        <v>13000</v>
      </c>
      <c r="G70" s="1" t="s">
        <v>30</v>
      </c>
      <c r="H70" s="1" t="s">
        <v>21</v>
      </c>
      <c r="I70" s="1" t="s">
        <v>13</v>
      </c>
      <c r="J70" s="2">
        <v>3</v>
      </c>
      <c r="K70" s="2">
        <v>6</v>
      </c>
      <c r="L70" s="1" t="s">
        <v>20</v>
      </c>
      <c r="M70" s="2">
        <v>3200</v>
      </c>
      <c r="N70" s="2">
        <v>750</v>
      </c>
      <c r="O70" s="2"/>
    </row>
    <row r="71" spans="1:15" x14ac:dyDescent="0.35">
      <c r="A71" s="2">
        <v>70</v>
      </c>
      <c r="B71" s="1" t="s">
        <v>14</v>
      </c>
      <c r="C71" s="1" t="s">
        <v>15</v>
      </c>
      <c r="D71" s="2">
        <v>35</v>
      </c>
      <c r="E71" s="1" t="s">
        <v>22</v>
      </c>
      <c r="F71" s="2">
        <v>11000</v>
      </c>
      <c r="G71" s="1" t="s">
        <v>28</v>
      </c>
      <c r="H71" s="1" t="s">
        <v>17</v>
      </c>
      <c r="I71" s="1" t="s">
        <v>13</v>
      </c>
      <c r="J71" s="2">
        <v>4</v>
      </c>
      <c r="K71" s="2">
        <v>5</v>
      </c>
      <c r="L71" s="1" t="s">
        <v>13</v>
      </c>
      <c r="M71" s="2">
        <v>3500</v>
      </c>
      <c r="N71" s="2">
        <v>700</v>
      </c>
      <c r="O71" s="2"/>
    </row>
    <row r="72" spans="1:15" x14ac:dyDescent="0.35">
      <c r="A72" s="2">
        <v>71</v>
      </c>
      <c r="B72" s="1" t="s">
        <v>18</v>
      </c>
      <c r="C72" s="1" t="s">
        <v>9</v>
      </c>
      <c r="D72" s="2">
        <v>49</v>
      </c>
      <c r="E72" s="1" t="s">
        <v>10</v>
      </c>
      <c r="F72" s="2">
        <v>12000</v>
      </c>
      <c r="G72" s="1" t="s">
        <v>11</v>
      </c>
      <c r="H72" s="1" t="s">
        <v>12</v>
      </c>
      <c r="I72" s="1" t="s">
        <v>13</v>
      </c>
      <c r="J72" s="2">
        <v>2</v>
      </c>
      <c r="K72" s="2">
        <v>7</v>
      </c>
      <c r="L72" s="1" t="s">
        <v>13</v>
      </c>
      <c r="M72" s="2">
        <v>3800</v>
      </c>
      <c r="N72" s="2">
        <v>650</v>
      </c>
      <c r="O72" s="2"/>
    </row>
    <row r="73" spans="1:15" x14ac:dyDescent="0.35">
      <c r="A73" s="2">
        <v>72</v>
      </c>
      <c r="B73" s="1" t="s">
        <v>14</v>
      </c>
      <c r="C73" s="1" t="s">
        <v>15</v>
      </c>
      <c r="D73" s="2">
        <v>27</v>
      </c>
      <c r="E73" s="1" t="s">
        <v>16</v>
      </c>
      <c r="F73" s="2">
        <v>10000</v>
      </c>
      <c r="G73" s="1" t="s">
        <v>30</v>
      </c>
      <c r="H73" s="1" t="s">
        <v>29</v>
      </c>
      <c r="I73" s="1" t="s">
        <v>20</v>
      </c>
      <c r="J73" s="2">
        <v>5</v>
      </c>
      <c r="K73" s="2">
        <v>4</v>
      </c>
      <c r="L73" s="1" t="s">
        <v>13</v>
      </c>
      <c r="M73" s="2">
        <v>2800</v>
      </c>
      <c r="N73" s="2">
        <v>800</v>
      </c>
      <c r="O73" s="2"/>
    </row>
    <row r="74" spans="1:15" x14ac:dyDescent="0.35">
      <c r="A74" s="2">
        <v>73</v>
      </c>
      <c r="B74" s="1" t="s">
        <v>26</v>
      </c>
      <c r="C74" s="1" t="s">
        <v>9</v>
      </c>
      <c r="D74" s="2">
        <v>55</v>
      </c>
      <c r="E74" s="1" t="s">
        <v>19</v>
      </c>
      <c r="F74" s="2">
        <v>14000</v>
      </c>
      <c r="G74" s="1" t="s">
        <v>28</v>
      </c>
      <c r="H74" s="1" t="s">
        <v>21</v>
      </c>
      <c r="I74" s="1" t="s">
        <v>13</v>
      </c>
      <c r="J74" s="2">
        <v>3</v>
      </c>
      <c r="K74" s="2">
        <v>6</v>
      </c>
      <c r="L74" s="1" t="s">
        <v>20</v>
      </c>
      <c r="M74" s="2">
        <v>3300</v>
      </c>
      <c r="N74" s="2">
        <v>750</v>
      </c>
      <c r="O74" s="2"/>
    </row>
    <row r="75" spans="1:15" x14ac:dyDescent="0.35">
      <c r="A75" s="2">
        <v>74</v>
      </c>
      <c r="B75" s="1" t="s">
        <v>8</v>
      </c>
      <c r="C75" s="1" t="s">
        <v>15</v>
      </c>
      <c r="D75" s="2">
        <v>41</v>
      </c>
      <c r="E75" s="1" t="s">
        <v>22</v>
      </c>
      <c r="F75" s="2">
        <v>15000</v>
      </c>
      <c r="G75" s="1" t="s">
        <v>11</v>
      </c>
      <c r="H75" s="1" t="s">
        <v>24</v>
      </c>
      <c r="I75" s="1" t="s">
        <v>13</v>
      </c>
      <c r="J75" s="2">
        <v>4</v>
      </c>
      <c r="K75" s="2">
        <v>5</v>
      </c>
      <c r="L75" s="1" t="s">
        <v>20</v>
      </c>
      <c r="M75" s="2">
        <v>3700</v>
      </c>
      <c r="N75" s="2">
        <v>700</v>
      </c>
      <c r="O75" s="2"/>
    </row>
    <row r="76" spans="1:15" x14ac:dyDescent="0.35">
      <c r="A76" s="2">
        <v>75</v>
      </c>
      <c r="B76" s="1" t="s">
        <v>26</v>
      </c>
      <c r="C76" s="1" t="s">
        <v>9</v>
      </c>
      <c r="D76" s="2">
        <v>30</v>
      </c>
      <c r="E76" s="1" t="s">
        <v>10</v>
      </c>
      <c r="F76" s="2">
        <v>9000</v>
      </c>
      <c r="G76" s="1" t="s">
        <v>30</v>
      </c>
      <c r="H76" s="1" t="s">
        <v>29</v>
      </c>
      <c r="I76" s="1" t="s">
        <v>20</v>
      </c>
      <c r="J76" s="2">
        <v>5</v>
      </c>
      <c r="K76" s="2">
        <v>7</v>
      </c>
      <c r="L76" s="1" t="s">
        <v>20</v>
      </c>
      <c r="M76" s="2">
        <v>3000</v>
      </c>
      <c r="N76" s="2">
        <v>850</v>
      </c>
      <c r="O76" s="2"/>
    </row>
    <row r="77" spans="1:15" x14ac:dyDescent="0.35">
      <c r="A77" s="2">
        <v>76</v>
      </c>
      <c r="B77" s="1" t="s">
        <v>8</v>
      </c>
      <c r="C77" s="1" t="s">
        <v>15</v>
      </c>
      <c r="D77" s="2">
        <v>47</v>
      </c>
      <c r="E77" s="1" t="s">
        <v>16</v>
      </c>
      <c r="F77" s="2">
        <v>8000</v>
      </c>
      <c r="G77" s="1" t="s">
        <v>28</v>
      </c>
      <c r="H77" s="1" t="s">
        <v>17</v>
      </c>
      <c r="I77" s="1" t="s">
        <v>13</v>
      </c>
      <c r="J77" s="2">
        <v>3</v>
      </c>
      <c r="K77" s="2">
        <v>5</v>
      </c>
      <c r="L77" s="1" t="s">
        <v>13</v>
      </c>
      <c r="M77" s="2">
        <v>3500</v>
      </c>
      <c r="N77" s="2">
        <v>750</v>
      </c>
      <c r="O77" s="2"/>
    </row>
    <row r="78" spans="1:15" x14ac:dyDescent="0.35">
      <c r="A78" s="2">
        <v>77</v>
      </c>
      <c r="B78" s="1" t="s">
        <v>26</v>
      </c>
      <c r="C78" s="1" t="s">
        <v>9</v>
      </c>
      <c r="D78" s="2">
        <v>39</v>
      </c>
      <c r="E78" s="1" t="s">
        <v>19</v>
      </c>
      <c r="F78" s="2">
        <v>12000</v>
      </c>
      <c r="G78" s="1" t="s">
        <v>11</v>
      </c>
      <c r="H78" s="1" t="s">
        <v>12</v>
      </c>
      <c r="I78" s="1" t="s">
        <v>13</v>
      </c>
      <c r="J78" s="2">
        <v>2</v>
      </c>
      <c r="K78" s="2">
        <v>6</v>
      </c>
      <c r="L78" s="1" t="s">
        <v>13</v>
      </c>
      <c r="M78" s="2">
        <v>3100</v>
      </c>
      <c r="N78" s="2">
        <v>800</v>
      </c>
      <c r="O78" s="2"/>
    </row>
    <row r="79" spans="1:15" x14ac:dyDescent="0.35">
      <c r="A79" s="2">
        <v>78</v>
      </c>
      <c r="B79" s="1" t="s">
        <v>18</v>
      </c>
      <c r="C79" s="1" t="s">
        <v>15</v>
      </c>
      <c r="D79" s="2">
        <v>53</v>
      </c>
      <c r="E79" s="1" t="s">
        <v>22</v>
      </c>
      <c r="F79" s="2">
        <v>13000</v>
      </c>
      <c r="G79" s="1" t="s">
        <v>30</v>
      </c>
      <c r="H79" s="1" t="s">
        <v>29</v>
      </c>
      <c r="I79" s="1" t="s">
        <v>20</v>
      </c>
      <c r="J79" s="2">
        <v>4</v>
      </c>
      <c r="K79" s="2">
        <v>5</v>
      </c>
      <c r="L79" s="1" t="s">
        <v>13</v>
      </c>
      <c r="M79" s="2">
        <v>3400</v>
      </c>
      <c r="N79" s="2">
        <v>750</v>
      </c>
      <c r="O79" s="2"/>
    </row>
    <row r="80" spans="1:15" x14ac:dyDescent="0.35">
      <c r="A80" s="2">
        <v>79</v>
      </c>
      <c r="B80" s="1" t="s">
        <v>8</v>
      </c>
      <c r="C80" s="1" t="s">
        <v>9</v>
      </c>
      <c r="D80" s="2">
        <v>28</v>
      </c>
      <c r="E80" s="1" t="s">
        <v>10</v>
      </c>
      <c r="F80" s="2">
        <v>11000</v>
      </c>
      <c r="G80" s="1" t="s">
        <v>28</v>
      </c>
      <c r="H80" s="1" t="s">
        <v>21</v>
      </c>
      <c r="I80" s="1" t="s">
        <v>13</v>
      </c>
      <c r="J80" s="2">
        <v>5</v>
      </c>
      <c r="K80" s="2">
        <v>4</v>
      </c>
      <c r="L80" s="1" t="s">
        <v>20</v>
      </c>
      <c r="M80" s="2">
        <v>3800</v>
      </c>
      <c r="N80" s="2">
        <v>700</v>
      </c>
      <c r="O80" s="2"/>
    </row>
    <row r="81" spans="1:15" x14ac:dyDescent="0.35">
      <c r="A81" s="2">
        <v>80</v>
      </c>
      <c r="B81" s="1" t="s">
        <v>18</v>
      </c>
      <c r="C81" s="1" t="s">
        <v>15</v>
      </c>
      <c r="D81" s="2">
        <v>46</v>
      </c>
      <c r="E81" s="1" t="s">
        <v>16</v>
      </c>
      <c r="F81" s="2">
        <v>10000</v>
      </c>
      <c r="G81" s="1" t="s">
        <v>11</v>
      </c>
      <c r="H81" s="1" t="s">
        <v>24</v>
      </c>
      <c r="I81" s="1" t="s">
        <v>13</v>
      </c>
      <c r="J81" s="2">
        <v>3</v>
      </c>
      <c r="K81" s="2">
        <v>7</v>
      </c>
      <c r="L81" s="1" t="s">
        <v>20</v>
      </c>
      <c r="M81" s="2">
        <v>3200</v>
      </c>
      <c r="N81" s="2">
        <v>800</v>
      </c>
      <c r="O81" s="2"/>
    </row>
    <row r="82" spans="1:15" x14ac:dyDescent="0.35">
      <c r="A82" s="2">
        <v>81</v>
      </c>
      <c r="B82" s="1" t="s">
        <v>25</v>
      </c>
      <c r="C82" s="1" t="s">
        <v>9</v>
      </c>
      <c r="D82" s="2">
        <v>36</v>
      </c>
      <c r="E82" s="1" t="s">
        <v>22</v>
      </c>
      <c r="F82" s="2">
        <v>14000</v>
      </c>
      <c r="G82" s="1" t="s">
        <v>30</v>
      </c>
      <c r="H82" s="1" t="s">
        <v>29</v>
      </c>
      <c r="I82" s="1" t="s">
        <v>20</v>
      </c>
      <c r="J82" s="2">
        <v>2</v>
      </c>
      <c r="K82" s="2">
        <v>6</v>
      </c>
      <c r="L82" s="1" t="s">
        <v>20</v>
      </c>
      <c r="M82" s="2">
        <v>3700</v>
      </c>
      <c r="N82" s="2">
        <v>750</v>
      </c>
      <c r="O82" s="2"/>
    </row>
    <row r="83" spans="1:15" x14ac:dyDescent="0.35">
      <c r="A83" s="2">
        <v>82</v>
      </c>
      <c r="B83" s="1" t="s">
        <v>18</v>
      </c>
      <c r="C83" s="1" t="s">
        <v>15</v>
      </c>
      <c r="D83" s="2">
        <v>50</v>
      </c>
      <c r="E83" s="1" t="s">
        <v>19</v>
      </c>
      <c r="F83" s="2">
        <v>15000</v>
      </c>
      <c r="G83" s="1" t="s">
        <v>28</v>
      </c>
      <c r="H83" s="1" t="s">
        <v>17</v>
      </c>
      <c r="I83" s="1" t="s">
        <v>13</v>
      </c>
      <c r="J83" s="2">
        <v>4</v>
      </c>
      <c r="K83" s="2">
        <v>5</v>
      </c>
      <c r="L83" s="1" t="s">
        <v>13</v>
      </c>
      <c r="M83" s="2">
        <v>3900</v>
      </c>
      <c r="N83" s="2">
        <v>700</v>
      </c>
      <c r="O83" s="2"/>
    </row>
    <row r="84" spans="1:15" x14ac:dyDescent="0.35">
      <c r="A84" s="2">
        <v>83</v>
      </c>
      <c r="B84" s="1" t="s">
        <v>18</v>
      </c>
      <c r="C84" s="1" t="s">
        <v>9</v>
      </c>
      <c r="D84" s="2">
        <v>32</v>
      </c>
      <c r="E84" s="1" t="s">
        <v>10</v>
      </c>
      <c r="F84" s="2">
        <v>9000</v>
      </c>
      <c r="G84" s="1" t="s">
        <v>11</v>
      </c>
      <c r="H84" s="1" t="s">
        <v>12</v>
      </c>
      <c r="I84" s="1" t="s">
        <v>13</v>
      </c>
      <c r="J84" s="2">
        <v>3</v>
      </c>
      <c r="K84" s="2">
        <v>7</v>
      </c>
      <c r="L84" s="1" t="s">
        <v>13</v>
      </c>
      <c r="M84" s="2">
        <v>3300</v>
      </c>
      <c r="N84" s="2">
        <v>650</v>
      </c>
      <c r="O84" s="2"/>
    </row>
    <row r="85" spans="1:15" x14ac:dyDescent="0.35">
      <c r="A85" s="2">
        <v>84</v>
      </c>
      <c r="B85" s="1" t="s">
        <v>8</v>
      </c>
      <c r="C85" s="1" t="s">
        <v>15</v>
      </c>
      <c r="D85" s="2">
        <v>54</v>
      </c>
      <c r="E85" s="1" t="s">
        <v>16</v>
      </c>
      <c r="F85" s="2">
        <v>12000</v>
      </c>
      <c r="G85" s="1" t="s">
        <v>30</v>
      </c>
      <c r="H85" s="1" t="s">
        <v>29</v>
      </c>
      <c r="I85" s="1" t="s">
        <v>20</v>
      </c>
      <c r="J85" s="2">
        <v>5</v>
      </c>
      <c r="K85" s="2">
        <v>4</v>
      </c>
      <c r="L85" s="1" t="s">
        <v>13</v>
      </c>
      <c r="M85" s="2">
        <v>2900</v>
      </c>
      <c r="N85" s="2">
        <v>850</v>
      </c>
      <c r="O85" s="2"/>
    </row>
    <row r="86" spans="1:15" x14ac:dyDescent="0.35">
      <c r="A86" s="2">
        <v>85</v>
      </c>
      <c r="B86" s="1" t="s">
        <v>14</v>
      </c>
      <c r="C86" s="1" t="s">
        <v>9</v>
      </c>
      <c r="D86" s="2">
        <v>40</v>
      </c>
      <c r="E86" s="1" t="s">
        <v>22</v>
      </c>
      <c r="F86" s="2">
        <v>13000</v>
      </c>
      <c r="G86" s="1" t="s">
        <v>28</v>
      </c>
      <c r="H86" s="1" t="s">
        <v>21</v>
      </c>
      <c r="I86" s="1" t="s">
        <v>13</v>
      </c>
      <c r="J86" s="2">
        <v>2</v>
      </c>
      <c r="K86" s="2">
        <v>6</v>
      </c>
      <c r="L86" s="1" t="s">
        <v>20</v>
      </c>
      <c r="M86" s="2">
        <v>3500</v>
      </c>
      <c r="N86" s="2">
        <v>750</v>
      </c>
      <c r="O86" s="2"/>
    </row>
    <row r="87" spans="1:15" x14ac:dyDescent="0.35">
      <c r="A87" s="2">
        <v>86</v>
      </c>
      <c r="B87" s="1" t="s">
        <v>8</v>
      </c>
      <c r="C87" s="1" t="s">
        <v>15</v>
      </c>
      <c r="D87" s="2">
        <v>29</v>
      </c>
      <c r="E87" s="1" t="s">
        <v>10</v>
      </c>
      <c r="F87" s="2">
        <v>11000</v>
      </c>
      <c r="G87" s="1" t="s">
        <v>11</v>
      </c>
      <c r="H87" s="1" t="s">
        <v>24</v>
      </c>
      <c r="I87" s="1" t="s">
        <v>13</v>
      </c>
      <c r="J87" s="2">
        <v>4</v>
      </c>
      <c r="K87" s="2">
        <v>5</v>
      </c>
      <c r="L87" s="1" t="s">
        <v>20</v>
      </c>
      <c r="M87" s="2">
        <v>3800</v>
      </c>
      <c r="N87" s="2">
        <v>700</v>
      </c>
      <c r="O87" s="2"/>
    </row>
    <row r="88" spans="1:15" x14ac:dyDescent="0.35">
      <c r="A88" s="2">
        <v>87</v>
      </c>
      <c r="B88" s="1" t="s">
        <v>18</v>
      </c>
      <c r="C88" s="1" t="s">
        <v>9</v>
      </c>
      <c r="D88" s="2">
        <v>45</v>
      </c>
      <c r="E88" s="1" t="s">
        <v>19</v>
      </c>
      <c r="F88" s="2">
        <v>10000</v>
      </c>
      <c r="G88" s="1" t="s">
        <v>30</v>
      </c>
      <c r="H88" s="1" t="s">
        <v>29</v>
      </c>
      <c r="I88" s="1" t="s">
        <v>20</v>
      </c>
      <c r="J88" s="2">
        <v>3</v>
      </c>
      <c r="K88" s="2">
        <v>7</v>
      </c>
      <c r="L88" s="1" t="s">
        <v>20</v>
      </c>
      <c r="M88" s="2">
        <v>3100</v>
      </c>
      <c r="N88" s="2">
        <v>800</v>
      </c>
      <c r="O88" s="2"/>
    </row>
    <row r="89" spans="1:15" x14ac:dyDescent="0.35">
      <c r="A89" s="2">
        <v>88</v>
      </c>
      <c r="B89" s="1" t="s">
        <v>14</v>
      </c>
      <c r="C89" s="1" t="s">
        <v>15</v>
      </c>
      <c r="D89" s="2">
        <v>37</v>
      </c>
      <c r="E89" s="1" t="s">
        <v>22</v>
      </c>
      <c r="F89" s="2">
        <v>14000</v>
      </c>
      <c r="G89" s="1" t="s">
        <v>28</v>
      </c>
      <c r="H89" s="1" t="s">
        <v>17</v>
      </c>
      <c r="I89" s="1" t="s">
        <v>13</v>
      </c>
      <c r="J89" s="2">
        <v>5</v>
      </c>
      <c r="K89" s="2">
        <v>4</v>
      </c>
      <c r="L89" s="1" t="s">
        <v>13</v>
      </c>
      <c r="M89" s="2">
        <v>3300</v>
      </c>
      <c r="N89" s="2">
        <v>750</v>
      </c>
      <c r="O89" s="2"/>
    </row>
    <row r="90" spans="1:15" x14ac:dyDescent="0.35">
      <c r="A90" s="2">
        <v>89</v>
      </c>
      <c r="B90" s="1" t="s">
        <v>14</v>
      </c>
      <c r="C90" s="1" t="s">
        <v>9</v>
      </c>
      <c r="D90" s="2">
        <v>51</v>
      </c>
      <c r="E90" s="1" t="s">
        <v>16</v>
      </c>
      <c r="F90" s="2">
        <v>15000</v>
      </c>
      <c r="G90" s="1" t="s">
        <v>11</v>
      </c>
      <c r="H90" s="1" t="s">
        <v>12</v>
      </c>
      <c r="I90" s="1" t="s">
        <v>13</v>
      </c>
      <c r="J90" s="2">
        <v>2</v>
      </c>
      <c r="K90" s="2">
        <v>6</v>
      </c>
      <c r="L90" s="1" t="s">
        <v>13</v>
      </c>
      <c r="M90" s="2">
        <v>3700</v>
      </c>
      <c r="N90" s="2">
        <v>700</v>
      </c>
      <c r="O90" s="2"/>
    </row>
    <row r="91" spans="1:15" x14ac:dyDescent="0.35">
      <c r="A91" s="2">
        <v>90</v>
      </c>
      <c r="B91" s="1" t="s">
        <v>14</v>
      </c>
      <c r="C91" s="1" t="s">
        <v>15</v>
      </c>
      <c r="D91" s="2">
        <v>33</v>
      </c>
      <c r="E91" s="1" t="s">
        <v>10</v>
      </c>
      <c r="F91" s="2">
        <v>9000</v>
      </c>
      <c r="G91" s="1" t="s">
        <v>30</v>
      </c>
      <c r="H91" s="1" t="s">
        <v>29</v>
      </c>
      <c r="I91" s="1" t="s">
        <v>20</v>
      </c>
      <c r="J91" s="2">
        <v>4</v>
      </c>
      <c r="K91" s="2">
        <v>5</v>
      </c>
      <c r="L91" s="1" t="s">
        <v>13</v>
      </c>
      <c r="M91" s="2">
        <v>3200</v>
      </c>
      <c r="N91" s="2">
        <v>650</v>
      </c>
      <c r="O91" s="2"/>
    </row>
    <row r="92" spans="1:15" x14ac:dyDescent="0.35">
      <c r="A92" s="2">
        <v>91</v>
      </c>
      <c r="B92" s="1" t="s">
        <v>18</v>
      </c>
      <c r="C92" s="1" t="s">
        <v>9</v>
      </c>
      <c r="D92" s="2">
        <v>48</v>
      </c>
      <c r="E92" s="1" t="s">
        <v>19</v>
      </c>
      <c r="F92" s="2">
        <v>12000</v>
      </c>
      <c r="G92" s="1" t="s">
        <v>28</v>
      </c>
      <c r="H92" s="1" t="s">
        <v>21</v>
      </c>
      <c r="I92" s="1" t="s">
        <v>13</v>
      </c>
      <c r="J92" s="2">
        <v>3</v>
      </c>
      <c r="K92" s="2">
        <v>7</v>
      </c>
      <c r="L92" s="1" t="s">
        <v>20</v>
      </c>
      <c r="M92" s="2">
        <v>3600</v>
      </c>
      <c r="N92" s="2">
        <v>850</v>
      </c>
      <c r="O92" s="2"/>
    </row>
    <row r="93" spans="1:15" x14ac:dyDescent="0.35">
      <c r="A93" s="2">
        <v>92</v>
      </c>
      <c r="B93" s="1" t="s">
        <v>8</v>
      </c>
      <c r="C93" s="1" t="s">
        <v>15</v>
      </c>
      <c r="D93" s="2">
        <v>31</v>
      </c>
      <c r="E93" s="1" t="s">
        <v>22</v>
      </c>
      <c r="F93" s="2">
        <v>13000</v>
      </c>
      <c r="G93" s="1" t="s">
        <v>11</v>
      </c>
      <c r="H93" s="1" t="s">
        <v>24</v>
      </c>
      <c r="I93" s="1" t="s">
        <v>13</v>
      </c>
      <c r="J93" s="2">
        <v>4</v>
      </c>
      <c r="K93" s="2">
        <v>5</v>
      </c>
      <c r="L93" s="1" t="s">
        <v>20</v>
      </c>
      <c r="M93" s="2">
        <v>3900</v>
      </c>
      <c r="N93" s="2">
        <v>800</v>
      </c>
      <c r="O93" s="2"/>
    </row>
    <row r="94" spans="1:15" x14ac:dyDescent="0.35">
      <c r="A94" s="2">
        <v>93</v>
      </c>
      <c r="B94" s="1" t="s">
        <v>18</v>
      </c>
      <c r="C94" s="1" t="s">
        <v>9</v>
      </c>
      <c r="D94" s="2">
        <v>56</v>
      </c>
      <c r="E94" s="1" t="s">
        <v>16</v>
      </c>
      <c r="F94" s="2">
        <v>11000</v>
      </c>
      <c r="G94" s="1" t="s">
        <v>30</v>
      </c>
      <c r="H94" s="1" t="s">
        <v>29</v>
      </c>
      <c r="I94" s="1" t="s">
        <v>20</v>
      </c>
      <c r="J94" s="2">
        <v>2</v>
      </c>
      <c r="K94" s="2">
        <v>6</v>
      </c>
      <c r="L94" s="1" t="s">
        <v>20</v>
      </c>
      <c r="M94" s="2">
        <v>3300</v>
      </c>
      <c r="N94" s="2">
        <v>750</v>
      </c>
      <c r="O94" s="2"/>
    </row>
    <row r="95" spans="1:15" x14ac:dyDescent="0.35">
      <c r="A95" s="2">
        <v>94</v>
      </c>
      <c r="B95" s="1" t="s">
        <v>18</v>
      </c>
      <c r="C95" s="1" t="s">
        <v>15</v>
      </c>
      <c r="D95" s="2">
        <v>38</v>
      </c>
      <c r="E95" s="1" t="s">
        <v>10</v>
      </c>
      <c r="F95" s="2">
        <v>10000</v>
      </c>
      <c r="G95" s="1" t="s">
        <v>28</v>
      </c>
      <c r="H95" s="1" t="s">
        <v>17</v>
      </c>
      <c r="I95" s="1" t="s">
        <v>13</v>
      </c>
      <c r="J95" s="2">
        <v>5</v>
      </c>
      <c r="K95" s="2">
        <v>4</v>
      </c>
      <c r="L95" s="1" t="s">
        <v>20</v>
      </c>
      <c r="M95" s="2">
        <v>3100</v>
      </c>
      <c r="N95" s="2">
        <v>700</v>
      </c>
      <c r="O95" s="2"/>
    </row>
    <row r="96" spans="1:15" x14ac:dyDescent="0.35">
      <c r="A96" s="2">
        <v>95</v>
      </c>
      <c r="B96" s="1" t="s">
        <v>8</v>
      </c>
      <c r="C96" s="1" t="s">
        <v>9</v>
      </c>
      <c r="D96" s="2">
        <v>44</v>
      </c>
      <c r="E96" s="1" t="s">
        <v>19</v>
      </c>
      <c r="F96" s="2">
        <v>14000</v>
      </c>
      <c r="G96" s="1" t="s">
        <v>11</v>
      </c>
      <c r="H96" s="1" t="s">
        <v>12</v>
      </c>
      <c r="I96" s="1" t="s">
        <v>13</v>
      </c>
      <c r="J96" s="2">
        <v>3</v>
      </c>
      <c r="K96" s="2">
        <v>7</v>
      </c>
      <c r="L96" s="1" t="s">
        <v>13</v>
      </c>
      <c r="M96" s="2">
        <v>3400</v>
      </c>
      <c r="N96" s="2">
        <v>650</v>
      </c>
      <c r="O96" s="2"/>
    </row>
    <row r="97" spans="1:15" x14ac:dyDescent="0.35">
      <c r="A97" s="2">
        <v>96</v>
      </c>
      <c r="B97" s="1" t="s">
        <v>8</v>
      </c>
      <c r="C97" s="1" t="s">
        <v>9</v>
      </c>
      <c r="D97" s="2">
        <v>34</v>
      </c>
      <c r="E97" s="1" t="s">
        <v>22</v>
      </c>
      <c r="F97" s="2">
        <v>15000</v>
      </c>
      <c r="G97" s="1" t="s">
        <v>30</v>
      </c>
      <c r="H97" s="1" t="s">
        <v>29</v>
      </c>
      <c r="I97" s="1" t="s">
        <v>20</v>
      </c>
      <c r="J97" s="2">
        <v>4</v>
      </c>
      <c r="K97" s="2">
        <v>5</v>
      </c>
      <c r="L97" s="1" t="s">
        <v>13</v>
      </c>
      <c r="M97" s="2">
        <v>2800</v>
      </c>
      <c r="N97" s="2">
        <v>850</v>
      </c>
      <c r="O97" s="2"/>
    </row>
    <row r="98" spans="1:15" x14ac:dyDescent="0.35">
      <c r="A98" s="2">
        <v>97</v>
      </c>
      <c r="B98" s="1" t="s">
        <v>8</v>
      </c>
      <c r="C98" s="1" t="s">
        <v>9</v>
      </c>
      <c r="D98" s="2">
        <v>52</v>
      </c>
      <c r="E98" s="1" t="s">
        <v>16</v>
      </c>
      <c r="F98" s="2">
        <v>9000</v>
      </c>
      <c r="G98" s="1" t="s">
        <v>28</v>
      </c>
      <c r="H98" s="1" t="s">
        <v>21</v>
      </c>
      <c r="I98" s="1" t="s">
        <v>13</v>
      </c>
      <c r="J98" s="2">
        <v>3</v>
      </c>
      <c r="K98" s="2">
        <v>6</v>
      </c>
      <c r="L98" s="1" t="s">
        <v>20</v>
      </c>
      <c r="M98" s="2">
        <v>3200</v>
      </c>
      <c r="N98" s="2">
        <v>800</v>
      </c>
      <c r="O98" s="2"/>
    </row>
    <row r="99" spans="1:15" x14ac:dyDescent="0.35">
      <c r="A99" s="2">
        <v>98</v>
      </c>
      <c r="B99" s="1" t="s">
        <v>18</v>
      </c>
      <c r="C99" s="1" t="s">
        <v>9</v>
      </c>
      <c r="D99" s="2">
        <v>30</v>
      </c>
      <c r="E99" s="1" t="s">
        <v>10</v>
      </c>
      <c r="F99" s="2">
        <v>12000</v>
      </c>
      <c r="G99" s="1" t="s">
        <v>11</v>
      </c>
      <c r="H99" s="1" t="s">
        <v>24</v>
      </c>
      <c r="I99" s="1" t="s">
        <v>13</v>
      </c>
      <c r="J99" s="2">
        <v>2</v>
      </c>
      <c r="K99" s="2">
        <v>5</v>
      </c>
      <c r="L99" s="1" t="s">
        <v>20</v>
      </c>
      <c r="M99" s="2">
        <v>3600</v>
      </c>
      <c r="N99" s="2">
        <v>750</v>
      </c>
      <c r="O99" s="2"/>
    </row>
    <row r="100" spans="1:15" x14ac:dyDescent="0.35">
      <c r="A100" s="2">
        <v>99</v>
      </c>
      <c r="B100" s="1" t="s">
        <v>23</v>
      </c>
      <c r="C100" s="1" t="s">
        <v>9</v>
      </c>
      <c r="D100" s="2">
        <v>49</v>
      </c>
      <c r="E100" s="1" t="s">
        <v>19</v>
      </c>
      <c r="F100" s="2">
        <v>11000</v>
      </c>
      <c r="G100" s="1" t="s">
        <v>30</v>
      </c>
      <c r="H100" s="1" t="s">
        <v>29</v>
      </c>
      <c r="I100" s="1" t="s">
        <v>20</v>
      </c>
      <c r="J100" s="2">
        <v>5</v>
      </c>
      <c r="K100" s="2">
        <v>7</v>
      </c>
      <c r="L100" s="1" t="s">
        <v>13</v>
      </c>
      <c r="M100" s="2">
        <v>3000</v>
      </c>
      <c r="N100" s="2">
        <v>700</v>
      </c>
      <c r="O100" s="2"/>
    </row>
    <row r="101" spans="1:15" x14ac:dyDescent="0.35">
      <c r="A101" s="2">
        <v>100</v>
      </c>
      <c r="B101" s="1" t="s">
        <v>26</v>
      </c>
      <c r="C101" s="1" t="s">
        <v>9</v>
      </c>
      <c r="D101" s="2">
        <v>37</v>
      </c>
      <c r="E101" s="1" t="s">
        <v>22</v>
      </c>
      <c r="F101" s="2">
        <v>10000</v>
      </c>
      <c r="G101" s="1" t="s">
        <v>28</v>
      </c>
      <c r="H101" s="1" t="s">
        <v>17</v>
      </c>
      <c r="I101" s="1" t="s">
        <v>13</v>
      </c>
      <c r="J101" s="2">
        <v>4</v>
      </c>
      <c r="K101" s="2">
        <v>6</v>
      </c>
      <c r="L101" s="1" t="s">
        <v>13</v>
      </c>
      <c r="M101" s="2">
        <v>3400</v>
      </c>
      <c r="N101" s="2">
        <v>650</v>
      </c>
      <c r="O101" s="2"/>
    </row>
    <row r="102" spans="1:15" x14ac:dyDescent="0.35">
      <c r="A102" s="2">
        <v>101</v>
      </c>
      <c r="B102" s="1" t="s">
        <v>26</v>
      </c>
      <c r="C102" s="1" t="s">
        <v>9</v>
      </c>
      <c r="D102" s="2">
        <v>45</v>
      </c>
      <c r="E102" s="1" t="s">
        <v>16</v>
      </c>
      <c r="F102" s="2">
        <v>14000</v>
      </c>
      <c r="G102" s="1" t="s">
        <v>11</v>
      </c>
      <c r="H102" s="1" t="s">
        <v>12</v>
      </c>
      <c r="I102" s="1" t="s">
        <v>13</v>
      </c>
      <c r="J102" s="2">
        <v>3</v>
      </c>
      <c r="K102" s="2">
        <v>5</v>
      </c>
      <c r="L102" s="1" t="s">
        <v>13</v>
      </c>
      <c r="M102" s="2">
        <v>3700</v>
      </c>
      <c r="N102" s="2">
        <v>850</v>
      </c>
      <c r="O102" s="2"/>
    </row>
    <row r="103" spans="1:15" x14ac:dyDescent="0.35">
      <c r="A103" s="2">
        <v>102</v>
      </c>
      <c r="B103" s="1" t="s">
        <v>14</v>
      </c>
      <c r="C103" s="1" t="s">
        <v>9</v>
      </c>
      <c r="D103" s="2">
        <v>31</v>
      </c>
      <c r="E103" s="1" t="s">
        <v>10</v>
      </c>
      <c r="F103" s="2">
        <v>13000</v>
      </c>
      <c r="G103" s="1" t="s">
        <v>30</v>
      </c>
      <c r="H103" s="1" t="s">
        <v>29</v>
      </c>
      <c r="I103" s="1" t="s">
        <v>20</v>
      </c>
      <c r="J103" s="2">
        <v>2</v>
      </c>
      <c r="K103" s="2">
        <v>6</v>
      </c>
      <c r="L103" s="1" t="s">
        <v>20</v>
      </c>
      <c r="M103" s="2">
        <v>3100</v>
      </c>
      <c r="N103" s="2">
        <v>750</v>
      </c>
      <c r="O10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1F7A-D514-4DC5-B5C7-8F153261BB38}">
  <sheetPr>
    <tabColor theme="6" tint="0.39997558519241921"/>
  </sheetPr>
  <dimension ref="A1:L20"/>
  <sheetViews>
    <sheetView zoomScaleNormal="100" workbookViewId="0">
      <selection activeCell="A9" sqref="A9:F9"/>
    </sheetView>
  </sheetViews>
  <sheetFormatPr defaultRowHeight="14.5" x14ac:dyDescent="0.35"/>
  <cols>
    <col min="1" max="1" width="17.36328125" style="4" customWidth="1"/>
    <col min="2" max="4" width="8.7265625" style="4"/>
    <col min="5" max="5" width="12.26953125" style="4" customWidth="1"/>
    <col min="6" max="6" width="8.7265625" style="4"/>
    <col min="7" max="7" width="11.453125" style="4" customWidth="1"/>
    <col min="8" max="9" width="8.7265625" style="4"/>
    <col min="10" max="10" width="12.90625" style="4" bestFit="1" customWidth="1"/>
    <col min="11" max="16384" width="8.7265625" style="4"/>
  </cols>
  <sheetData>
    <row r="1" spans="1:12" x14ac:dyDescent="0.35">
      <c r="B1" s="6" t="s">
        <v>35</v>
      </c>
    </row>
    <row r="2" spans="1:12" x14ac:dyDescent="0.35">
      <c r="A2" s="4" t="s">
        <v>36</v>
      </c>
      <c r="B2" s="7" t="s">
        <v>53</v>
      </c>
    </row>
    <row r="3" spans="1:12" x14ac:dyDescent="0.35">
      <c r="A3" s="4" t="s">
        <v>37</v>
      </c>
      <c r="B3" s="7" t="s">
        <v>54</v>
      </c>
    </row>
    <row r="4" spans="1:12" x14ac:dyDescent="0.35">
      <c r="A4" s="4" t="s">
        <v>38</v>
      </c>
      <c r="B4" s="7" t="s">
        <v>55</v>
      </c>
    </row>
    <row r="5" spans="1:12" x14ac:dyDescent="0.35">
      <c r="A5" s="4" t="s">
        <v>39</v>
      </c>
      <c r="B5" s="4" t="s">
        <v>40</v>
      </c>
    </row>
    <row r="7" spans="1:12" x14ac:dyDescent="0.35">
      <c r="C7" s="5"/>
      <c r="D7" s="5"/>
      <c r="E7" s="8" t="s">
        <v>56</v>
      </c>
      <c r="F7" s="5"/>
      <c r="G7" s="5"/>
      <c r="I7" s="5"/>
      <c r="J7" s="9" t="s">
        <v>57</v>
      </c>
      <c r="K7" s="5"/>
      <c r="L7" s="5"/>
    </row>
    <row r="8" spans="1:12" x14ac:dyDescent="0.35">
      <c r="B8" s="5" t="s">
        <v>36</v>
      </c>
      <c r="C8" s="5" t="s">
        <v>37</v>
      </c>
      <c r="D8" s="5" t="s">
        <v>38</v>
      </c>
      <c r="E8" s="9" t="s">
        <v>58</v>
      </c>
      <c r="G8" s="5" t="s">
        <v>36</v>
      </c>
      <c r="H8" s="5" t="s">
        <v>37</v>
      </c>
      <c r="I8" s="5" t="s">
        <v>38</v>
      </c>
      <c r="J8" s="8" t="s">
        <v>58</v>
      </c>
    </row>
    <row r="9" spans="1:12" x14ac:dyDescent="0.35">
      <c r="A9" s="4" t="s">
        <v>41</v>
      </c>
      <c r="B9" s="4">
        <v>7</v>
      </c>
      <c r="C9" s="4">
        <v>5</v>
      </c>
      <c r="D9" s="4">
        <v>8</v>
      </c>
      <c r="E9" s="10">
        <f t="shared" ref="E9:E20" si="0">AVERAGE(B9:D9)</f>
        <v>6.666666666666667</v>
      </c>
      <c r="G9" s="4">
        <v>6</v>
      </c>
      <c r="H9" s="4">
        <v>8</v>
      </c>
      <c r="I9" s="4">
        <v>9</v>
      </c>
      <c r="J9" s="11">
        <f t="shared" ref="J9:J20" si="1">AVERAGE(G9:I9)</f>
        <v>7.666666666666667</v>
      </c>
    </row>
    <row r="10" spans="1:12" x14ac:dyDescent="0.35">
      <c r="A10" s="4" t="s">
        <v>42</v>
      </c>
      <c r="B10" s="4">
        <v>5</v>
      </c>
      <c r="C10" s="4">
        <v>7</v>
      </c>
      <c r="D10" s="4">
        <v>5</v>
      </c>
      <c r="E10" s="10">
        <f t="shared" si="0"/>
        <v>5.666666666666667</v>
      </c>
      <c r="G10" s="4">
        <v>7</v>
      </c>
      <c r="H10" s="4">
        <v>9</v>
      </c>
      <c r="I10" s="4">
        <v>8</v>
      </c>
      <c r="J10" s="11">
        <f t="shared" si="1"/>
        <v>8</v>
      </c>
    </row>
    <row r="11" spans="1:12" x14ac:dyDescent="0.35">
      <c r="A11" s="4" t="s">
        <v>43</v>
      </c>
      <c r="B11" s="4">
        <v>9</v>
      </c>
      <c r="C11" s="4">
        <v>6</v>
      </c>
      <c r="D11" s="4">
        <v>6</v>
      </c>
      <c r="E11" s="10">
        <f t="shared" si="0"/>
        <v>7</v>
      </c>
      <c r="G11" s="4">
        <v>8</v>
      </c>
      <c r="H11" s="4">
        <v>6</v>
      </c>
      <c r="I11" s="4">
        <v>6</v>
      </c>
      <c r="J11" s="11">
        <f t="shared" si="1"/>
        <v>6.666666666666667</v>
      </c>
    </row>
    <row r="12" spans="1:12" x14ac:dyDescent="0.35">
      <c r="A12" s="4" t="s">
        <v>44</v>
      </c>
      <c r="B12" s="4">
        <v>2</v>
      </c>
      <c r="C12" s="4">
        <v>6</v>
      </c>
      <c r="D12" s="4">
        <v>3</v>
      </c>
      <c r="E12" s="10">
        <f t="shared" si="0"/>
        <v>3.6666666666666665</v>
      </c>
      <c r="G12" s="4">
        <v>9</v>
      </c>
      <c r="H12" s="4">
        <v>8</v>
      </c>
      <c r="I12" s="4">
        <v>7</v>
      </c>
      <c r="J12" s="11">
        <f t="shared" si="1"/>
        <v>8</v>
      </c>
    </row>
    <row r="13" spans="1:12" x14ac:dyDescent="0.35">
      <c r="A13" s="4" t="s">
        <v>45</v>
      </c>
      <c r="B13" s="4">
        <v>6</v>
      </c>
      <c r="C13" s="4">
        <v>5</v>
      </c>
      <c r="D13" s="4">
        <v>9</v>
      </c>
      <c r="E13" s="10">
        <f t="shared" si="0"/>
        <v>6.666666666666667</v>
      </c>
      <c r="G13" s="4">
        <v>8</v>
      </c>
      <c r="H13" s="4">
        <v>7</v>
      </c>
      <c r="I13" s="4">
        <v>5</v>
      </c>
      <c r="J13" s="11">
        <f t="shared" si="1"/>
        <v>6.666666666666667</v>
      </c>
    </row>
    <row r="14" spans="1:12" x14ac:dyDescent="0.35">
      <c r="A14" s="4" t="s">
        <v>46</v>
      </c>
      <c r="B14" s="4">
        <v>3</v>
      </c>
      <c r="C14" s="4">
        <v>9</v>
      </c>
      <c r="D14" s="4">
        <v>2</v>
      </c>
      <c r="E14" s="10">
        <f t="shared" si="0"/>
        <v>4.666666666666667</v>
      </c>
      <c r="G14" s="4">
        <v>10</v>
      </c>
      <c r="H14" s="4">
        <v>9</v>
      </c>
      <c r="I14" s="4">
        <v>1</v>
      </c>
      <c r="J14" s="11">
        <f t="shared" si="1"/>
        <v>6.666666666666667</v>
      </c>
    </row>
    <row r="15" spans="1:12" x14ac:dyDescent="0.35">
      <c r="A15" s="4" t="s">
        <v>47</v>
      </c>
      <c r="B15" s="4">
        <v>8</v>
      </c>
      <c r="C15" s="4">
        <v>1</v>
      </c>
      <c r="D15" s="4">
        <v>5</v>
      </c>
      <c r="E15" s="10">
        <f t="shared" si="0"/>
        <v>4.666666666666667</v>
      </c>
      <c r="G15" s="4">
        <v>2</v>
      </c>
      <c r="H15" s="4">
        <v>8</v>
      </c>
      <c r="I15" s="4">
        <v>7</v>
      </c>
      <c r="J15" s="11">
        <f t="shared" si="1"/>
        <v>5.666666666666667</v>
      </c>
    </row>
    <row r="16" spans="1:12" x14ac:dyDescent="0.35">
      <c r="A16" s="4" t="s">
        <v>48</v>
      </c>
      <c r="B16" s="4">
        <v>1</v>
      </c>
      <c r="C16" s="4">
        <v>8</v>
      </c>
      <c r="D16" s="4">
        <v>10</v>
      </c>
      <c r="E16" s="10">
        <f t="shared" si="0"/>
        <v>6.333333333333333</v>
      </c>
      <c r="G16" s="4">
        <v>8</v>
      </c>
      <c r="H16" s="4">
        <v>10</v>
      </c>
      <c r="I16" s="4">
        <v>8</v>
      </c>
      <c r="J16" s="11">
        <f t="shared" si="1"/>
        <v>8.6666666666666661</v>
      </c>
    </row>
    <row r="17" spans="1:10" x14ac:dyDescent="0.35">
      <c r="A17" s="4" t="s">
        <v>49</v>
      </c>
      <c r="B17" s="4">
        <v>4</v>
      </c>
      <c r="C17" s="4">
        <v>5</v>
      </c>
      <c r="D17" s="4">
        <v>7</v>
      </c>
      <c r="E17" s="10">
        <f t="shared" si="0"/>
        <v>5.333333333333333</v>
      </c>
      <c r="G17" s="4">
        <v>7</v>
      </c>
      <c r="H17" s="4">
        <v>6</v>
      </c>
      <c r="I17" s="4">
        <v>1</v>
      </c>
      <c r="J17" s="11">
        <f t="shared" si="1"/>
        <v>4.666666666666667</v>
      </c>
    </row>
    <row r="18" spans="1:10" x14ac:dyDescent="0.35">
      <c r="A18" s="4" t="s">
        <v>50</v>
      </c>
      <c r="B18" s="4">
        <v>7</v>
      </c>
      <c r="C18" s="4">
        <v>7</v>
      </c>
      <c r="D18" s="4">
        <v>4</v>
      </c>
      <c r="E18" s="10">
        <f t="shared" si="0"/>
        <v>6</v>
      </c>
      <c r="G18" s="4">
        <v>10</v>
      </c>
      <c r="H18" s="4">
        <v>9</v>
      </c>
      <c r="I18" s="4">
        <v>1</v>
      </c>
      <c r="J18" s="11">
        <f t="shared" si="1"/>
        <v>6.666666666666667</v>
      </c>
    </row>
    <row r="19" spans="1:10" x14ac:dyDescent="0.35">
      <c r="A19" s="4" t="s">
        <v>51</v>
      </c>
      <c r="B19" s="4">
        <v>5</v>
      </c>
      <c r="C19" s="4">
        <v>5</v>
      </c>
      <c r="D19" s="4">
        <v>8</v>
      </c>
      <c r="E19" s="10">
        <f t="shared" si="0"/>
        <v>6</v>
      </c>
      <c r="G19" s="4">
        <v>8</v>
      </c>
      <c r="H19" s="4">
        <v>8</v>
      </c>
      <c r="I19" s="4">
        <v>6</v>
      </c>
      <c r="J19" s="11">
        <f t="shared" si="1"/>
        <v>7.333333333333333</v>
      </c>
    </row>
    <row r="20" spans="1:10" x14ac:dyDescent="0.35">
      <c r="A20" s="4" t="s">
        <v>52</v>
      </c>
      <c r="B20" s="4">
        <v>7</v>
      </c>
      <c r="C20" s="4">
        <v>4</v>
      </c>
      <c r="D20" s="4">
        <v>1</v>
      </c>
      <c r="E20" s="10">
        <f t="shared" si="0"/>
        <v>4</v>
      </c>
      <c r="G20" s="4">
        <v>7</v>
      </c>
      <c r="H20" s="4">
        <v>4</v>
      </c>
      <c r="I20" s="4">
        <v>5</v>
      </c>
      <c r="J20" s="11">
        <f t="shared" si="1"/>
        <v>5.333333333333333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6644-8D4C-4423-ADDC-5C0A8FC43F14}">
  <sheetPr>
    <tabColor theme="6" tint="-0.249977111117893"/>
  </sheetPr>
  <dimension ref="A1:O32"/>
  <sheetViews>
    <sheetView zoomScale="104" zoomScaleNormal="104" workbookViewId="0">
      <selection activeCell="E8" sqref="E8"/>
    </sheetView>
  </sheetViews>
  <sheetFormatPr defaultRowHeight="14.5" x14ac:dyDescent="0.35"/>
  <cols>
    <col min="2" max="2" width="22.7265625" bestFit="1" customWidth="1"/>
    <col min="3" max="3" width="7.81640625" bestFit="1" customWidth="1"/>
    <col min="4" max="4" width="3.90625" bestFit="1" customWidth="1"/>
    <col min="5" max="5" width="20.1796875" bestFit="1" customWidth="1"/>
    <col min="6" max="6" width="10.453125" bestFit="1" customWidth="1"/>
    <col min="7" max="7" width="9" bestFit="1" customWidth="1"/>
    <col min="8" max="8" width="11.36328125" bestFit="1" customWidth="1"/>
    <col min="9" max="9" width="10" bestFit="1" customWidth="1"/>
    <col min="10" max="10" width="15.08984375" bestFit="1" customWidth="1"/>
    <col min="11" max="11" width="15.54296875" bestFit="1" customWidth="1"/>
    <col min="12" max="12" width="16.54296875" bestFit="1" customWidth="1"/>
    <col min="13" max="13" width="11.90625" bestFit="1" customWidth="1"/>
    <col min="14" max="14" width="19.36328125" bestFit="1" customWidth="1"/>
  </cols>
  <sheetData>
    <row r="1" spans="1:15" x14ac:dyDescent="0.35">
      <c r="A1" s="3" t="s">
        <v>0</v>
      </c>
      <c r="B1" s="3" t="s">
        <v>1</v>
      </c>
      <c r="C1" s="3" t="s">
        <v>2</v>
      </c>
      <c r="D1" s="3" t="s">
        <v>3</v>
      </c>
      <c r="E1" s="3" t="s">
        <v>4</v>
      </c>
      <c r="F1" s="3" t="s">
        <v>5</v>
      </c>
      <c r="G1" s="3" t="s">
        <v>6</v>
      </c>
      <c r="H1" s="3" t="s">
        <v>60</v>
      </c>
      <c r="I1" s="3" t="s">
        <v>59</v>
      </c>
      <c r="J1" s="3" t="s">
        <v>31</v>
      </c>
      <c r="K1" s="3" t="s">
        <v>32</v>
      </c>
      <c r="L1" s="3" t="s">
        <v>7</v>
      </c>
      <c r="M1" s="3" t="s">
        <v>33</v>
      </c>
      <c r="N1" s="3" t="s">
        <v>34</v>
      </c>
    </row>
    <row r="2" spans="1:15" s="1" customFormat="1" x14ac:dyDescent="0.35">
      <c r="A2" s="2" t="s">
        <v>61</v>
      </c>
      <c r="B2" s="1" t="s">
        <v>18</v>
      </c>
      <c r="C2" s="1" t="s">
        <v>9</v>
      </c>
      <c r="D2" s="2">
        <v>45</v>
      </c>
      <c r="E2" s="1" t="s">
        <v>22</v>
      </c>
      <c r="F2" s="2">
        <v>15000</v>
      </c>
      <c r="G2" s="1" t="s">
        <v>30</v>
      </c>
      <c r="H2" s="1" t="s">
        <v>21</v>
      </c>
      <c r="I2" s="1" t="s">
        <v>20</v>
      </c>
      <c r="J2" s="2">
        <v>3</v>
      </c>
      <c r="K2" s="2">
        <v>7</v>
      </c>
      <c r="L2" s="1" t="s">
        <v>20</v>
      </c>
      <c r="M2" s="2">
        <v>4000</v>
      </c>
      <c r="N2" s="2">
        <v>600</v>
      </c>
      <c r="O2" s="2"/>
    </row>
    <row r="3" spans="1:15" s="1" customFormat="1" x14ac:dyDescent="0.35">
      <c r="A3" s="2" t="s">
        <v>62</v>
      </c>
      <c r="B3" s="1" t="s">
        <v>8</v>
      </c>
      <c r="C3" s="1" t="s">
        <v>9</v>
      </c>
      <c r="D3" s="2">
        <v>50</v>
      </c>
      <c r="E3" s="1" t="s">
        <v>10</v>
      </c>
      <c r="F3" s="2">
        <v>10000</v>
      </c>
      <c r="G3" s="1" t="s">
        <v>11</v>
      </c>
      <c r="H3" s="1" t="s">
        <v>12</v>
      </c>
      <c r="I3" s="1" t="s">
        <v>13</v>
      </c>
      <c r="J3" s="2">
        <v>4</v>
      </c>
      <c r="K3" s="2">
        <v>6</v>
      </c>
      <c r="L3" s="1" t="s">
        <v>13</v>
      </c>
      <c r="M3" s="2">
        <v>3500</v>
      </c>
      <c r="N3" s="2">
        <v>700</v>
      </c>
      <c r="O3" s="2"/>
    </row>
    <row r="4" spans="1:15" s="1" customFormat="1" x14ac:dyDescent="0.35">
      <c r="A4" s="2" t="s">
        <v>63</v>
      </c>
      <c r="B4" s="1" t="s">
        <v>8</v>
      </c>
      <c r="C4" s="1" t="s">
        <v>9</v>
      </c>
      <c r="D4" s="2">
        <v>55</v>
      </c>
      <c r="E4" s="1" t="s">
        <v>19</v>
      </c>
      <c r="F4" s="2">
        <v>10000</v>
      </c>
      <c r="G4" s="1" t="s">
        <v>28</v>
      </c>
      <c r="H4" s="1" t="s">
        <v>21</v>
      </c>
      <c r="I4" s="1" t="s">
        <v>13</v>
      </c>
      <c r="J4" s="2">
        <v>3</v>
      </c>
      <c r="K4" s="2">
        <v>7</v>
      </c>
      <c r="L4" s="1" t="s">
        <v>20</v>
      </c>
      <c r="M4" s="2">
        <v>2800</v>
      </c>
      <c r="N4" s="2">
        <v>800</v>
      </c>
      <c r="O4" s="2"/>
    </row>
    <row r="5" spans="1:15" s="1" customFormat="1" x14ac:dyDescent="0.35">
      <c r="A5" s="2" t="s">
        <v>64</v>
      </c>
      <c r="B5" s="1" t="s">
        <v>8</v>
      </c>
      <c r="C5" s="1" t="s">
        <v>15</v>
      </c>
      <c r="D5" s="2">
        <v>38</v>
      </c>
      <c r="E5" s="1" t="s">
        <v>10</v>
      </c>
      <c r="F5" s="2">
        <v>9000</v>
      </c>
      <c r="G5" s="1" t="s">
        <v>28</v>
      </c>
      <c r="H5" s="1" t="s">
        <v>21</v>
      </c>
      <c r="I5" s="1" t="s">
        <v>20</v>
      </c>
      <c r="J5" s="2">
        <v>3</v>
      </c>
      <c r="K5" s="2">
        <v>6</v>
      </c>
      <c r="L5" s="1" t="s">
        <v>20</v>
      </c>
      <c r="M5" s="2">
        <v>3800</v>
      </c>
      <c r="N5" s="2">
        <v>700</v>
      </c>
      <c r="O5" s="2"/>
    </row>
    <row r="6" spans="1:15" s="1" customFormat="1" x14ac:dyDescent="0.35">
      <c r="A6" s="2" t="s">
        <v>65</v>
      </c>
      <c r="B6" s="1" t="s">
        <v>8</v>
      </c>
      <c r="C6" s="1" t="s">
        <v>9</v>
      </c>
      <c r="D6" s="2">
        <v>42</v>
      </c>
      <c r="E6" s="1" t="s">
        <v>22</v>
      </c>
      <c r="F6" s="2">
        <v>16000</v>
      </c>
      <c r="G6" s="1" t="s">
        <v>30</v>
      </c>
      <c r="H6" s="1" t="s">
        <v>12</v>
      </c>
      <c r="I6" s="1" t="s">
        <v>13</v>
      </c>
      <c r="J6" s="2">
        <v>5</v>
      </c>
      <c r="K6" s="2">
        <v>3</v>
      </c>
      <c r="L6" s="1" t="s">
        <v>13</v>
      </c>
      <c r="M6" s="2">
        <v>3800</v>
      </c>
      <c r="N6" s="2">
        <v>750</v>
      </c>
      <c r="O6" s="2"/>
    </row>
    <row r="7" spans="1:15" s="1" customFormat="1" x14ac:dyDescent="0.35">
      <c r="A7" s="2" t="s">
        <v>66</v>
      </c>
      <c r="B7" s="1" t="s">
        <v>14</v>
      </c>
      <c r="C7" s="1" t="s">
        <v>15</v>
      </c>
      <c r="D7" s="2">
        <v>30</v>
      </c>
      <c r="E7" s="1" t="s">
        <v>19</v>
      </c>
      <c r="F7" s="2">
        <v>15000</v>
      </c>
      <c r="G7" s="1" t="s">
        <v>28</v>
      </c>
      <c r="H7" s="1" t="s">
        <v>21</v>
      </c>
      <c r="I7" s="1" t="s">
        <v>13</v>
      </c>
      <c r="J7" s="2">
        <v>3</v>
      </c>
      <c r="K7" s="2">
        <v>6</v>
      </c>
      <c r="L7" s="1" t="s">
        <v>20</v>
      </c>
      <c r="M7" s="2">
        <v>2900</v>
      </c>
      <c r="N7" s="2">
        <v>800</v>
      </c>
      <c r="O7" s="2"/>
    </row>
    <row r="8" spans="1:15" s="1" customFormat="1" x14ac:dyDescent="0.35">
      <c r="A8" s="2" t="s">
        <v>67</v>
      </c>
      <c r="B8" s="1" t="s">
        <v>18</v>
      </c>
      <c r="C8" s="1" t="s">
        <v>15</v>
      </c>
      <c r="D8" s="2">
        <v>33</v>
      </c>
      <c r="E8" s="1" t="s">
        <v>19</v>
      </c>
      <c r="F8" s="2">
        <v>8000</v>
      </c>
      <c r="G8" s="1" t="s">
        <v>11</v>
      </c>
      <c r="H8" s="1" t="s">
        <v>29</v>
      </c>
      <c r="I8" s="1" t="s">
        <v>20</v>
      </c>
      <c r="J8" s="2">
        <v>5</v>
      </c>
      <c r="K8" s="2">
        <v>6</v>
      </c>
      <c r="L8" s="1" t="s">
        <v>20</v>
      </c>
      <c r="M8" s="2">
        <v>2600</v>
      </c>
      <c r="N8" s="2">
        <v>850</v>
      </c>
      <c r="O8" s="2"/>
    </row>
    <row r="9" spans="1:15" s="1" customFormat="1" x14ac:dyDescent="0.35">
      <c r="A9" s="2" t="s">
        <v>68</v>
      </c>
      <c r="B9" s="1" t="s">
        <v>18</v>
      </c>
      <c r="C9" s="1" t="s">
        <v>15</v>
      </c>
      <c r="D9" s="2">
        <v>37</v>
      </c>
      <c r="E9" s="1" t="s">
        <v>10</v>
      </c>
      <c r="F9" s="2">
        <v>12000</v>
      </c>
      <c r="G9" s="1" t="s">
        <v>28</v>
      </c>
      <c r="H9" s="1" t="s">
        <v>12</v>
      </c>
      <c r="I9" s="1" t="s">
        <v>13</v>
      </c>
      <c r="J9" s="2">
        <v>3</v>
      </c>
      <c r="K9" s="2">
        <v>6</v>
      </c>
      <c r="L9" s="1" t="s">
        <v>13</v>
      </c>
      <c r="M9" s="2">
        <v>3300</v>
      </c>
      <c r="N9" s="2">
        <v>750</v>
      </c>
      <c r="O9" s="2"/>
    </row>
    <row r="10" spans="1:15" s="1" customFormat="1" x14ac:dyDescent="0.35">
      <c r="A10" s="2" t="s">
        <v>69</v>
      </c>
      <c r="B10" s="1" t="s">
        <v>8</v>
      </c>
      <c r="C10" s="1" t="s">
        <v>9</v>
      </c>
      <c r="D10" s="2">
        <v>45</v>
      </c>
      <c r="E10" s="1" t="s">
        <v>16</v>
      </c>
      <c r="F10" s="2">
        <v>14000</v>
      </c>
      <c r="G10" s="1" t="s">
        <v>11</v>
      </c>
      <c r="H10" s="1" t="s">
        <v>21</v>
      </c>
      <c r="I10" s="1" t="s">
        <v>13</v>
      </c>
      <c r="J10" s="2">
        <v>4</v>
      </c>
      <c r="K10" s="2">
        <v>7</v>
      </c>
      <c r="L10" s="1" t="s">
        <v>20</v>
      </c>
      <c r="M10" s="2">
        <v>3700</v>
      </c>
      <c r="N10" s="2">
        <v>700</v>
      </c>
      <c r="O10" s="2"/>
    </row>
    <row r="11" spans="1:15" s="1" customFormat="1" x14ac:dyDescent="0.35">
      <c r="A11" s="2" t="s">
        <v>70</v>
      </c>
      <c r="B11" s="1" t="s">
        <v>25</v>
      </c>
      <c r="C11" s="1" t="s">
        <v>15</v>
      </c>
      <c r="D11" s="2">
        <v>50</v>
      </c>
      <c r="E11" s="1" t="s">
        <v>22</v>
      </c>
      <c r="F11" s="2">
        <v>15000</v>
      </c>
      <c r="G11" s="1" t="s">
        <v>28</v>
      </c>
      <c r="H11" s="1" t="s">
        <v>12</v>
      </c>
      <c r="I11" s="1" t="s">
        <v>20</v>
      </c>
      <c r="J11" s="2">
        <v>3</v>
      </c>
      <c r="K11" s="2">
        <v>6</v>
      </c>
      <c r="L11" s="1" t="s">
        <v>20</v>
      </c>
      <c r="M11" s="2">
        <v>3000</v>
      </c>
      <c r="N11" s="2">
        <v>800</v>
      </c>
      <c r="O11" s="2"/>
    </row>
    <row r="12" spans="1:15" s="1" customFormat="1" x14ac:dyDescent="0.35">
      <c r="A12" s="2" t="s">
        <v>71</v>
      </c>
      <c r="B12" s="1" t="s">
        <v>8</v>
      </c>
      <c r="C12" s="1" t="s">
        <v>15</v>
      </c>
      <c r="D12" s="2">
        <v>29</v>
      </c>
      <c r="E12" s="1" t="s">
        <v>10</v>
      </c>
      <c r="F12" s="2">
        <v>10000</v>
      </c>
      <c r="G12" s="1" t="s">
        <v>11</v>
      </c>
      <c r="H12" s="1" t="s">
        <v>17</v>
      </c>
      <c r="I12" s="1" t="s">
        <v>13</v>
      </c>
      <c r="J12" s="2">
        <v>4</v>
      </c>
      <c r="K12" s="2">
        <v>5</v>
      </c>
      <c r="L12" s="1" t="s">
        <v>13</v>
      </c>
      <c r="M12" s="2">
        <v>3500</v>
      </c>
      <c r="N12" s="2">
        <v>750</v>
      </c>
      <c r="O12" s="2"/>
    </row>
    <row r="13" spans="1:15" s="1" customFormat="1" x14ac:dyDescent="0.35">
      <c r="A13" s="2" t="s">
        <v>72</v>
      </c>
      <c r="B13" s="1" t="s">
        <v>14</v>
      </c>
      <c r="C13" s="1" t="s">
        <v>9</v>
      </c>
      <c r="D13" s="2">
        <v>53</v>
      </c>
      <c r="E13" s="1" t="s">
        <v>16</v>
      </c>
      <c r="F13" s="2">
        <v>10000</v>
      </c>
      <c r="G13" s="1" t="s">
        <v>30</v>
      </c>
      <c r="H13" s="1" t="s">
        <v>12</v>
      </c>
      <c r="I13" s="1" t="s">
        <v>13</v>
      </c>
      <c r="J13" s="2">
        <v>2</v>
      </c>
      <c r="K13" s="2">
        <v>7</v>
      </c>
      <c r="L13" s="1" t="s">
        <v>13</v>
      </c>
      <c r="M13" s="2">
        <v>2700</v>
      </c>
      <c r="N13" s="2">
        <v>850</v>
      </c>
      <c r="O13" s="2"/>
    </row>
    <row r="14" spans="1:15" s="1" customFormat="1" x14ac:dyDescent="0.35">
      <c r="A14" s="2" t="s">
        <v>73</v>
      </c>
      <c r="B14" s="1" t="s">
        <v>8</v>
      </c>
      <c r="C14" s="1" t="s">
        <v>9</v>
      </c>
      <c r="D14" s="2">
        <v>46</v>
      </c>
      <c r="E14" s="1" t="s">
        <v>22</v>
      </c>
      <c r="F14" s="2">
        <v>11000</v>
      </c>
      <c r="G14" s="1" t="s">
        <v>11</v>
      </c>
      <c r="H14" s="1" t="s">
        <v>24</v>
      </c>
      <c r="I14" s="1" t="s">
        <v>20</v>
      </c>
      <c r="J14" s="2">
        <v>3</v>
      </c>
      <c r="K14" s="2">
        <v>5</v>
      </c>
      <c r="L14" s="1" t="s">
        <v>20</v>
      </c>
      <c r="M14" s="2">
        <v>3400</v>
      </c>
      <c r="N14" s="2">
        <v>750</v>
      </c>
      <c r="O14" s="2"/>
    </row>
    <row r="15" spans="1:15" s="1" customFormat="1" x14ac:dyDescent="0.35">
      <c r="A15" s="2" t="s">
        <v>74</v>
      </c>
      <c r="B15" s="1" t="s">
        <v>8</v>
      </c>
      <c r="C15" s="1" t="s">
        <v>15</v>
      </c>
      <c r="D15" s="2">
        <v>34</v>
      </c>
      <c r="E15" s="1" t="s">
        <v>10</v>
      </c>
      <c r="F15" s="2">
        <v>10000</v>
      </c>
      <c r="G15" s="1" t="s">
        <v>30</v>
      </c>
      <c r="H15" s="1" t="s">
        <v>21</v>
      </c>
      <c r="I15" s="1" t="s">
        <v>13</v>
      </c>
      <c r="J15" s="2">
        <v>4</v>
      </c>
      <c r="K15" s="2">
        <v>6</v>
      </c>
      <c r="L15" s="1" t="s">
        <v>20</v>
      </c>
      <c r="M15" s="2">
        <v>3700</v>
      </c>
      <c r="N15" s="2">
        <v>700</v>
      </c>
      <c r="O15" s="2"/>
    </row>
    <row r="16" spans="1:15" s="1" customFormat="1" x14ac:dyDescent="0.35">
      <c r="A16" s="2" t="s">
        <v>75</v>
      </c>
      <c r="B16" s="1" t="s">
        <v>8</v>
      </c>
      <c r="C16" s="1" t="s">
        <v>9</v>
      </c>
      <c r="D16" s="2">
        <v>56</v>
      </c>
      <c r="E16" s="1" t="s">
        <v>16</v>
      </c>
      <c r="F16" s="2">
        <v>10000</v>
      </c>
      <c r="G16" s="1" t="s">
        <v>28</v>
      </c>
      <c r="H16" s="1" t="s">
        <v>29</v>
      </c>
      <c r="I16" s="1" t="s">
        <v>20</v>
      </c>
      <c r="J16" s="2">
        <v>2</v>
      </c>
      <c r="K16" s="2">
        <v>4</v>
      </c>
      <c r="L16" s="1" t="s">
        <v>13</v>
      </c>
      <c r="M16" s="2">
        <v>2800</v>
      </c>
      <c r="N16" s="2">
        <v>850</v>
      </c>
      <c r="O16" s="2"/>
    </row>
    <row r="17" spans="1:15" s="1" customFormat="1" x14ac:dyDescent="0.35">
      <c r="A17" s="2" t="s">
        <v>76</v>
      </c>
      <c r="B17" s="1" t="s">
        <v>23</v>
      </c>
      <c r="C17" s="1" t="s">
        <v>15</v>
      </c>
      <c r="D17" s="2">
        <v>36</v>
      </c>
      <c r="E17" s="1" t="s">
        <v>19</v>
      </c>
      <c r="F17" s="2">
        <v>14000</v>
      </c>
      <c r="G17" s="1" t="s">
        <v>11</v>
      </c>
      <c r="H17" s="1" t="s">
        <v>17</v>
      </c>
      <c r="I17" s="1" t="s">
        <v>13</v>
      </c>
      <c r="J17" s="2">
        <v>3</v>
      </c>
      <c r="K17" s="2">
        <v>5</v>
      </c>
      <c r="L17" s="1" t="s">
        <v>13</v>
      </c>
      <c r="M17" s="2">
        <v>3300</v>
      </c>
      <c r="N17" s="2">
        <v>800</v>
      </c>
      <c r="O17" s="2"/>
    </row>
    <row r="18" spans="1:15" s="1" customFormat="1" x14ac:dyDescent="0.35">
      <c r="A18" s="2" t="s">
        <v>77</v>
      </c>
      <c r="B18" s="1" t="s">
        <v>23</v>
      </c>
      <c r="C18" s="1" t="s">
        <v>9</v>
      </c>
      <c r="D18" s="2">
        <v>32</v>
      </c>
      <c r="E18" s="1" t="s">
        <v>22</v>
      </c>
      <c r="F18" s="2">
        <v>10000</v>
      </c>
      <c r="G18" s="1" t="s">
        <v>30</v>
      </c>
      <c r="H18" s="1" t="s">
        <v>12</v>
      </c>
      <c r="I18" s="1" t="s">
        <v>13</v>
      </c>
      <c r="J18" s="2">
        <v>4</v>
      </c>
      <c r="K18" s="2">
        <v>6</v>
      </c>
      <c r="L18" s="1" t="s">
        <v>13</v>
      </c>
      <c r="M18" s="2">
        <v>3800</v>
      </c>
      <c r="N18" s="2">
        <v>750</v>
      </c>
      <c r="O18" s="2"/>
    </row>
    <row r="19" spans="1:15" s="1" customFormat="1" x14ac:dyDescent="0.35">
      <c r="A19" s="2" t="s">
        <v>78</v>
      </c>
      <c r="B19" s="1" t="s">
        <v>18</v>
      </c>
      <c r="C19" s="1" t="s">
        <v>9</v>
      </c>
      <c r="D19" s="2">
        <v>47</v>
      </c>
      <c r="E19" s="1" t="s">
        <v>16</v>
      </c>
      <c r="F19" s="2">
        <v>9000</v>
      </c>
      <c r="G19" s="1" t="s">
        <v>11</v>
      </c>
      <c r="H19" s="1" t="s">
        <v>29</v>
      </c>
      <c r="I19" s="1" t="s">
        <v>20</v>
      </c>
      <c r="J19" s="2">
        <v>2</v>
      </c>
      <c r="K19" s="2">
        <v>5</v>
      </c>
      <c r="L19" s="1" t="s">
        <v>20</v>
      </c>
      <c r="M19" s="2">
        <v>3100</v>
      </c>
      <c r="N19" s="2">
        <v>850</v>
      </c>
      <c r="O19" s="2"/>
    </row>
    <row r="20" spans="1:15" s="1" customFormat="1" x14ac:dyDescent="0.35">
      <c r="A20" s="2" t="s">
        <v>79</v>
      </c>
      <c r="B20" s="1" t="s">
        <v>14</v>
      </c>
      <c r="C20" s="1" t="s">
        <v>15</v>
      </c>
      <c r="D20" s="2">
        <v>31</v>
      </c>
      <c r="E20" s="1" t="s">
        <v>19</v>
      </c>
      <c r="F20" s="2">
        <v>11000</v>
      </c>
      <c r="G20" s="1" t="s">
        <v>30</v>
      </c>
      <c r="H20" s="1" t="s">
        <v>21</v>
      </c>
      <c r="I20" s="1" t="s">
        <v>13</v>
      </c>
      <c r="J20" s="2">
        <v>3</v>
      </c>
      <c r="K20" s="2">
        <v>4</v>
      </c>
      <c r="L20" s="1" t="s">
        <v>20</v>
      </c>
      <c r="M20" s="2">
        <v>3600</v>
      </c>
      <c r="N20" s="2">
        <v>800</v>
      </c>
      <c r="O20" s="2"/>
    </row>
    <row r="21" spans="1:15" s="1" customFormat="1" x14ac:dyDescent="0.35">
      <c r="A21" s="2" t="s">
        <v>80</v>
      </c>
      <c r="B21" s="1" t="s">
        <v>14</v>
      </c>
      <c r="C21" s="1" t="s">
        <v>9</v>
      </c>
      <c r="D21" s="2">
        <v>54</v>
      </c>
      <c r="E21" s="1" t="s">
        <v>22</v>
      </c>
      <c r="F21" s="2">
        <v>11000</v>
      </c>
      <c r="G21" s="1" t="s">
        <v>28</v>
      </c>
      <c r="H21" s="1" t="s">
        <v>29</v>
      </c>
      <c r="I21" s="1" t="s">
        <v>20</v>
      </c>
      <c r="J21" s="2">
        <v>4</v>
      </c>
      <c r="K21" s="2">
        <v>6</v>
      </c>
      <c r="L21" s="1" t="s">
        <v>13</v>
      </c>
      <c r="M21" s="2">
        <v>3100</v>
      </c>
      <c r="N21" s="2">
        <v>750</v>
      </c>
      <c r="O21" s="2"/>
    </row>
    <row r="22" spans="1:15" s="1" customFormat="1" x14ac:dyDescent="0.35">
      <c r="A22" s="2" t="s">
        <v>81</v>
      </c>
      <c r="B22" s="1" t="s">
        <v>14</v>
      </c>
      <c r="C22" s="1" t="s">
        <v>15</v>
      </c>
      <c r="D22" s="2">
        <v>38</v>
      </c>
      <c r="E22" s="1" t="s">
        <v>10</v>
      </c>
      <c r="F22" s="2">
        <v>13000</v>
      </c>
      <c r="G22" s="1" t="s">
        <v>11</v>
      </c>
      <c r="H22" s="1" t="s">
        <v>17</v>
      </c>
      <c r="I22" s="1" t="s">
        <v>13</v>
      </c>
      <c r="J22" s="2">
        <v>2</v>
      </c>
      <c r="K22" s="2">
        <v>5</v>
      </c>
      <c r="L22" s="1" t="s">
        <v>13</v>
      </c>
      <c r="M22" s="2">
        <v>3500</v>
      </c>
      <c r="N22" s="2">
        <v>700</v>
      </c>
      <c r="O22" s="2"/>
    </row>
    <row r="23" spans="1:15" s="1" customFormat="1" x14ac:dyDescent="0.35">
      <c r="A23" s="2" t="s">
        <v>82</v>
      </c>
      <c r="B23" s="1" t="s">
        <v>14</v>
      </c>
      <c r="C23" s="1" t="s">
        <v>9</v>
      </c>
      <c r="D23" s="2">
        <v>29</v>
      </c>
      <c r="E23" s="1" t="s">
        <v>16</v>
      </c>
      <c r="F23" s="2">
        <v>14000</v>
      </c>
      <c r="G23" s="1" t="s">
        <v>30</v>
      </c>
      <c r="H23" s="1" t="s">
        <v>12</v>
      </c>
      <c r="I23" s="1" t="s">
        <v>13</v>
      </c>
      <c r="J23" s="2">
        <v>3</v>
      </c>
      <c r="K23" s="2">
        <v>7</v>
      </c>
      <c r="L23" s="1" t="s">
        <v>13</v>
      </c>
      <c r="M23" s="2">
        <v>3900</v>
      </c>
      <c r="N23" s="2">
        <v>650</v>
      </c>
      <c r="O23" s="2"/>
    </row>
    <row r="24" spans="1:15" s="1" customFormat="1" x14ac:dyDescent="0.35">
      <c r="A24" s="2" t="s">
        <v>83</v>
      </c>
      <c r="B24" s="1" t="s">
        <v>8</v>
      </c>
      <c r="C24" s="1" t="s">
        <v>15</v>
      </c>
      <c r="D24" s="2">
        <v>50</v>
      </c>
      <c r="E24" s="1" t="s">
        <v>10</v>
      </c>
      <c r="F24" s="2">
        <v>12000</v>
      </c>
      <c r="G24" s="1" t="s">
        <v>11</v>
      </c>
      <c r="H24" s="1" t="s">
        <v>12</v>
      </c>
      <c r="I24" s="1" t="s">
        <v>13</v>
      </c>
      <c r="J24" s="2">
        <v>3</v>
      </c>
      <c r="K24" s="2">
        <v>5</v>
      </c>
      <c r="L24" s="1" t="s">
        <v>13</v>
      </c>
      <c r="M24" s="2">
        <v>3800</v>
      </c>
      <c r="N24" s="2">
        <v>800</v>
      </c>
      <c r="O24" s="2"/>
    </row>
    <row r="25" spans="1:15" s="1" customFormat="1" x14ac:dyDescent="0.35">
      <c r="A25" s="2" t="s">
        <v>84</v>
      </c>
      <c r="B25" s="1" t="s">
        <v>14</v>
      </c>
      <c r="C25" s="1" t="s">
        <v>9</v>
      </c>
      <c r="D25" s="2">
        <v>55</v>
      </c>
      <c r="E25" s="1" t="s">
        <v>22</v>
      </c>
      <c r="F25" s="2">
        <v>12000</v>
      </c>
      <c r="G25" s="1" t="s">
        <v>28</v>
      </c>
      <c r="H25" s="1" t="s">
        <v>29</v>
      </c>
      <c r="I25" s="1" t="s">
        <v>20</v>
      </c>
      <c r="J25" s="2">
        <v>2</v>
      </c>
      <c r="K25" s="2">
        <v>6</v>
      </c>
      <c r="L25" s="1" t="s">
        <v>20</v>
      </c>
      <c r="M25" s="2">
        <v>4100</v>
      </c>
      <c r="N25" s="2">
        <v>850</v>
      </c>
      <c r="O25" s="2"/>
    </row>
    <row r="26" spans="1:15" s="1" customFormat="1" x14ac:dyDescent="0.35">
      <c r="A26" s="2" t="s">
        <v>85</v>
      </c>
      <c r="B26" s="1" t="s">
        <v>18</v>
      </c>
      <c r="C26" s="1" t="s">
        <v>15</v>
      </c>
      <c r="D26" s="2">
        <v>33</v>
      </c>
      <c r="E26" s="1" t="s">
        <v>22</v>
      </c>
      <c r="F26" s="2">
        <v>16000</v>
      </c>
      <c r="G26" s="1" t="s">
        <v>28</v>
      </c>
      <c r="H26" s="1" t="s">
        <v>21</v>
      </c>
      <c r="I26" s="1" t="s">
        <v>13</v>
      </c>
      <c r="J26" s="2">
        <v>4</v>
      </c>
      <c r="K26" s="2">
        <v>5</v>
      </c>
      <c r="L26" s="1" t="s">
        <v>20</v>
      </c>
      <c r="M26" s="2">
        <v>3300</v>
      </c>
      <c r="N26" s="2">
        <v>750</v>
      </c>
      <c r="O26" s="2"/>
    </row>
    <row r="27" spans="1:15" s="1" customFormat="1" x14ac:dyDescent="0.35">
      <c r="A27" s="2" t="s">
        <v>86</v>
      </c>
      <c r="B27" s="1" t="s">
        <v>26</v>
      </c>
      <c r="C27" s="1" t="s">
        <v>15</v>
      </c>
      <c r="D27" s="2">
        <v>30</v>
      </c>
      <c r="E27" s="1" t="s">
        <v>10</v>
      </c>
      <c r="F27" s="2">
        <v>9000</v>
      </c>
      <c r="G27" s="1" t="s">
        <v>30</v>
      </c>
      <c r="H27" s="1" t="s">
        <v>12</v>
      </c>
      <c r="I27" s="1" t="s">
        <v>13</v>
      </c>
      <c r="J27" s="2">
        <v>5</v>
      </c>
      <c r="K27" s="2">
        <v>4</v>
      </c>
      <c r="L27" s="1" t="s">
        <v>13</v>
      </c>
      <c r="M27" s="2">
        <v>2800</v>
      </c>
      <c r="N27" s="2">
        <v>900</v>
      </c>
      <c r="O27" s="2"/>
    </row>
    <row r="28" spans="1:15" s="1" customFormat="1" x14ac:dyDescent="0.35">
      <c r="A28" s="2" t="s">
        <v>87</v>
      </c>
      <c r="B28" s="1" t="s">
        <v>8</v>
      </c>
      <c r="C28" s="1" t="s">
        <v>9</v>
      </c>
      <c r="D28" s="2">
        <v>47</v>
      </c>
      <c r="E28" s="1" t="s">
        <v>22</v>
      </c>
      <c r="F28" s="2">
        <v>12000</v>
      </c>
      <c r="G28" s="1" t="s">
        <v>28</v>
      </c>
      <c r="H28" s="1" t="s">
        <v>29</v>
      </c>
      <c r="I28" s="1" t="s">
        <v>20</v>
      </c>
      <c r="J28" s="2">
        <v>2</v>
      </c>
      <c r="K28" s="2">
        <v>7</v>
      </c>
      <c r="L28" s="1" t="s">
        <v>20</v>
      </c>
      <c r="M28" s="2">
        <v>4300</v>
      </c>
      <c r="N28" s="2">
        <v>850</v>
      </c>
      <c r="O28" s="2"/>
    </row>
    <row r="29" spans="1:15" s="1" customFormat="1" x14ac:dyDescent="0.35">
      <c r="A29" s="2" t="s">
        <v>88</v>
      </c>
      <c r="B29" s="1" t="s">
        <v>14</v>
      </c>
      <c r="C29" s="1" t="s">
        <v>15</v>
      </c>
      <c r="D29" s="2">
        <v>57</v>
      </c>
      <c r="E29" s="1" t="s">
        <v>10</v>
      </c>
      <c r="F29" s="2">
        <v>11000</v>
      </c>
      <c r="G29" s="1" t="s">
        <v>30</v>
      </c>
      <c r="H29" s="1" t="s">
        <v>29</v>
      </c>
      <c r="I29" s="1" t="s">
        <v>20</v>
      </c>
      <c r="J29" s="2">
        <v>3</v>
      </c>
      <c r="K29" s="2">
        <v>6</v>
      </c>
      <c r="L29" s="1" t="s">
        <v>13</v>
      </c>
      <c r="M29" s="2">
        <v>3800</v>
      </c>
      <c r="N29" s="2">
        <v>750</v>
      </c>
      <c r="O29" s="2"/>
    </row>
    <row r="30" spans="1:15" s="1" customFormat="1" x14ac:dyDescent="0.35">
      <c r="A30" s="2" t="s">
        <v>89</v>
      </c>
      <c r="B30" s="1" t="s">
        <v>26</v>
      </c>
      <c r="C30" s="1" t="s">
        <v>9</v>
      </c>
      <c r="D30" s="2">
        <v>45</v>
      </c>
      <c r="E30" s="1" t="s">
        <v>22</v>
      </c>
      <c r="F30" s="2">
        <v>13000</v>
      </c>
      <c r="G30" s="1" t="s">
        <v>11</v>
      </c>
      <c r="H30" s="1" t="s">
        <v>21</v>
      </c>
      <c r="I30" s="1" t="s">
        <v>13</v>
      </c>
      <c r="J30" s="2">
        <v>3</v>
      </c>
      <c r="K30" s="2">
        <v>7</v>
      </c>
      <c r="L30" s="1" t="s">
        <v>20</v>
      </c>
      <c r="M30" s="2">
        <v>4200</v>
      </c>
      <c r="N30" s="2">
        <v>850</v>
      </c>
      <c r="O30" s="2"/>
    </row>
    <row r="31" spans="1:15" s="1" customFormat="1" x14ac:dyDescent="0.35">
      <c r="A31" s="2" t="s">
        <v>90</v>
      </c>
      <c r="B31" s="1" t="s">
        <v>8</v>
      </c>
      <c r="C31" s="1" t="s">
        <v>15</v>
      </c>
      <c r="D31" s="2">
        <v>29</v>
      </c>
      <c r="E31" s="1" t="s">
        <v>19</v>
      </c>
      <c r="F31" s="2">
        <v>9000</v>
      </c>
      <c r="G31" s="1" t="s">
        <v>30</v>
      </c>
      <c r="H31" s="1" t="s">
        <v>12</v>
      </c>
      <c r="I31" s="1" t="s">
        <v>13</v>
      </c>
      <c r="J31" s="2">
        <v>4</v>
      </c>
      <c r="K31" s="2">
        <v>5</v>
      </c>
      <c r="L31" s="1" t="s">
        <v>13</v>
      </c>
      <c r="M31" s="2">
        <v>3300</v>
      </c>
      <c r="N31" s="2">
        <v>800</v>
      </c>
      <c r="O31"/>
    </row>
    <row r="32" spans="1:15" x14ac:dyDescent="0.35">
      <c r="A32" s="2"/>
      <c r="B32" s="1"/>
      <c r="C32" s="1"/>
      <c r="D32" s="2"/>
      <c r="E32" s="1"/>
      <c r="F32" s="2"/>
      <c r="G32" s="1"/>
      <c r="H32" s="1"/>
      <c r="I32" s="1"/>
      <c r="J32" s="2"/>
      <c r="K32" s="2"/>
      <c r="L32" s="1"/>
      <c r="M32" s="2"/>
      <c r="N32" s="2"/>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A6C7-67D4-4539-9F63-FA5B1AD502C5}">
  <dimension ref="A2:R62"/>
  <sheetViews>
    <sheetView topLeftCell="B1" workbookViewId="0">
      <selection activeCell="O50" sqref="O50"/>
    </sheetView>
  </sheetViews>
  <sheetFormatPr defaultRowHeight="14.5" x14ac:dyDescent="0.35"/>
  <cols>
    <col min="1" max="1" width="11.90625" customWidth="1"/>
    <col min="2" max="2" width="10.453125" bestFit="1" customWidth="1"/>
    <col min="3" max="3" width="7.90625" bestFit="1" customWidth="1"/>
    <col min="4" max="4" width="7.81640625" bestFit="1" customWidth="1"/>
    <col min="5" max="5" width="10.453125" bestFit="1" customWidth="1"/>
    <col min="6" max="10" width="5.81640625" bestFit="1" customWidth="1"/>
    <col min="11" max="11" width="21.36328125" bestFit="1" customWidth="1"/>
    <col min="12" max="12" width="19.6328125" customWidth="1"/>
    <col min="13" max="13" width="9.7265625" bestFit="1" customWidth="1"/>
    <col min="14" max="14" width="11.08984375" customWidth="1"/>
    <col min="15" max="15" width="21.36328125" bestFit="1" customWidth="1"/>
    <col min="16" max="16" width="14.453125" bestFit="1" customWidth="1"/>
    <col min="17" max="21" width="5.81640625" bestFit="1" customWidth="1"/>
    <col min="22" max="22" width="12.6328125" bestFit="1" customWidth="1"/>
    <col min="23" max="23" width="10.7265625" bestFit="1" customWidth="1"/>
  </cols>
  <sheetData>
    <row r="2" spans="1:18" x14ac:dyDescent="0.35">
      <c r="A2" s="16" t="s">
        <v>36</v>
      </c>
      <c r="B2" s="17"/>
      <c r="C2" s="17"/>
      <c r="D2" s="17"/>
      <c r="E2" s="17"/>
      <c r="F2" s="17"/>
      <c r="G2" s="17"/>
    </row>
    <row r="3" spans="1:18" x14ac:dyDescent="0.35">
      <c r="A3" s="16" t="s">
        <v>125</v>
      </c>
      <c r="B3" s="17"/>
      <c r="C3" s="17"/>
      <c r="D3" s="17"/>
      <c r="E3" s="17"/>
      <c r="F3" s="17"/>
      <c r="G3" s="17"/>
    </row>
    <row r="4" spans="1:18" x14ac:dyDescent="0.35">
      <c r="K4" s="74" t="s">
        <v>167</v>
      </c>
      <c r="L4" s="74"/>
    </row>
    <row r="6" spans="1:18" x14ac:dyDescent="0.35">
      <c r="A6" s="23" t="s">
        <v>9</v>
      </c>
      <c r="B6" s="23"/>
      <c r="C6" s="13"/>
      <c r="D6" s="23" t="s">
        <v>15</v>
      </c>
      <c r="E6" s="23"/>
    </row>
    <row r="7" spans="1:18" ht="15" thickBot="1" x14ac:dyDescent="0.4">
      <c r="A7" s="3" t="s">
        <v>2</v>
      </c>
      <c r="B7" s="3" t="s">
        <v>5</v>
      </c>
      <c r="D7" s="3" t="s">
        <v>2</v>
      </c>
      <c r="E7" s="3" t="s">
        <v>5</v>
      </c>
      <c r="K7" s="23" t="s">
        <v>9</v>
      </c>
      <c r="L7" s="23"/>
      <c r="O7" s="23" t="s">
        <v>15</v>
      </c>
      <c r="P7" s="23"/>
    </row>
    <row r="8" spans="1:18" x14ac:dyDescent="0.35">
      <c r="A8" s="1" t="s">
        <v>9</v>
      </c>
      <c r="B8" s="2">
        <v>15000</v>
      </c>
      <c r="D8" s="1" t="s">
        <v>15</v>
      </c>
      <c r="E8" s="2">
        <v>12000</v>
      </c>
      <c r="K8" s="27" t="s">
        <v>5</v>
      </c>
      <c r="L8" s="27"/>
      <c r="O8" s="27" t="s">
        <v>5</v>
      </c>
      <c r="P8" s="27"/>
      <c r="Q8" s="13"/>
      <c r="R8" s="13" t="s">
        <v>166</v>
      </c>
    </row>
    <row r="9" spans="1:18" x14ac:dyDescent="0.35">
      <c r="A9" s="1" t="s">
        <v>9</v>
      </c>
      <c r="B9" s="2">
        <v>10000</v>
      </c>
      <c r="D9" s="1" t="s">
        <v>15</v>
      </c>
      <c r="E9" s="2">
        <v>8000</v>
      </c>
      <c r="K9" s="24"/>
      <c r="L9" s="24"/>
      <c r="O9" s="24"/>
      <c r="P9" s="24"/>
    </row>
    <row r="10" spans="1:18" x14ac:dyDescent="0.35">
      <c r="A10" s="1" t="s">
        <v>9</v>
      </c>
      <c r="B10" s="2">
        <v>9000</v>
      </c>
      <c r="D10" s="1" t="s">
        <v>15</v>
      </c>
      <c r="E10" s="2">
        <v>11000</v>
      </c>
      <c r="K10" s="69" t="s">
        <v>129</v>
      </c>
      <c r="L10" s="71">
        <v>12090.909090909099</v>
      </c>
      <c r="M10" s="20"/>
      <c r="N10" s="20"/>
      <c r="O10" s="69" t="s">
        <v>129</v>
      </c>
      <c r="P10" s="71">
        <v>11297.8723404255</v>
      </c>
    </row>
    <row r="11" spans="1:18" x14ac:dyDescent="0.35">
      <c r="A11" s="1" t="s">
        <v>9</v>
      </c>
      <c r="B11" s="2">
        <v>13000</v>
      </c>
      <c r="D11" s="1" t="s">
        <v>15</v>
      </c>
      <c r="E11" s="2">
        <v>14000</v>
      </c>
      <c r="K11" s="69" t="s">
        <v>130</v>
      </c>
      <c r="L11" s="71">
        <v>320.21954513429034</v>
      </c>
      <c r="M11" s="20"/>
      <c r="N11" s="20"/>
      <c r="O11" s="69" t="s">
        <v>130</v>
      </c>
      <c r="P11" s="71">
        <v>331.66930357701881</v>
      </c>
    </row>
    <row r="12" spans="1:18" x14ac:dyDescent="0.35">
      <c r="A12" s="1" t="s">
        <v>9</v>
      </c>
      <c r="B12" s="2">
        <v>16000</v>
      </c>
      <c r="D12" s="1" t="s">
        <v>15</v>
      </c>
      <c r="E12" s="2">
        <v>10000</v>
      </c>
      <c r="K12" s="69" t="s">
        <v>131</v>
      </c>
      <c r="L12" s="71">
        <v>12000</v>
      </c>
      <c r="M12" s="20"/>
      <c r="N12" s="20"/>
      <c r="O12" s="69" t="s">
        <v>131</v>
      </c>
      <c r="P12" s="71">
        <v>11000</v>
      </c>
    </row>
    <row r="13" spans="1:18" x14ac:dyDescent="0.35">
      <c r="A13" s="1" t="s">
        <v>9</v>
      </c>
      <c r="B13" s="2">
        <v>12000</v>
      </c>
      <c r="D13" s="1" t="s">
        <v>15</v>
      </c>
      <c r="E13" s="2">
        <v>11000</v>
      </c>
      <c r="K13" s="69" t="s">
        <v>132</v>
      </c>
      <c r="L13" s="71">
        <v>12000</v>
      </c>
      <c r="M13" s="20"/>
      <c r="N13" s="20"/>
      <c r="O13" s="69" t="s">
        <v>132</v>
      </c>
      <c r="P13" s="71">
        <v>11000</v>
      </c>
    </row>
    <row r="14" spans="1:18" x14ac:dyDescent="0.35">
      <c r="A14" s="1" t="s">
        <v>9</v>
      </c>
      <c r="B14" s="2">
        <v>9000</v>
      </c>
      <c r="D14" s="1" t="s">
        <v>15</v>
      </c>
      <c r="E14" s="2">
        <v>8000</v>
      </c>
      <c r="K14" s="69" t="s">
        <v>133</v>
      </c>
      <c r="L14" s="71">
        <v>2374.8117061633902</v>
      </c>
      <c r="M14" s="20"/>
      <c r="N14" s="20"/>
      <c r="O14" s="69" t="s">
        <v>133</v>
      </c>
      <c r="P14" s="71">
        <v>2273.8101868796002</v>
      </c>
    </row>
    <row r="15" spans="1:18" x14ac:dyDescent="0.35">
      <c r="A15" s="1" t="s">
        <v>9</v>
      </c>
      <c r="B15" s="2">
        <v>13000</v>
      </c>
      <c r="D15" s="1" t="s">
        <v>15</v>
      </c>
      <c r="E15" s="2">
        <v>15000</v>
      </c>
      <c r="K15" s="69" t="s">
        <v>134</v>
      </c>
      <c r="L15" s="71">
        <v>5639730.6397306481</v>
      </c>
      <c r="M15" s="20"/>
      <c r="N15" s="20"/>
      <c r="O15" s="69" t="s">
        <v>134</v>
      </c>
      <c r="P15" s="71">
        <v>5170212.7659574384</v>
      </c>
    </row>
    <row r="16" spans="1:18" x14ac:dyDescent="0.35">
      <c r="A16" s="1" t="s">
        <v>9</v>
      </c>
      <c r="B16" s="2">
        <v>14000</v>
      </c>
      <c r="D16" s="1" t="s">
        <v>15</v>
      </c>
      <c r="E16" s="2">
        <v>11000</v>
      </c>
      <c r="K16" s="69" t="s">
        <v>135</v>
      </c>
      <c r="L16" s="71">
        <v>-0.67433493451659254</v>
      </c>
      <c r="M16" s="20"/>
      <c r="N16" s="20"/>
      <c r="O16" s="69" t="s">
        <v>135</v>
      </c>
      <c r="P16" s="71">
        <v>-0.8790946649319249</v>
      </c>
    </row>
    <row r="17" spans="1:16" x14ac:dyDescent="0.35">
      <c r="A17" s="1" t="s">
        <v>9</v>
      </c>
      <c r="B17" s="2">
        <v>12000</v>
      </c>
      <c r="D17" s="1" t="s">
        <v>15</v>
      </c>
      <c r="E17" s="2">
        <v>10000</v>
      </c>
      <c r="K17" s="69" t="s">
        <v>136</v>
      </c>
      <c r="L17" s="71">
        <v>9.455758634900846E-2</v>
      </c>
      <c r="M17" s="20"/>
      <c r="N17" s="20"/>
      <c r="O17" s="69" t="s">
        <v>136</v>
      </c>
      <c r="P17" s="71">
        <v>0.29787297905991944</v>
      </c>
    </row>
    <row r="18" spans="1:16" x14ac:dyDescent="0.35">
      <c r="A18" s="1" t="s">
        <v>9</v>
      </c>
      <c r="B18" s="2">
        <v>8000</v>
      </c>
      <c r="D18" s="1" t="s">
        <v>15</v>
      </c>
      <c r="E18" s="2">
        <v>9000</v>
      </c>
      <c r="K18" s="69" t="s">
        <v>118</v>
      </c>
      <c r="L18" s="71">
        <v>10000</v>
      </c>
      <c r="M18" s="20"/>
      <c r="N18" s="20"/>
      <c r="O18" s="69" t="s">
        <v>118</v>
      </c>
      <c r="P18" s="71">
        <v>8000</v>
      </c>
    </row>
    <row r="19" spans="1:16" x14ac:dyDescent="0.35">
      <c r="A19" s="1" t="s">
        <v>9</v>
      </c>
      <c r="B19" s="2">
        <v>11000</v>
      </c>
      <c r="D19" s="1" t="s">
        <v>15</v>
      </c>
      <c r="E19" s="2">
        <v>13000</v>
      </c>
      <c r="K19" s="69" t="s">
        <v>137</v>
      </c>
      <c r="L19" s="71">
        <v>8000</v>
      </c>
      <c r="M19" s="20"/>
      <c r="N19" s="20"/>
      <c r="O19" s="69" t="s">
        <v>137</v>
      </c>
      <c r="P19" s="71">
        <v>8000</v>
      </c>
    </row>
    <row r="20" spans="1:16" x14ac:dyDescent="0.35">
      <c r="A20" s="1" t="s">
        <v>9</v>
      </c>
      <c r="B20" s="2">
        <v>15000</v>
      </c>
      <c r="D20" s="1" t="s">
        <v>15</v>
      </c>
      <c r="E20" s="2">
        <v>14000</v>
      </c>
      <c r="K20" s="69" t="s">
        <v>138</v>
      </c>
      <c r="L20" s="71">
        <v>18000</v>
      </c>
      <c r="M20" s="20"/>
      <c r="N20" s="20"/>
      <c r="O20" s="69" t="s">
        <v>138</v>
      </c>
      <c r="P20" s="71">
        <v>16000</v>
      </c>
    </row>
    <row r="21" spans="1:16" x14ac:dyDescent="0.35">
      <c r="A21" s="1" t="s">
        <v>9</v>
      </c>
      <c r="B21" s="2">
        <v>10000</v>
      </c>
      <c r="D21" s="1" t="s">
        <v>15</v>
      </c>
      <c r="E21" s="2">
        <v>8000</v>
      </c>
      <c r="K21" s="69" t="s">
        <v>139</v>
      </c>
      <c r="L21" s="71">
        <v>665000</v>
      </c>
      <c r="M21" s="20"/>
      <c r="N21" s="20"/>
      <c r="O21" s="69" t="s">
        <v>139</v>
      </c>
      <c r="P21" s="71">
        <v>531000</v>
      </c>
    </row>
    <row r="22" spans="1:16" x14ac:dyDescent="0.35">
      <c r="A22" s="1" t="s">
        <v>9</v>
      </c>
      <c r="B22" s="2">
        <v>9000</v>
      </c>
      <c r="D22" s="1" t="s">
        <v>15</v>
      </c>
      <c r="E22" s="2">
        <v>11000</v>
      </c>
      <c r="K22" s="69" t="s">
        <v>140</v>
      </c>
      <c r="L22" s="71">
        <v>55</v>
      </c>
      <c r="M22" s="20"/>
      <c r="N22" s="20"/>
      <c r="O22" s="69" t="s">
        <v>140</v>
      </c>
      <c r="P22" s="71">
        <v>47</v>
      </c>
    </row>
    <row r="23" spans="1:16" ht="15" thickBot="1" x14ac:dyDescent="0.4">
      <c r="A23" s="1" t="s">
        <v>9</v>
      </c>
      <c r="B23" s="2">
        <v>12000</v>
      </c>
      <c r="D23" s="1" t="s">
        <v>15</v>
      </c>
      <c r="E23" s="2">
        <v>13000</v>
      </c>
      <c r="K23" s="70" t="s">
        <v>141</v>
      </c>
      <c r="L23" s="72">
        <v>642.00153371273962</v>
      </c>
      <c r="M23" s="20"/>
      <c r="N23" s="20"/>
      <c r="O23" s="70" t="s">
        <v>141</v>
      </c>
      <c r="P23" s="72">
        <v>667.61568146685352</v>
      </c>
    </row>
    <row r="24" spans="1:16" x14ac:dyDescent="0.35">
      <c r="A24" s="1" t="s">
        <v>9</v>
      </c>
      <c r="B24" s="2">
        <v>14000</v>
      </c>
      <c r="D24" s="1" t="s">
        <v>15</v>
      </c>
      <c r="E24" s="2">
        <v>15000</v>
      </c>
    </row>
    <row r="25" spans="1:16" ht="15" thickBot="1" x14ac:dyDescent="0.4">
      <c r="A25" s="1" t="s">
        <v>9</v>
      </c>
      <c r="B25" s="2">
        <v>18000</v>
      </c>
      <c r="D25" s="1" t="s">
        <v>15</v>
      </c>
      <c r="E25" s="2">
        <v>10000</v>
      </c>
    </row>
    <row r="26" spans="1:16" x14ac:dyDescent="0.35">
      <c r="A26" s="1" t="s">
        <v>9</v>
      </c>
      <c r="B26" s="2">
        <v>12000</v>
      </c>
      <c r="D26" s="1" t="s">
        <v>15</v>
      </c>
      <c r="E26" s="2">
        <v>8000</v>
      </c>
      <c r="K26" s="28" t="s">
        <v>142</v>
      </c>
      <c r="L26" s="29"/>
      <c r="M26" s="29"/>
      <c r="N26" s="30"/>
    </row>
    <row r="27" spans="1:16" x14ac:dyDescent="0.35">
      <c r="A27" s="1" t="s">
        <v>9</v>
      </c>
      <c r="B27" s="2">
        <v>15000</v>
      </c>
      <c r="D27" s="1" t="s">
        <v>15</v>
      </c>
      <c r="E27" s="2">
        <v>11000</v>
      </c>
      <c r="K27" s="31"/>
      <c r="L27" s="32"/>
      <c r="M27" s="32"/>
      <c r="N27" s="33"/>
    </row>
    <row r="28" spans="1:16" x14ac:dyDescent="0.35">
      <c r="A28" s="1" t="s">
        <v>9</v>
      </c>
      <c r="B28" s="2">
        <v>14000</v>
      </c>
      <c r="D28" s="1" t="s">
        <v>15</v>
      </c>
      <c r="E28" s="2">
        <v>13000</v>
      </c>
      <c r="K28" s="34" t="s">
        <v>143</v>
      </c>
      <c r="L28" s="35"/>
      <c r="M28" s="35"/>
      <c r="N28" s="36"/>
    </row>
    <row r="29" spans="1:16" ht="15.5" x14ac:dyDescent="0.4">
      <c r="A29" s="1" t="s">
        <v>9</v>
      </c>
      <c r="B29" s="2">
        <v>12000</v>
      </c>
      <c r="D29" s="1" t="s">
        <v>15</v>
      </c>
      <c r="E29" s="2">
        <v>9000</v>
      </c>
      <c r="K29" s="37" t="s">
        <v>144</v>
      </c>
      <c r="L29" s="38" t="s">
        <v>145</v>
      </c>
      <c r="M29" s="38">
        <f>IF(M30="&gt;",$AO$4,IF(M30="&lt;",$AO$5,$AO$6))</f>
        <v>0</v>
      </c>
      <c r="N29" s="39">
        <f>N30</f>
        <v>0</v>
      </c>
      <c r="O29" s="13" t="s">
        <v>164</v>
      </c>
    </row>
    <row r="30" spans="1:16" ht="15.5" x14ac:dyDescent="0.4">
      <c r="A30" s="1" t="s">
        <v>9</v>
      </c>
      <c r="B30" s="2">
        <v>16000</v>
      </c>
      <c r="D30" s="1" t="s">
        <v>15</v>
      </c>
      <c r="E30" s="2">
        <v>10000</v>
      </c>
      <c r="K30" s="37" t="s">
        <v>146</v>
      </c>
      <c r="L30" s="38" t="s">
        <v>145</v>
      </c>
      <c r="M30" s="40" t="s">
        <v>147</v>
      </c>
      <c r="N30" s="41">
        <v>0</v>
      </c>
      <c r="O30" s="13" t="s">
        <v>165</v>
      </c>
    </row>
    <row r="31" spans="1:16" x14ac:dyDescent="0.35">
      <c r="A31" s="1" t="s">
        <v>9</v>
      </c>
      <c r="B31" s="2">
        <v>11000</v>
      </c>
      <c r="D31" s="1" t="s">
        <v>15</v>
      </c>
      <c r="E31" s="2">
        <v>9000</v>
      </c>
      <c r="K31" s="42" t="s">
        <v>148</v>
      </c>
      <c r="L31" s="43"/>
      <c r="M31" s="43"/>
      <c r="N31" s="44" t="str">
        <f>IF(M30="&lt;","Lower",IF(M30="&gt;","Upper","Two"))</f>
        <v>Two</v>
      </c>
    </row>
    <row r="32" spans="1:16" x14ac:dyDescent="0.35">
      <c r="A32" s="1" t="s">
        <v>9</v>
      </c>
      <c r="B32" s="2">
        <v>13000</v>
      </c>
      <c r="D32" s="1" t="s">
        <v>15</v>
      </c>
      <c r="E32" s="2">
        <v>8000</v>
      </c>
      <c r="K32" s="34" t="s">
        <v>149</v>
      </c>
      <c r="L32" s="35"/>
      <c r="M32" s="35"/>
      <c r="N32" s="36"/>
    </row>
    <row r="33" spans="1:14" x14ac:dyDescent="0.35">
      <c r="A33" s="1" t="s">
        <v>9</v>
      </c>
      <c r="B33" s="2">
        <v>14000</v>
      </c>
      <c r="D33" s="1" t="s">
        <v>15</v>
      </c>
      <c r="E33" s="2">
        <v>12000</v>
      </c>
      <c r="K33" s="45"/>
      <c r="L33" s="15"/>
      <c r="M33" s="46" t="s">
        <v>150</v>
      </c>
      <c r="N33" s="47">
        <v>0.05</v>
      </c>
    </row>
    <row r="34" spans="1:14" x14ac:dyDescent="0.35">
      <c r="A34" s="1" t="s">
        <v>9</v>
      </c>
      <c r="B34" s="2">
        <v>10000</v>
      </c>
      <c r="D34" s="1" t="s">
        <v>15</v>
      </c>
      <c r="E34" s="2">
        <v>11000</v>
      </c>
      <c r="K34" s="34" t="s">
        <v>151</v>
      </c>
      <c r="L34" s="35"/>
      <c r="M34" s="35"/>
      <c r="N34" s="36"/>
    </row>
    <row r="35" spans="1:14" x14ac:dyDescent="0.35">
      <c r="A35" s="1" t="s">
        <v>9</v>
      </c>
      <c r="B35" s="2">
        <v>9000</v>
      </c>
      <c r="D35" s="1" t="s">
        <v>15</v>
      </c>
      <c r="E35" s="2">
        <v>13000</v>
      </c>
      <c r="K35" s="48" t="s">
        <v>152</v>
      </c>
      <c r="L35" s="49"/>
      <c r="M35" s="49"/>
      <c r="N35" s="50">
        <v>100</v>
      </c>
    </row>
    <row r="36" spans="1:14" x14ac:dyDescent="0.35">
      <c r="A36" s="1" t="s">
        <v>9</v>
      </c>
      <c r="B36" s="2">
        <v>15000</v>
      </c>
      <c r="D36" s="1" t="s">
        <v>15</v>
      </c>
      <c r="E36" s="2">
        <v>16000</v>
      </c>
      <c r="K36" s="48" t="str">
        <f>IF(M29="=","Lower Critical Value","Critical Value")</f>
        <v>Critical Value</v>
      </c>
      <c r="L36" s="49"/>
      <c r="M36" s="49"/>
      <c r="N36" s="51">
        <f>IF(N31="Two",-(TINV(N33,N35)),IF(N31="Lower",-(TINV(N33*2,N35)),TINV(N33*2,N35)))</f>
        <v>-1.9839715185235556</v>
      </c>
    </row>
    <row r="37" spans="1:14" x14ac:dyDescent="0.35">
      <c r="A37" s="1" t="s">
        <v>9</v>
      </c>
      <c r="B37" s="2">
        <v>8000</v>
      </c>
      <c r="D37" s="1" t="s">
        <v>15</v>
      </c>
      <c r="E37" s="2">
        <v>10000</v>
      </c>
      <c r="K37" s="52" t="str">
        <f>IF(M29="=","Upper Critical Value","")</f>
        <v/>
      </c>
      <c r="L37" s="53"/>
      <c r="M37" s="54"/>
      <c r="N37" s="55" t="str">
        <f>IF(M29="=",-N36,"")</f>
        <v/>
      </c>
    </row>
    <row r="38" spans="1:14" x14ac:dyDescent="0.35">
      <c r="A38" s="1" t="s">
        <v>9</v>
      </c>
      <c r="B38" s="2">
        <v>11000</v>
      </c>
      <c r="D38" s="1" t="s">
        <v>15</v>
      </c>
      <c r="E38" s="2">
        <v>12000</v>
      </c>
      <c r="K38" s="34" t="s">
        <v>153</v>
      </c>
      <c r="L38" s="35"/>
      <c r="M38" s="35"/>
      <c r="N38" s="36"/>
    </row>
    <row r="39" spans="1:14" x14ac:dyDescent="0.35">
      <c r="A39" s="1" t="s">
        <v>9</v>
      </c>
      <c r="B39" s="2">
        <v>14000</v>
      </c>
      <c r="D39" s="1" t="s">
        <v>15</v>
      </c>
      <c r="E39" s="2">
        <v>15000</v>
      </c>
      <c r="K39" s="56" t="s">
        <v>154</v>
      </c>
      <c r="L39" s="57"/>
      <c r="M39" s="57"/>
      <c r="N39" s="58"/>
    </row>
    <row r="40" spans="1:14" x14ac:dyDescent="0.35">
      <c r="A40" s="1" t="s">
        <v>9</v>
      </c>
      <c r="B40" s="2">
        <v>8000</v>
      </c>
      <c r="D40" s="1" t="s">
        <v>15</v>
      </c>
      <c r="E40" s="2">
        <v>9000</v>
      </c>
      <c r="K40" s="52" t="s">
        <v>155</v>
      </c>
      <c r="L40" s="53"/>
      <c r="M40" s="54"/>
      <c r="N40" s="47">
        <v>2374.8117061633902</v>
      </c>
    </row>
    <row r="41" spans="1:14" x14ac:dyDescent="0.35">
      <c r="A41" s="1" t="s">
        <v>9</v>
      </c>
      <c r="B41" s="2">
        <v>10000</v>
      </c>
      <c r="D41" s="1" t="s">
        <v>15</v>
      </c>
      <c r="E41" s="2">
        <v>11000</v>
      </c>
      <c r="K41" s="52" t="s">
        <v>156</v>
      </c>
      <c r="L41" s="53"/>
      <c r="M41" s="54"/>
      <c r="N41" s="47">
        <v>12090.909090909099</v>
      </c>
    </row>
    <row r="42" spans="1:14" x14ac:dyDescent="0.35">
      <c r="A42" s="1" t="s">
        <v>9</v>
      </c>
      <c r="B42" s="2">
        <v>13000</v>
      </c>
      <c r="D42" s="1" t="s">
        <v>15</v>
      </c>
      <c r="E42" s="2">
        <v>11000</v>
      </c>
      <c r="K42" s="52" t="s">
        <v>157</v>
      </c>
      <c r="L42" s="53"/>
      <c r="M42" s="54"/>
      <c r="N42" s="41">
        <v>55</v>
      </c>
    </row>
    <row r="43" spans="1:14" x14ac:dyDescent="0.35">
      <c r="A43" s="1" t="s">
        <v>9</v>
      </c>
      <c r="B43" s="2">
        <v>12000</v>
      </c>
      <c r="D43" s="1" t="s">
        <v>15</v>
      </c>
      <c r="E43" s="2">
        <v>10000</v>
      </c>
      <c r="K43" s="56" t="s">
        <v>158</v>
      </c>
      <c r="L43" s="57"/>
      <c r="M43" s="57"/>
      <c r="N43" s="58"/>
    </row>
    <row r="44" spans="1:14" x14ac:dyDescent="0.35">
      <c r="A44" s="1" t="s">
        <v>9</v>
      </c>
      <c r="B44" s="2">
        <v>14000</v>
      </c>
      <c r="D44" s="1" t="s">
        <v>15</v>
      </c>
      <c r="E44" s="2">
        <v>15000</v>
      </c>
      <c r="K44" s="52" t="s">
        <v>155</v>
      </c>
      <c r="L44" s="53"/>
      <c r="M44" s="54"/>
      <c r="N44" s="47">
        <v>2273.8101868796002</v>
      </c>
    </row>
    <row r="45" spans="1:14" x14ac:dyDescent="0.35">
      <c r="A45" s="1" t="s">
        <v>9</v>
      </c>
      <c r="B45" s="2">
        <v>9000</v>
      </c>
      <c r="D45" s="1" t="s">
        <v>15</v>
      </c>
      <c r="E45" s="2">
        <v>8000</v>
      </c>
      <c r="K45" s="52" t="s">
        <v>156</v>
      </c>
      <c r="L45" s="53"/>
      <c r="M45" s="54"/>
      <c r="N45" s="47">
        <v>11297.8723404255</v>
      </c>
    </row>
    <row r="46" spans="1:14" x14ac:dyDescent="0.35">
      <c r="A46" s="1" t="s">
        <v>9</v>
      </c>
      <c r="B46" s="2">
        <v>12000</v>
      </c>
      <c r="D46" s="1" t="s">
        <v>15</v>
      </c>
      <c r="E46" s="2">
        <v>13000</v>
      </c>
      <c r="K46" s="52" t="s">
        <v>157</v>
      </c>
      <c r="L46" s="53"/>
      <c r="M46" s="54"/>
      <c r="N46" s="41">
        <v>47</v>
      </c>
    </row>
    <row r="47" spans="1:14" x14ac:dyDescent="0.35">
      <c r="A47" s="1" t="s">
        <v>9</v>
      </c>
      <c r="B47" s="2">
        <v>11000</v>
      </c>
      <c r="D47" s="1" t="s">
        <v>15</v>
      </c>
      <c r="E47" s="2">
        <v>10000</v>
      </c>
      <c r="K47" s="59"/>
      <c r="L47" s="60"/>
      <c r="M47" s="60"/>
      <c r="N47" s="61"/>
    </row>
    <row r="48" spans="1:14" x14ac:dyDescent="0.35">
      <c r="A48" s="1" t="s">
        <v>9</v>
      </c>
      <c r="B48" s="2">
        <v>14000</v>
      </c>
      <c r="D48" s="1" t="s">
        <v>15</v>
      </c>
      <c r="E48" s="2">
        <v>15000</v>
      </c>
      <c r="K48" s="52" t="s">
        <v>159</v>
      </c>
      <c r="L48" s="53"/>
      <c r="M48" s="54"/>
      <c r="N48" s="62">
        <f>((N42-1)*N40^2+(N46-1)*N44^2)/N35</f>
        <v>5423752.4177949857</v>
      </c>
    </row>
    <row r="49" spans="1:14" x14ac:dyDescent="0.35">
      <c r="A49" s="1" t="s">
        <v>9</v>
      </c>
      <c r="B49" s="2">
        <v>9000</v>
      </c>
      <c r="D49" s="1" t="s">
        <v>15</v>
      </c>
      <c r="E49" s="2">
        <v>12000</v>
      </c>
      <c r="K49" s="48" t="s">
        <v>160</v>
      </c>
      <c r="L49" s="49"/>
      <c r="M49" s="49"/>
      <c r="N49" s="55">
        <f>SQRT(N48*(1/N42+1/N46))</f>
        <v>462.61503211223521</v>
      </c>
    </row>
    <row r="50" spans="1:14" x14ac:dyDescent="0.35">
      <c r="A50" s="1" t="s">
        <v>9</v>
      </c>
      <c r="B50" s="2">
        <v>13000</v>
      </c>
      <c r="D50" s="1" t="s">
        <v>15</v>
      </c>
      <c r="E50" s="2">
        <v>11000</v>
      </c>
      <c r="K50" s="63" t="s">
        <v>161</v>
      </c>
      <c r="L50" s="64"/>
      <c r="M50" s="64"/>
      <c r="N50" s="65">
        <f>((N41-N45)-N29)/N49</f>
        <v>1.7142476907045263</v>
      </c>
    </row>
    <row r="51" spans="1:14" x14ac:dyDescent="0.35">
      <c r="A51" s="1" t="s">
        <v>9</v>
      </c>
      <c r="B51" s="2">
        <v>10000</v>
      </c>
      <c r="D51" s="1" t="s">
        <v>15</v>
      </c>
      <c r="E51" s="2">
        <v>14000</v>
      </c>
      <c r="K51" s="48" t="s">
        <v>162</v>
      </c>
      <c r="L51" s="49"/>
      <c r="M51" s="49"/>
      <c r="N51" s="65">
        <f>IF(M29="=",TDIST(ABS(N50),N35,2),IF(N50*N36&gt;0,TDIST(ABS(N50),N35,1),1-TDIST(ABS(N50),N35,1)))</f>
        <v>0.95520943649717227</v>
      </c>
    </row>
    <row r="52" spans="1:14" x14ac:dyDescent="0.35">
      <c r="A52" s="1" t="s">
        <v>9</v>
      </c>
      <c r="B52" s="2">
        <v>15000</v>
      </c>
      <c r="D52" s="1" t="s">
        <v>15</v>
      </c>
      <c r="E52" s="2">
        <v>9000</v>
      </c>
      <c r="K52" s="59"/>
      <c r="L52" s="60"/>
      <c r="M52" s="60"/>
      <c r="N52" s="61"/>
    </row>
    <row r="53" spans="1:14" x14ac:dyDescent="0.35">
      <c r="A53" s="1" t="s">
        <v>9</v>
      </c>
      <c r="B53" s="2">
        <v>12000</v>
      </c>
      <c r="D53" s="1" t="s">
        <v>15</v>
      </c>
      <c r="E53" s="2">
        <v>13000</v>
      </c>
      <c r="K53" s="34" t="s">
        <v>163</v>
      </c>
      <c r="L53" s="35"/>
      <c r="M53" s="35"/>
      <c r="N53" s="36"/>
    </row>
    <row r="54" spans="1:14" ht="15" thickBot="1" x14ac:dyDescent="0.4">
      <c r="A54" s="1" t="s">
        <v>9</v>
      </c>
      <c r="B54" s="2">
        <v>11000</v>
      </c>
      <c r="D54" s="1" t="s">
        <v>15</v>
      </c>
      <c r="E54" s="2">
        <v>10000</v>
      </c>
      <c r="K54" s="66" t="str">
        <f>IF(N51&lt;N33,"Reject Null Hypothesis", "Fail to reject Null Hypothesis")</f>
        <v>Fail to reject Null Hypothesis</v>
      </c>
      <c r="L54" s="67"/>
      <c r="M54" s="67"/>
      <c r="N54" s="68"/>
    </row>
    <row r="55" spans="1:14" x14ac:dyDescent="0.35">
      <c r="A55" s="1" t="s">
        <v>9</v>
      </c>
      <c r="B55" s="2">
        <v>14000</v>
      </c>
    </row>
    <row r="56" spans="1:14" x14ac:dyDescent="0.35">
      <c r="A56" s="1" t="s">
        <v>9</v>
      </c>
      <c r="B56" s="2">
        <v>15000</v>
      </c>
    </row>
    <row r="57" spans="1:14" x14ac:dyDescent="0.35">
      <c r="A57" s="1" t="s">
        <v>9</v>
      </c>
      <c r="B57" s="2">
        <v>9000</v>
      </c>
    </row>
    <row r="58" spans="1:14" x14ac:dyDescent="0.35">
      <c r="A58" s="1" t="s">
        <v>9</v>
      </c>
      <c r="B58" s="2">
        <v>12000</v>
      </c>
    </row>
    <row r="59" spans="1:14" x14ac:dyDescent="0.35">
      <c r="A59" s="1" t="s">
        <v>9</v>
      </c>
      <c r="B59" s="2">
        <v>11000</v>
      </c>
    </row>
    <row r="60" spans="1:14" x14ac:dyDescent="0.35">
      <c r="A60" s="1" t="s">
        <v>9</v>
      </c>
      <c r="B60" s="2">
        <v>10000</v>
      </c>
    </row>
    <row r="61" spans="1:14" x14ac:dyDescent="0.35">
      <c r="A61" s="1" t="s">
        <v>9</v>
      </c>
      <c r="B61" s="2">
        <v>14000</v>
      </c>
    </row>
    <row r="62" spans="1:14" x14ac:dyDescent="0.35">
      <c r="A62" s="1" t="s">
        <v>9</v>
      </c>
      <c r="B62" s="2">
        <v>13000</v>
      </c>
    </row>
  </sheetData>
  <mergeCells count="30">
    <mergeCell ref="K50:M50"/>
    <mergeCell ref="K51:M51"/>
    <mergeCell ref="K52:N52"/>
    <mergeCell ref="K53:N53"/>
    <mergeCell ref="K54:N54"/>
    <mergeCell ref="K4:L4"/>
    <mergeCell ref="K44:M44"/>
    <mergeCell ref="K45:M45"/>
    <mergeCell ref="K46:M46"/>
    <mergeCell ref="K47:N47"/>
    <mergeCell ref="K48:M48"/>
    <mergeCell ref="K49:M49"/>
    <mergeCell ref="K38:N38"/>
    <mergeCell ref="K39:N39"/>
    <mergeCell ref="K40:M40"/>
    <mergeCell ref="K41:M41"/>
    <mergeCell ref="K42:M42"/>
    <mergeCell ref="K43:N43"/>
    <mergeCell ref="K28:N28"/>
    <mergeCell ref="K32:N32"/>
    <mergeCell ref="K34:N34"/>
    <mergeCell ref="K35:M35"/>
    <mergeCell ref="K36:M36"/>
    <mergeCell ref="K37:M37"/>
    <mergeCell ref="A6:B6"/>
    <mergeCell ref="D6:E6"/>
    <mergeCell ref="K7:L7"/>
    <mergeCell ref="O7:P7"/>
    <mergeCell ref="K26:N26"/>
    <mergeCell ref="K27:N27"/>
  </mergeCells>
  <conditionalFormatting sqref="N37">
    <cfRule type="cellIs" dxfId="2" priority="1" stopIfTrue="1" operator="notEqual">
      <formula>""</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C87C-F6D4-426E-8D61-2A0350401884}">
  <dimension ref="A2:L35"/>
  <sheetViews>
    <sheetView topLeftCell="C5" workbookViewId="0">
      <selection activeCell="P28" sqref="P28"/>
    </sheetView>
  </sheetViews>
  <sheetFormatPr defaultRowHeight="14.5" x14ac:dyDescent="0.35"/>
  <cols>
    <col min="2" max="2" width="17.90625" bestFit="1" customWidth="1"/>
    <col min="3" max="3" width="15.26953125" bestFit="1" customWidth="1"/>
    <col min="4" max="4" width="7.90625" bestFit="1" customWidth="1"/>
    <col min="5" max="5" width="10.7265625" bestFit="1" customWidth="1"/>
    <col min="7" max="7" width="17" customWidth="1"/>
    <col min="8" max="8" width="6.36328125" bestFit="1" customWidth="1"/>
    <col min="9" max="9" width="15.90625" customWidth="1"/>
    <col min="10" max="10" width="15.81640625" customWidth="1"/>
    <col min="11" max="11" width="24.36328125" bestFit="1" customWidth="1"/>
  </cols>
  <sheetData>
    <row r="2" spans="1:12" x14ac:dyDescent="0.35">
      <c r="A2" s="16" t="s">
        <v>37</v>
      </c>
    </row>
    <row r="3" spans="1:12" x14ac:dyDescent="0.35">
      <c r="A3" s="17" t="s">
        <v>168</v>
      </c>
      <c r="B3" s="17"/>
      <c r="C3" s="17"/>
      <c r="D3" s="17"/>
      <c r="E3" s="17"/>
      <c r="F3" s="17"/>
      <c r="G3" s="17"/>
      <c r="H3" s="17"/>
      <c r="I3" s="17"/>
    </row>
    <row r="6" spans="1:12" ht="15" thickBot="1" x14ac:dyDescent="0.4">
      <c r="B6" s="18" t="s">
        <v>169</v>
      </c>
      <c r="C6" s="18" t="s">
        <v>128</v>
      </c>
    </row>
    <row r="7" spans="1:12" x14ac:dyDescent="0.35">
      <c r="B7" s="18" t="s">
        <v>126</v>
      </c>
      <c r="C7" t="s">
        <v>9</v>
      </c>
      <c r="D7" t="s">
        <v>15</v>
      </c>
      <c r="E7" t="s">
        <v>127</v>
      </c>
      <c r="G7" s="28" t="s">
        <v>170</v>
      </c>
      <c r="H7" s="29"/>
      <c r="I7" s="29"/>
      <c r="J7" s="30"/>
    </row>
    <row r="8" spans="1:12" x14ac:dyDescent="0.35">
      <c r="B8" s="19" t="s">
        <v>20</v>
      </c>
      <c r="C8" s="20">
        <v>19</v>
      </c>
      <c r="D8" s="20">
        <v>10</v>
      </c>
      <c r="E8" s="20">
        <v>29</v>
      </c>
      <c r="G8" s="31"/>
      <c r="H8" s="32"/>
      <c r="I8" s="32"/>
      <c r="J8" s="33"/>
    </row>
    <row r="9" spans="1:12" x14ac:dyDescent="0.35">
      <c r="B9" s="19" t="s">
        <v>13</v>
      </c>
      <c r="C9" s="75">
        <v>36</v>
      </c>
      <c r="D9" s="75">
        <v>37</v>
      </c>
      <c r="E9" s="20">
        <v>73</v>
      </c>
      <c r="G9" s="34" t="s">
        <v>143</v>
      </c>
      <c r="H9" s="35"/>
      <c r="I9" s="35"/>
      <c r="J9" s="36"/>
    </row>
    <row r="10" spans="1:12" ht="15.5" x14ac:dyDescent="0.4">
      <c r="B10" s="19" t="s">
        <v>127</v>
      </c>
      <c r="C10" s="20">
        <v>55</v>
      </c>
      <c r="D10" s="20">
        <v>47</v>
      </c>
      <c r="E10" s="20">
        <v>102</v>
      </c>
      <c r="G10" s="37" t="s">
        <v>144</v>
      </c>
      <c r="H10" s="38" t="s">
        <v>171</v>
      </c>
      <c r="I10" s="46" t="s">
        <v>172</v>
      </c>
      <c r="J10" s="76">
        <f>J11</f>
        <v>0</v>
      </c>
      <c r="K10" s="13" t="s">
        <v>183</v>
      </c>
      <c r="L10" t="s">
        <v>180</v>
      </c>
    </row>
    <row r="11" spans="1:12" ht="15.5" x14ac:dyDescent="0.4">
      <c r="G11" s="37" t="s">
        <v>146</v>
      </c>
      <c r="H11" s="38" t="s">
        <v>171</v>
      </c>
      <c r="I11" s="40" t="s">
        <v>173</v>
      </c>
      <c r="J11" s="77">
        <v>0</v>
      </c>
      <c r="K11" s="13" t="s">
        <v>184</v>
      </c>
      <c r="L11" t="s">
        <v>185</v>
      </c>
    </row>
    <row r="12" spans="1:12" x14ac:dyDescent="0.35">
      <c r="G12" s="42" t="s">
        <v>148</v>
      </c>
      <c r="H12" s="43"/>
      <c r="I12" s="43"/>
      <c r="J12" s="78" t="str">
        <f>IF(I11="&lt;","Lower",IF(I11="&gt;","Upper","Two"))</f>
        <v>Lower</v>
      </c>
    </row>
    <row r="13" spans="1:12" x14ac:dyDescent="0.35">
      <c r="G13" s="34" t="s">
        <v>149</v>
      </c>
      <c r="H13" s="35"/>
      <c r="I13" s="35"/>
      <c r="J13" s="36"/>
    </row>
    <row r="14" spans="1:12" x14ac:dyDescent="0.35">
      <c r="G14" s="45"/>
      <c r="H14" s="15"/>
      <c r="I14" s="46" t="s">
        <v>150</v>
      </c>
      <c r="J14" s="47">
        <v>0.05</v>
      </c>
      <c r="L14" s="13" t="s">
        <v>186</v>
      </c>
    </row>
    <row r="15" spans="1:12" x14ac:dyDescent="0.35">
      <c r="G15" s="34" t="s">
        <v>151</v>
      </c>
      <c r="H15" s="35"/>
      <c r="I15" s="35"/>
      <c r="J15" s="36"/>
    </row>
    <row r="16" spans="1:12" x14ac:dyDescent="0.35">
      <c r="G16" s="48" t="str">
        <f>IF(I10="=","Lower Critical Value","Critical Value")</f>
        <v>Critical Value</v>
      </c>
      <c r="H16" s="49"/>
      <c r="I16" s="49"/>
      <c r="J16" s="51">
        <f>IF(J12="Two",NORMSINV(J14/2),IF(J12="Lower",NORMSINV(J14),NORMSINV(1-J14)))</f>
        <v>-1.6448536269514726</v>
      </c>
    </row>
    <row r="17" spans="7:10" x14ac:dyDescent="0.35">
      <c r="G17" s="79" t="str">
        <f>IF(I10="=","Upper Critical Value","")</f>
        <v/>
      </c>
      <c r="H17" s="53"/>
      <c r="I17" s="54"/>
      <c r="J17" s="55" t="str">
        <f>IF(I10="=",-J16,"")</f>
        <v/>
      </c>
    </row>
    <row r="18" spans="7:10" x14ac:dyDescent="0.35">
      <c r="G18" s="34" t="s">
        <v>174</v>
      </c>
      <c r="H18" s="35"/>
      <c r="I18" s="35"/>
      <c r="J18" s="36"/>
    </row>
    <row r="19" spans="7:10" x14ac:dyDescent="0.35">
      <c r="G19" s="56" t="s">
        <v>154</v>
      </c>
      <c r="H19" s="57"/>
      <c r="I19" s="57"/>
      <c r="J19" s="58"/>
    </row>
    <row r="20" spans="7:10" x14ac:dyDescent="0.35">
      <c r="G20" s="52" t="s">
        <v>157</v>
      </c>
      <c r="H20" s="53"/>
      <c r="I20" s="54"/>
      <c r="J20" s="41">
        <f>GETPIVOTDATA("EV_Towing",$B$6,"Locality","Metro")</f>
        <v>55</v>
      </c>
    </row>
    <row r="21" spans="7:10" x14ac:dyDescent="0.35">
      <c r="G21" s="52" t="s">
        <v>175</v>
      </c>
      <c r="H21" s="53"/>
      <c r="I21" s="54"/>
      <c r="J21" s="41">
        <f>GETPIVOTDATA("EV_Towing",$B$6,"Locality","Metro","EV_Towing","Yes")</f>
        <v>36</v>
      </c>
    </row>
    <row r="22" spans="7:10" ht="15.5" x14ac:dyDescent="0.4">
      <c r="G22" s="48" t="s">
        <v>176</v>
      </c>
      <c r="H22" s="49"/>
      <c r="I22" s="49"/>
      <c r="J22" s="80">
        <f>J21/J20</f>
        <v>0.65454545454545454</v>
      </c>
    </row>
    <row r="23" spans="7:10" x14ac:dyDescent="0.35">
      <c r="G23" s="56" t="s">
        <v>158</v>
      </c>
      <c r="H23" s="57"/>
      <c r="I23" s="57"/>
      <c r="J23" s="58"/>
    </row>
    <row r="24" spans="7:10" x14ac:dyDescent="0.35">
      <c r="G24" s="52" t="s">
        <v>157</v>
      </c>
      <c r="H24" s="53"/>
      <c r="I24" s="54"/>
      <c r="J24" s="41">
        <f>GETPIVOTDATA("EV_Towing",$B$6,"Locality","Regional")</f>
        <v>47</v>
      </c>
    </row>
    <row r="25" spans="7:10" x14ac:dyDescent="0.35">
      <c r="G25" s="52" t="s">
        <v>175</v>
      </c>
      <c r="H25" s="53"/>
      <c r="I25" s="54"/>
      <c r="J25" s="41">
        <f>GETPIVOTDATA("EV_Towing",$B$6,"Locality","Regional","EV_Towing","Yes")</f>
        <v>37</v>
      </c>
    </row>
    <row r="26" spans="7:10" ht="15.5" x14ac:dyDescent="0.4">
      <c r="G26" s="48" t="s">
        <v>177</v>
      </c>
      <c r="H26" s="49"/>
      <c r="I26" s="49"/>
      <c r="J26" s="80">
        <f>J25/J24</f>
        <v>0.78723404255319152</v>
      </c>
    </row>
    <row r="27" spans="7:10" x14ac:dyDescent="0.35">
      <c r="G27" s="81"/>
      <c r="H27" s="82"/>
      <c r="I27" s="82"/>
      <c r="J27" s="83"/>
    </row>
    <row r="28" spans="7:10" x14ac:dyDescent="0.35">
      <c r="G28" s="84"/>
      <c r="H28" s="85"/>
      <c r="I28" s="85"/>
      <c r="J28" s="86"/>
    </row>
    <row r="29" spans="7:10" x14ac:dyDescent="0.35">
      <c r="G29" s="48" t="s">
        <v>178</v>
      </c>
      <c r="H29" s="49"/>
      <c r="I29" s="49"/>
      <c r="J29" s="80">
        <f>(J21+J25)/(J20+J24)</f>
        <v>0.71568627450980393</v>
      </c>
    </row>
    <row r="30" spans="7:10" x14ac:dyDescent="0.35">
      <c r="G30" s="48" t="s">
        <v>130</v>
      </c>
      <c r="H30" s="49"/>
      <c r="I30" s="49"/>
      <c r="J30" s="80">
        <f>SQRT(J29*(1-J29)*(1/J20+1/J24))</f>
        <v>8.9604551298782878E-2</v>
      </c>
    </row>
    <row r="31" spans="7:10" x14ac:dyDescent="0.35">
      <c r="G31" s="63" t="s">
        <v>179</v>
      </c>
      <c r="H31" s="64"/>
      <c r="I31" s="64"/>
      <c r="J31" s="65">
        <f>((J22-J26)-J10)/J30</f>
        <v>-1.4808242001602359</v>
      </c>
    </row>
    <row r="32" spans="7:10" x14ac:dyDescent="0.35">
      <c r="G32" s="48" t="s">
        <v>162</v>
      </c>
      <c r="H32" s="49"/>
      <c r="I32" s="49"/>
      <c r="J32" s="65">
        <f>IF(J12="Two",2*(1-NORMSDIST(ABS(J31))),IF(J12="Lower",NORMSDIST(J31),1-NORMSDIST((J31))))</f>
        <v>6.9326712995717424E-2</v>
      </c>
    </row>
    <row r="33" spans="7:10" x14ac:dyDescent="0.35">
      <c r="G33" s="59"/>
      <c r="H33" s="60"/>
      <c r="I33" s="60"/>
      <c r="J33" s="61"/>
    </row>
    <row r="34" spans="7:10" x14ac:dyDescent="0.35">
      <c r="G34" s="34" t="s">
        <v>163</v>
      </c>
      <c r="H34" s="35"/>
      <c r="I34" s="35"/>
      <c r="J34" s="36"/>
    </row>
    <row r="35" spans="7:10" ht="15" thickBot="1" x14ac:dyDescent="0.4">
      <c r="G35" s="66" t="str">
        <f>IF(J32&lt;J14,"Reject Null Hypothesis", "Fail to reject Null Hypothesis")</f>
        <v>Fail to reject Null Hypothesis</v>
      </c>
      <c r="H35" s="67"/>
      <c r="I35" s="67"/>
      <c r="J35" s="68"/>
    </row>
  </sheetData>
  <mergeCells count="24">
    <mergeCell ref="G30:I30"/>
    <mergeCell ref="G31:I31"/>
    <mergeCell ref="G32:I32"/>
    <mergeCell ref="G33:J33"/>
    <mergeCell ref="G34:J34"/>
    <mergeCell ref="G35:J35"/>
    <mergeCell ref="G23:J23"/>
    <mergeCell ref="G24:I24"/>
    <mergeCell ref="G25:I25"/>
    <mergeCell ref="G26:I26"/>
    <mergeCell ref="G27:J28"/>
    <mergeCell ref="G29:I29"/>
    <mergeCell ref="G17:I17"/>
    <mergeCell ref="G18:J18"/>
    <mergeCell ref="G19:J19"/>
    <mergeCell ref="G20:I20"/>
    <mergeCell ref="G21:I21"/>
    <mergeCell ref="G22:I22"/>
    <mergeCell ref="G7:J7"/>
    <mergeCell ref="G8:J8"/>
    <mergeCell ref="G9:J9"/>
    <mergeCell ref="G13:J13"/>
    <mergeCell ref="G15:J15"/>
    <mergeCell ref="G16:I16"/>
  </mergeCells>
  <conditionalFormatting sqref="J17">
    <cfRule type="cellIs" dxfId="1" priority="1" stopIfTrue="1" operator="notEqual">
      <formula>""</formula>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6CFD-ED2C-4F74-AB1D-6EAC8BC174E9}">
  <dimension ref="A2:P46"/>
  <sheetViews>
    <sheetView topLeftCell="I3" workbookViewId="0">
      <selection activeCell="M55" sqref="M55"/>
    </sheetView>
  </sheetViews>
  <sheetFormatPr defaultRowHeight="14.5" x14ac:dyDescent="0.35"/>
  <cols>
    <col min="2" max="2" width="17.81640625" bestFit="1" customWidth="1"/>
    <col min="3" max="3" width="20.1796875" bestFit="1" customWidth="1"/>
    <col min="4" max="4" width="11.453125" bestFit="1" customWidth="1"/>
    <col min="9" max="9" width="16.81640625" bestFit="1" customWidth="1"/>
    <col min="10" max="11" width="18.453125" bestFit="1" customWidth="1"/>
    <col min="12" max="12" width="20.90625" bestFit="1" customWidth="1"/>
    <col min="13" max="13" width="12.1796875" bestFit="1" customWidth="1"/>
    <col min="14" max="14" width="12.36328125" bestFit="1" customWidth="1"/>
  </cols>
  <sheetData>
    <row r="2" spans="1:16" x14ac:dyDescent="0.35">
      <c r="A2" s="87" t="s">
        <v>187</v>
      </c>
      <c r="B2" s="88"/>
      <c r="C2" s="88"/>
      <c r="D2" s="88"/>
      <c r="E2" s="88"/>
      <c r="F2" s="88"/>
      <c r="G2" s="88"/>
      <c r="H2" s="88"/>
    </row>
    <row r="3" spans="1:16" x14ac:dyDescent="0.35">
      <c r="A3" s="88" t="s">
        <v>188</v>
      </c>
      <c r="B3" s="88"/>
      <c r="C3" s="88"/>
      <c r="D3" s="88"/>
      <c r="E3" s="88"/>
      <c r="F3" s="88"/>
      <c r="G3" s="88"/>
      <c r="H3" s="88"/>
    </row>
    <row r="4" spans="1:16" x14ac:dyDescent="0.35">
      <c r="K4" s="89" t="s">
        <v>189</v>
      </c>
      <c r="L4" s="89"/>
    </row>
    <row r="5" spans="1:16" ht="15" thickBot="1" x14ac:dyDescent="0.4"/>
    <row r="6" spans="1:16" ht="15" thickBot="1" x14ac:dyDescent="0.4">
      <c r="B6" s="1" t="s">
        <v>22</v>
      </c>
      <c r="C6" s="1" t="s">
        <v>10</v>
      </c>
      <c r="D6" s="1" t="s">
        <v>19</v>
      </c>
      <c r="E6" s="1" t="s">
        <v>16</v>
      </c>
      <c r="I6" s="27"/>
      <c r="J6" s="27"/>
      <c r="P6" s="13" t="s">
        <v>166</v>
      </c>
    </row>
    <row r="7" spans="1:16" x14ac:dyDescent="0.35">
      <c r="B7" s="2">
        <v>4000</v>
      </c>
      <c r="C7" s="2">
        <v>3500</v>
      </c>
      <c r="D7" s="2">
        <v>2800</v>
      </c>
      <c r="E7" s="2">
        <v>2500</v>
      </c>
      <c r="I7" s="24"/>
      <c r="K7" s="90" t="s">
        <v>22</v>
      </c>
      <c r="L7" s="90" t="s">
        <v>10</v>
      </c>
      <c r="M7" s="90" t="s">
        <v>19</v>
      </c>
      <c r="N7" s="90" t="s">
        <v>16</v>
      </c>
    </row>
    <row r="8" spans="1:16" x14ac:dyDescent="0.35">
      <c r="B8" s="2">
        <v>3000</v>
      </c>
      <c r="C8" s="2">
        <v>3800</v>
      </c>
      <c r="D8" s="2">
        <v>2900</v>
      </c>
      <c r="E8" s="2">
        <v>4200</v>
      </c>
      <c r="I8" s="24"/>
      <c r="J8" s="71"/>
      <c r="K8" s="71"/>
      <c r="L8" s="71"/>
      <c r="M8" s="71"/>
      <c r="N8" s="71"/>
    </row>
    <row r="9" spans="1:16" x14ac:dyDescent="0.35">
      <c r="B9" s="2">
        <v>3200</v>
      </c>
      <c r="C9" s="2">
        <v>3400</v>
      </c>
      <c r="D9" s="2">
        <v>2600</v>
      </c>
      <c r="E9" s="2">
        <v>4100</v>
      </c>
      <c r="I9" s="24"/>
      <c r="J9" s="71" t="s">
        <v>129</v>
      </c>
      <c r="K9" s="91">
        <v>3653.3333333333335</v>
      </c>
      <c r="L9" s="91">
        <v>3465.3846153846152</v>
      </c>
      <c r="M9" s="91">
        <v>3208.695652173913</v>
      </c>
      <c r="N9" s="91">
        <v>3382.608695652174</v>
      </c>
    </row>
    <row r="10" spans="1:16" x14ac:dyDescent="0.35">
      <c r="B10" s="2">
        <v>3800</v>
      </c>
      <c r="C10" s="2">
        <v>3300</v>
      </c>
      <c r="D10" s="2">
        <v>4300</v>
      </c>
      <c r="E10" s="2">
        <v>3700</v>
      </c>
      <c r="I10" s="24"/>
      <c r="J10" s="71" t="s">
        <v>130</v>
      </c>
      <c r="K10" s="71">
        <v>81.893305037479763</v>
      </c>
      <c r="L10" s="71">
        <v>72.311783844960033</v>
      </c>
      <c r="M10" s="71">
        <v>111.92053990267014</v>
      </c>
      <c r="N10" s="71">
        <v>110.80948538775444</v>
      </c>
    </row>
    <row r="11" spans="1:16" x14ac:dyDescent="0.35">
      <c r="B11" s="2">
        <v>3600</v>
      </c>
      <c r="C11" s="2">
        <v>3500</v>
      </c>
      <c r="D11" s="2">
        <v>3200</v>
      </c>
      <c r="E11" s="2">
        <v>2700</v>
      </c>
      <c r="I11" s="24"/>
      <c r="J11" s="71" t="s">
        <v>131</v>
      </c>
      <c r="K11" s="71">
        <v>3650</v>
      </c>
      <c r="L11" s="71">
        <v>3500</v>
      </c>
      <c r="M11" s="71">
        <v>3200</v>
      </c>
      <c r="N11" s="71">
        <v>3300</v>
      </c>
    </row>
    <row r="12" spans="1:16" x14ac:dyDescent="0.35">
      <c r="B12" s="2">
        <v>3900</v>
      </c>
      <c r="C12" s="2">
        <v>3700</v>
      </c>
      <c r="D12" s="2">
        <v>3300</v>
      </c>
      <c r="E12" s="2">
        <v>2800</v>
      </c>
      <c r="I12" s="24"/>
      <c r="J12" s="71" t="s">
        <v>132</v>
      </c>
      <c r="K12" s="71">
        <v>3900</v>
      </c>
      <c r="L12" s="71">
        <v>3800</v>
      </c>
      <c r="M12" s="71">
        <v>3200</v>
      </c>
      <c r="N12" s="71">
        <v>3700</v>
      </c>
    </row>
    <row r="13" spans="1:16" x14ac:dyDescent="0.35">
      <c r="B13" s="2">
        <v>3000</v>
      </c>
      <c r="C13" s="2">
        <v>4200</v>
      </c>
      <c r="D13" s="2">
        <v>3600</v>
      </c>
      <c r="E13" s="2">
        <v>3100</v>
      </c>
      <c r="I13" s="24"/>
      <c r="J13" s="71" t="s">
        <v>133</v>
      </c>
      <c r="K13" s="91">
        <v>448.54810477679121</v>
      </c>
      <c r="L13" s="91">
        <v>368.71919688815467</v>
      </c>
      <c r="M13" s="91">
        <v>536.75205337140449</v>
      </c>
      <c r="N13" s="91">
        <v>531.42362310465285</v>
      </c>
    </row>
    <row r="14" spans="1:16" x14ac:dyDescent="0.35">
      <c r="B14" s="2">
        <v>3400</v>
      </c>
      <c r="C14" s="2">
        <v>3500</v>
      </c>
      <c r="D14" s="2">
        <v>2000</v>
      </c>
      <c r="E14" s="2">
        <v>3900</v>
      </c>
      <c r="I14" s="24"/>
      <c r="J14" s="71" t="s">
        <v>134</v>
      </c>
      <c r="K14" s="71">
        <v>201195.40229885126</v>
      </c>
      <c r="L14" s="71">
        <v>135953.84615384578</v>
      </c>
      <c r="M14" s="71">
        <v>288102.766798419</v>
      </c>
      <c r="N14" s="71">
        <v>282411.06719367614</v>
      </c>
    </row>
    <row r="15" spans="1:16" x14ac:dyDescent="0.35">
      <c r="B15" s="2">
        <v>3800</v>
      </c>
      <c r="C15" s="2">
        <v>3800</v>
      </c>
      <c r="D15" s="2">
        <v>3200</v>
      </c>
      <c r="E15" s="2">
        <v>2700</v>
      </c>
      <c r="I15" s="24"/>
      <c r="J15" s="71" t="s">
        <v>135</v>
      </c>
      <c r="K15" s="71">
        <v>-0.68555378216277818</v>
      </c>
      <c r="L15" s="71">
        <v>-0.47266224134145363</v>
      </c>
      <c r="M15" s="71">
        <v>1.1445867817468747</v>
      </c>
      <c r="N15" s="71">
        <v>-0.97605404844606758</v>
      </c>
    </row>
    <row r="16" spans="1:16" x14ac:dyDescent="0.35">
      <c r="B16" s="2">
        <v>3100</v>
      </c>
      <c r="C16" s="2">
        <v>3500</v>
      </c>
      <c r="D16" s="2">
        <v>3900</v>
      </c>
      <c r="E16" s="2">
        <v>3600</v>
      </c>
      <c r="I16" s="24"/>
      <c r="J16" s="91" t="s">
        <v>136</v>
      </c>
      <c r="K16" s="91">
        <v>0.11377063105770453</v>
      </c>
      <c r="L16" s="91">
        <v>-0.36562742594401831</v>
      </c>
      <c r="M16" s="91">
        <v>-0.55094261044371484</v>
      </c>
      <c r="N16" s="91">
        <v>0.1938135536166328</v>
      </c>
    </row>
    <row r="17" spans="2:14" x14ac:dyDescent="0.35">
      <c r="B17" s="2">
        <v>4500</v>
      </c>
      <c r="C17" s="2">
        <v>2800</v>
      </c>
      <c r="D17" s="2">
        <v>3400</v>
      </c>
      <c r="E17" s="2">
        <v>3100</v>
      </c>
      <c r="I17" s="24"/>
      <c r="J17" s="71" t="s">
        <v>118</v>
      </c>
      <c r="K17" s="71">
        <v>1700</v>
      </c>
      <c r="L17" s="71">
        <v>1400</v>
      </c>
      <c r="M17" s="71">
        <v>2300</v>
      </c>
      <c r="N17" s="71">
        <v>1800</v>
      </c>
    </row>
    <row r="18" spans="2:14" x14ac:dyDescent="0.35">
      <c r="B18" s="2">
        <v>4100</v>
      </c>
      <c r="C18" s="2">
        <v>3800</v>
      </c>
      <c r="D18" s="2">
        <v>3300</v>
      </c>
      <c r="E18" s="2">
        <v>3200</v>
      </c>
      <c r="I18" s="24"/>
      <c r="J18" s="71" t="s">
        <v>137</v>
      </c>
      <c r="K18" s="71">
        <v>2800</v>
      </c>
      <c r="L18" s="71">
        <v>2800</v>
      </c>
      <c r="M18" s="71">
        <v>2000</v>
      </c>
      <c r="N18" s="71">
        <v>2500</v>
      </c>
    </row>
    <row r="19" spans="2:14" x14ac:dyDescent="0.35">
      <c r="B19" s="2">
        <v>3300</v>
      </c>
      <c r="C19" s="2">
        <v>3700</v>
      </c>
      <c r="D19" s="2">
        <v>3600</v>
      </c>
      <c r="E19" s="2">
        <v>4300</v>
      </c>
      <c r="I19" s="24"/>
      <c r="J19" s="71" t="s">
        <v>138</v>
      </c>
      <c r="K19" s="71">
        <v>4500</v>
      </c>
      <c r="L19" s="71">
        <v>4200</v>
      </c>
      <c r="M19" s="71">
        <v>4300</v>
      </c>
      <c r="N19" s="71">
        <v>4300</v>
      </c>
    </row>
    <row r="20" spans="2:14" ht="15" thickBot="1" x14ac:dyDescent="0.4">
      <c r="B20" s="2">
        <v>4300</v>
      </c>
      <c r="C20" s="2">
        <v>2800</v>
      </c>
      <c r="D20" s="2">
        <v>3200</v>
      </c>
      <c r="E20" s="2">
        <v>3400</v>
      </c>
      <c r="I20" s="25"/>
      <c r="J20" s="71" t="s">
        <v>139</v>
      </c>
      <c r="K20" s="71">
        <v>109600</v>
      </c>
      <c r="L20" s="71">
        <v>90100</v>
      </c>
      <c r="M20" s="71">
        <v>73800</v>
      </c>
      <c r="N20" s="71">
        <v>77800</v>
      </c>
    </row>
    <row r="21" spans="2:14" ht="15" thickBot="1" x14ac:dyDescent="0.4">
      <c r="B21" s="2">
        <v>4200</v>
      </c>
      <c r="C21" s="2">
        <v>3500</v>
      </c>
      <c r="D21" s="2">
        <v>3100</v>
      </c>
      <c r="E21" s="2">
        <v>4200</v>
      </c>
      <c r="J21" s="72" t="s">
        <v>140</v>
      </c>
      <c r="K21" s="72">
        <v>30</v>
      </c>
      <c r="L21" s="72">
        <v>26</v>
      </c>
      <c r="M21" s="72">
        <v>23</v>
      </c>
      <c r="N21" s="72">
        <v>23</v>
      </c>
    </row>
    <row r="22" spans="2:14" x14ac:dyDescent="0.35">
      <c r="B22" s="2">
        <v>4000</v>
      </c>
      <c r="C22" s="2">
        <v>3800</v>
      </c>
      <c r="D22" s="2">
        <v>2000</v>
      </c>
      <c r="E22" s="2">
        <v>2800</v>
      </c>
    </row>
    <row r="23" spans="2:14" x14ac:dyDescent="0.35">
      <c r="B23" s="2">
        <v>3900</v>
      </c>
      <c r="C23" s="2">
        <v>2800</v>
      </c>
      <c r="D23" s="2">
        <v>3300</v>
      </c>
      <c r="E23" s="2">
        <v>3500</v>
      </c>
    </row>
    <row r="24" spans="2:14" x14ac:dyDescent="0.35">
      <c r="B24" s="2">
        <v>4100</v>
      </c>
      <c r="C24" s="2">
        <v>3800</v>
      </c>
      <c r="D24" s="2">
        <v>3100</v>
      </c>
      <c r="E24" s="2">
        <v>3200</v>
      </c>
    </row>
    <row r="25" spans="2:14" x14ac:dyDescent="0.35">
      <c r="B25" s="2">
        <v>4500</v>
      </c>
      <c r="C25" s="2">
        <v>3000</v>
      </c>
      <c r="D25" s="2">
        <v>3900</v>
      </c>
      <c r="E25" s="2">
        <v>2900</v>
      </c>
      <c r="J25" t="s">
        <v>190</v>
      </c>
    </row>
    <row r="26" spans="2:14" x14ac:dyDescent="0.35">
      <c r="B26" s="2">
        <v>3500</v>
      </c>
      <c r="C26" s="2">
        <v>3800</v>
      </c>
      <c r="D26" s="2">
        <v>3100</v>
      </c>
      <c r="E26" s="2">
        <v>3700</v>
      </c>
    </row>
    <row r="27" spans="2:14" ht="15" thickBot="1" x14ac:dyDescent="0.4">
      <c r="B27" s="2">
        <v>3200</v>
      </c>
      <c r="C27" s="2">
        <v>3300</v>
      </c>
      <c r="D27" s="2">
        <v>3600</v>
      </c>
      <c r="E27" s="2">
        <v>3300</v>
      </c>
      <c r="J27" t="s">
        <v>191</v>
      </c>
    </row>
    <row r="28" spans="2:14" x14ac:dyDescent="0.35">
      <c r="B28" s="2">
        <v>3500</v>
      </c>
      <c r="C28" s="2">
        <v>3800</v>
      </c>
      <c r="D28" s="2">
        <v>3400</v>
      </c>
      <c r="E28" s="2">
        <v>3200</v>
      </c>
      <c r="J28" s="26" t="s">
        <v>192</v>
      </c>
      <c r="K28" s="26" t="s">
        <v>140</v>
      </c>
      <c r="L28" s="26" t="s">
        <v>139</v>
      </c>
      <c r="M28" s="26" t="s">
        <v>193</v>
      </c>
      <c r="N28" s="26" t="s">
        <v>194</v>
      </c>
    </row>
    <row r="29" spans="2:14" x14ac:dyDescent="0.35">
      <c r="B29" s="2">
        <v>3700</v>
      </c>
      <c r="C29" s="2">
        <v>3200</v>
      </c>
      <c r="D29" s="2">
        <v>3000</v>
      </c>
      <c r="E29" s="2">
        <v>3700</v>
      </c>
      <c r="J29" s="24" t="s">
        <v>22</v>
      </c>
      <c r="K29" s="24">
        <v>30</v>
      </c>
      <c r="L29" s="24">
        <v>109600</v>
      </c>
      <c r="M29" s="24">
        <v>3653.3333333333335</v>
      </c>
      <c r="N29" s="24">
        <v>201195.40229885126</v>
      </c>
    </row>
    <row r="30" spans="2:14" x14ac:dyDescent="0.35">
      <c r="B30" s="2">
        <v>3400</v>
      </c>
      <c r="C30" s="2">
        <v>3100</v>
      </c>
      <c r="J30" s="24" t="s">
        <v>10</v>
      </c>
      <c r="K30" s="24">
        <v>26</v>
      </c>
      <c r="L30" s="24">
        <v>90100</v>
      </c>
      <c r="M30" s="24">
        <v>3465.3846153846152</v>
      </c>
      <c r="N30" s="24">
        <v>135953.84615384578</v>
      </c>
    </row>
    <row r="31" spans="2:14" x14ac:dyDescent="0.35">
      <c r="B31" s="2">
        <v>3700</v>
      </c>
      <c r="C31" s="2">
        <v>3600</v>
      </c>
      <c r="J31" s="24" t="s">
        <v>19</v>
      </c>
      <c r="K31" s="24">
        <v>23</v>
      </c>
      <c r="L31" s="24">
        <v>73800</v>
      </c>
      <c r="M31" s="24">
        <v>3208.695652173913</v>
      </c>
      <c r="N31" s="24">
        <v>288102.766798419</v>
      </c>
    </row>
    <row r="32" spans="2:14" ht="15" thickBot="1" x14ac:dyDescent="0.4">
      <c r="B32" s="2">
        <v>3500</v>
      </c>
      <c r="C32" s="2">
        <v>3100</v>
      </c>
      <c r="J32" s="25" t="s">
        <v>16</v>
      </c>
      <c r="K32" s="25">
        <v>23</v>
      </c>
      <c r="L32" s="25">
        <v>77800</v>
      </c>
      <c r="M32" s="25">
        <v>3382.608695652174</v>
      </c>
      <c r="N32" s="25">
        <v>282411.06719367614</v>
      </c>
    </row>
    <row r="33" spans="2:16" x14ac:dyDescent="0.35">
      <c r="B33" s="2">
        <v>3300</v>
      </c>
    </row>
    <row r="34" spans="2:16" x14ac:dyDescent="0.35">
      <c r="B34" s="2">
        <v>3900</v>
      </c>
    </row>
    <row r="35" spans="2:16" ht="15" thickBot="1" x14ac:dyDescent="0.4">
      <c r="B35" s="2">
        <v>2800</v>
      </c>
      <c r="J35" t="s">
        <v>195</v>
      </c>
    </row>
    <row r="36" spans="2:16" x14ac:dyDescent="0.35">
      <c r="B36" s="2">
        <v>3400</v>
      </c>
      <c r="J36" s="26" t="s">
        <v>196</v>
      </c>
      <c r="K36" s="26" t="s">
        <v>197</v>
      </c>
      <c r="L36" s="26" t="s">
        <v>198</v>
      </c>
      <c r="M36" s="26" t="s">
        <v>199</v>
      </c>
      <c r="N36" s="26" t="s">
        <v>200</v>
      </c>
      <c r="O36" s="26" t="s">
        <v>201</v>
      </c>
      <c r="P36" s="26" t="s">
        <v>202</v>
      </c>
    </row>
    <row r="37" spans="2:16" x14ac:dyDescent="0.35">
      <c r="B37" s="21"/>
      <c r="C37" s="21"/>
      <c r="D37" s="21"/>
      <c r="E37" s="21"/>
      <c r="J37" s="24" t="s">
        <v>203</v>
      </c>
      <c r="K37" s="24">
        <v>2686653.4198963866</v>
      </c>
      <c r="L37" s="24">
        <v>3</v>
      </c>
      <c r="M37" s="24">
        <v>895551.13996546215</v>
      </c>
      <c r="N37" s="92">
        <v>4.0286779107867678</v>
      </c>
      <c r="O37" s="92">
        <v>9.5069995445393653E-3</v>
      </c>
      <c r="P37" s="92">
        <v>2.6974232197581554</v>
      </c>
    </row>
    <row r="38" spans="2:16" x14ac:dyDescent="0.35">
      <c r="B38" s="21"/>
      <c r="C38" s="21"/>
      <c r="D38" s="21"/>
      <c r="E38" s="21"/>
      <c r="J38" s="24" t="s">
        <v>204</v>
      </c>
      <c r="K38" s="24">
        <v>21784817.168338906</v>
      </c>
      <c r="L38" s="24">
        <v>98</v>
      </c>
      <c r="M38" s="24">
        <v>222294.0527381521</v>
      </c>
      <c r="N38" s="24"/>
      <c r="O38" s="24"/>
      <c r="P38" s="24"/>
    </row>
    <row r="39" spans="2:16" x14ac:dyDescent="0.35">
      <c r="J39" s="24"/>
      <c r="K39" s="24"/>
      <c r="L39" s="24"/>
      <c r="M39" s="24"/>
      <c r="N39" s="24"/>
      <c r="O39" s="24"/>
      <c r="P39" s="24"/>
    </row>
    <row r="40" spans="2:16" ht="15" thickBot="1" x14ac:dyDescent="0.4">
      <c r="J40" s="25" t="s">
        <v>205</v>
      </c>
      <c r="K40" s="25">
        <v>24471470.588235293</v>
      </c>
      <c r="L40" s="25">
        <v>101</v>
      </c>
      <c r="M40" s="25"/>
      <c r="N40" s="25"/>
      <c r="O40" s="25"/>
      <c r="P40" s="25"/>
    </row>
    <row r="43" spans="2:16" x14ac:dyDescent="0.35">
      <c r="J43" s="13" t="s">
        <v>183</v>
      </c>
      <c r="K43" t="s">
        <v>206</v>
      </c>
    </row>
    <row r="44" spans="2:16" x14ac:dyDescent="0.35">
      <c r="J44" s="13" t="s">
        <v>184</v>
      </c>
      <c r="K44" t="s">
        <v>207</v>
      </c>
    </row>
    <row r="46" spans="2:16" x14ac:dyDescent="0.35">
      <c r="B46" s="93"/>
      <c r="C46" s="94" t="s">
        <v>208</v>
      </c>
      <c r="D46" s="93"/>
      <c r="E46" s="93"/>
      <c r="F46" s="93"/>
      <c r="G46" s="93"/>
      <c r="H46" s="93"/>
    </row>
  </sheetData>
  <mergeCells count="1">
    <mergeCell ref="K4:L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50AE-1DE7-4CD1-9308-C1848F53981B}">
  <dimension ref="A1:I15"/>
  <sheetViews>
    <sheetView workbookViewId="0">
      <selection activeCell="G24" sqref="G24"/>
    </sheetView>
  </sheetViews>
  <sheetFormatPr defaultRowHeight="14.5" x14ac:dyDescent="0.35"/>
  <cols>
    <col min="5" max="5" width="17.81640625" bestFit="1" customWidth="1"/>
    <col min="6" max="8" width="11.81640625" bestFit="1" customWidth="1"/>
  </cols>
  <sheetData>
    <row r="1" spans="1:9" x14ac:dyDescent="0.35">
      <c r="A1" s="97" t="s">
        <v>209</v>
      </c>
    </row>
    <row r="3" spans="1:9" x14ac:dyDescent="0.35">
      <c r="A3" s="98"/>
      <c r="B3" s="98" t="s">
        <v>210</v>
      </c>
      <c r="C3" s="99" t="s">
        <v>210</v>
      </c>
      <c r="D3" s="100"/>
      <c r="E3" s="73"/>
      <c r="F3" s="73" t="s">
        <v>112</v>
      </c>
      <c r="G3" s="73" t="s">
        <v>113</v>
      </c>
      <c r="H3" s="73" t="s">
        <v>114</v>
      </c>
    </row>
    <row r="4" spans="1:9" x14ac:dyDescent="0.35">
      <c r="A4" s="101" t="s">
        <v>211</v>
      </c>
      <c r="B4" s="101" t="s">
        <v>129</v>
      </c>
      <c r="C4" s="102" t="s">
        <v>212</v>
      </c>
      <c r="D4" s="100"/>
      <c r="E4" s="100" t="s">
        <v>115</v>
      </c>
      <c r="F4" s="73" t="s">
        <v>116</v>
      </c>
      <c r="G4" s="73" t="s">
        <v>117</v>
      </c>
      <c r="H4" s="73" t="s">
        <v>118</v>
      </c>
      <c r="I4" s="97" t="str">
        <f>IF(B15="","Results are NOT valid until Q Statistic is entered into B15","Results")</f>
        <v>Results</v>
      </c>
    </row>
    <row r="5" spans="1:9" x14ac:dyDescent="0.35">
      <c r="A5" s="103">
        <v>1</v>
      </c>
      <c r="B5" s="95">
        <v>3653.3333333333335</v>
      </c>
      <c r="C5" s="95">
        <v>30</v>
      </c>
      <c r="E5" s="97" t="s">
        <v>119</v>
      </c>
      <c r="F5">
        <f>ABS($B$5-$B$6)</f>
        <v>187.94871794871824</v>
      </c>
      <c r="G5">
        <f>SQRT(($B$14/2)*((1/$C$5)+(1/$C$6)))</f>
        <v>89.329650780404648</v>
      </c>
      <c r="H5">
        <f>$B$15*$G$5</f>
        <v>334.0928939187134</v>
      </c>
      <c r="I5" s="97" t="str">
        <f>IF($F$5&gt;$H$5,"Means are different","Means are not different")</f>
        <v>Means are not different</v>
      </c>
    </row>
    <row r="6" spans="1:9" x14ac:dyDescent="0.35">
      <c r="A6" s="103">
        <v>2</v>
      </c>
      <c r="B6" s="95">
        <v>3465.3846153846152</v>
      </c>
      <c r="C6" s="95">
        <v>26</v>
      </c>
      <c r="E6" s="97" t="s">
        <v>120</v>
      </c>
      <c r="F6">
        <f>ABS($B$5-$B$7)</f>
        <v>444.63768115942048</v>
      </c>
      <c r="G6">
        <f>SQRT(($B$14/2)*((1/$C$5)+(1/$C$7)))</f>
        <v>92.397945249449847</v>
      </c>
      <c r="H6">
        <f>$B$15*$G$6</f>
        <v>345.56831523294244</v>
      </c>
      <c r="I6" s="97" t="str">
        <f>IF($F$6&gt;$H$6,"Means are different","Means are not different")</f>
        <v>Means are different</v>
      </c>
    </row>
    <row r="7" spans="1:9" x14ac:dyDescent="0.35">
      <c r="A7" s="103">
        <v>3</v>
      </c>
      <c r="B7" s="95">
        <v>3208.695652173913</v>
      </c>
      <c r="C7" s="95">
        <v>23</v>
      </c>
      <c r="E7" s="97" t="s">
        <v>121</v>
      </c>
      <c r="F7">
        <f>ABS($B$5-$B$8)</f>
        <v>270.72463768115949</v>
      </c>
      <c r="G7">
        <f>SQRT(($B$14/2)*((1/$C$5)+(1/$C$8)))</f>
        <v>92.397945249449847</v>
      </c>
      <c r="H7">
        <f>$B$15*$G$7</f>
        <v>345.56831523294244</v>
      </c>
      <c r="I7" s="97" t="str">
        <f>IF($F$7&gt;$H$7,"Means are different","Means are not different")</f>
        <v>Means are not different</v>
      </c>
    </row>
    <row r="8" spans="1:9" x14ac:dyDescent="0.35">
      <c r="A8" s="103">
        <v>4</v>
      </c>
      <c r="B8" s="95">
        <v>3382.608695652174</v>
      </c>
      <c r="C8" s="95">
        <v>23</v>
      </c>
      <c r="E8" s="97" t="s">
        <v>122</v>
      </c>
      <c r="F8">
        <f>ABS($B$6-$B$7)</f>
        <v>256.68896321070224</v>
      </c>
      <c r="G8">
        <f>SQRT(($B$14/2)*((1/$C$6)+(1/$C$7)))</f>
        <v>95.432515616696278</v>
      </c>
      <c r="H8">
        <f>$B$15*$G$8</f>
        <v>356.91760840644412</v>
      </c>
      <c r="I8" s="97" t="str">
        <f>IF($F$8&gt;$H$8,"Means are different","Means are not different")</f>
        <v>Means are not different</v>
      </c>
    </row>
    <row r="9" spans="1:9" x14ac:dyDescent="0.35">
      <c r="E9" s="97" t="s">
        <v>123</v>
      </c>
      <c r="F9">
        <f>ABS($B$6-$B$8)</f>
        <v>82.775919732441253</v>
      </c>
      <c r="G9">
        <f>SQRT(($B$14/2)*((1/$C$6)+(1/$C$8)))</f>
        <v>95.432515616696278</v>
      </c>
      <c r="H9">
        <f>$B$15*$G$9</f>
        <v>356.91760840644412</v>
      </c>
      <c r="I9" s="97" t="str">
        <f>IF($F$9&gt;$H$9,"Means are different","Means are not different")</f>
        <v>Means are not different</v>
      </c>
    </row>
    <row r="10" spans="1:9" x14ac:dyDescent="0.35">
      <c r="A10" s="105" t="s">
        <v>213</v>
      </c>
      <c r="B10" s="105"/>
      <c r="E10" s="97" t="s">
        <v>124</v>
      </c>
      <c r="F10">
        <f>ABS($B$7-$B$8)</f>
        <v>173.91304347826099</v>
      </c>
      <c r="G10">
        <f>SQRT(($B$14/2)*((1/$C$7)+(1/$C$8)))</f>
        <v>98.310522400718952</v>
      </c>
      <c r="H10">
        <f>$B$15*$G$10</f>
        <v>367.6813537786889</v>
      </c>
      <c r="I10" s="97" t="str">
        <f>IF($F$10&gt;$H$10,"Means are different","Means are not different")</f>
        <v>Means are not different</v>
      </c>
    </row>
    <row r="11" spans="1:9" x14ac:dyDescent="0.35">
      <c r="A11" s="106" t="s">
        <v>149</v>
      </c>
      <c r="B11" s="106">
        <v>0.05</v>
      </c>
    </row>
    <row r="12" spans="1:9" x14ac:dyDescent="0.35">
      <c r="A12" s="106" t="s">
        <v>214</v>
      </c>
      <c r="B12" s="106">
        <v>4</v>
      </c>
    </row>
    <row r="13" spans="1:9" x14ac:dyDescent="0.35">
      <c r="A13" s="104" t="s">
        <v>215</v>
      </c>
      <c r="B13" s="95">
        <v>98</v>
      </c>
    </row>
    <row r="14" spans="1:9" x14ac:dyDescent="0.35">
      <c r="A14" s="104" t="s">
        <v>216</v>
      </c>
      <c r="B14" s="95">
        <v>222294.0527381521</v>
      </c>
    </row>
    <row r="15" spans="1:9" x14ac:dyDescent="0.35">
      <c r="A15" s="107" t="s">
        <v>217</v>
      </c>
      <c r="B15" s="96">
        <v>3.74</v>
      </c>
    </row>
  </sheetData>
  <mergeCells count="1">
    <mergeCell ref="A10:B1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C3C72BAF96B042A12D1318EC38C524" ma:contentTypeVersion="8" ma:contentTypeDescription="Create a new document." ma:contentTypeScope="" ma:versionID="08c3357cf1789a0b01792aa27e58f364">
  <xsd:schema xmlns:xsd="http://www.w3.org/2001/XMLSchema" xmlns:xs="http://www.w3.org/2001/XMLSchema" xmlns:p="http://schemas.microsoft.com/office/2006/metadata/properties" xmlns:ns3="16d569fe-c9d0-4527-afbd-4a101ebf3300" xmlns:ns4="9103e8e4-4fd9-45d3-96e6-3b5ee6018237" targetNamespace="http://schemas.microsoft.com/office/2006/metadata/properties" ma:root="true" ma:fieldsID="a1bb9289aa05aac7c97750a9eaaa7dbe" ns3:_="" ns4:_="">
    <xsd:import namespace="16d569fe-c9d0-4527-afbd-4a101ebf3300"/>
    <xsd:import namespace="9103e8e4-4fd9-45d3-96e6-3b5ee601823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d569fe-c9d0-4527-afbd-4a101ebf33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03e8e4-4fd9-45d3-96e6-3b5ee601823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6d569fe-c9d0-4527-afbd-4a101ebf3300" xsi:nil="true"/>
  </documentManagement>
</p:properties>
</file>

<file path=customXml/itemProps1.xml><?xml version="1.0" encoding="utf-8"?>
<ds:datastoreItem xmlns:ds="http://schemas.openxmlformats.org/officeDocument/2006/customXml" ds:itemID="{8A1ABB5E-7FC9-4AC3-B753-87FD0D20B0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d569fe-c9d0-4527-afbd-4a101ebf3300"/>
    <ds:schemaRef ds:uri="9103e8e4-4fd9-45d3-96e6-3b5ee60182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F3E6F5-8329-4F28-9C57-7EB385018C4C}">
  <ds:schemaRefs>
    <ds:schemaRef ds:uri="http://schemas.microsoft.com/sharepoint/v3/contenttype/forms"/>
  </ds:schemaRefs>
</ds:datastoreItem>
</file>

<file path=customXml/itemProps3.xml><?xml version="1.0" encoding="utf-8"?>
<ds:datastoreItem xmlns:ds="http://schemas.openxmlformats.org/officeDocument/2006/customXml" ds:itemID="{A1C7A889-77B6-4267-9B70-F5080215B07C}">
  <ds:schemaRefs>
    <ds:schemaRef ds:uri="http://schemas.openxmlformats.org/package/2006/metadata/core-properties"/>
    <ds:schemaRef ds:uri="16d569fe-c9d0-4527-afbd-4a101ebf3300"/>
    <ds:schemaRef ds:uri="http://www.w3.org/XML/1998/namespace"/>
    <ds:schemaRef ds:uri="http://purl.org/dc/dcmitype/"/>
    <ds:schemaRef ds:uri="http://schemas.microsoft.com/office/2006/documentManagement/types"/>
    <ds:schemaRef ds:uri="http://purl.org/dc/terms/"/>
    <ds:schemaRef ds:uri="http://purl.org/dc/elements/1.1/"/>
    <ds:schemaRef ds:uri="9103e8e4-4fd9-45d3-96e6-3b5ee6018237"/>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Copyright  </vt:lpstr>
      <vt:lpstr>Data Description</vt:lpstr>
      <vt:lpstr>EVSurvey </vt:lpstr>
      <vt:lpstr>Attitude</vt:lpstr>
      <vt:lpstr>Experiment</vt:lpstr>
      <vt:lpstr>Q1</vt:lpstr>
      <vt:lpstr>Q2</vt:lpstr>
      <vt:lpstr>Q3</vt:lpstr>
      <vt:lpstr>Post Hoc test for Q3</vt:lpstr>
      <vt:lpstr>Q4</vt:lpstr>
      <vt:lpstr>ChiSquare Test Q4</vt:lpstr>
      <vt:lpstr>Q5</vt:lpstr>
      <vt:lpstr>Q6</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SWASTIK AIREE</cp:lastModifiedBy>
  <dcterms:created xsi:type="dcterms:W3CDTF">2011-08-01T14:22:18Z</dcterms:created>
  <dcterms:modified xsi:type="dcterms:W3CDTF">2024-08-11T13:43:03Z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0x010100B0C3C72BAF96B042A12D1318EC38C524</vt:lpwstr>
  </property>
</Properties>
</file>