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626"/>
  <workbookPr/>
  <mc:AlternateContent xmlns:mc="http://schemas.openxmlformats.org/markup-compatibility/2006">
    <mc:Choice Requires="x15">
      <x15ac:absPath xmlns:x15ac="http://schemas.microsoft.com/office/spreadsheetml/2010/11/ac" url="C:\Users\MichaelHislop\Downloads\"/>
    </mc:Choice>
  </mc:AlternateContent>
  <xr:revisionPtr revIDLastSave="0" documentId="13_ncr:40009_{96208766-E1EF-45B8-B17B-08BE1DB48B06}" xr6:coauthVersionLast="47" xr6:coauthVersionMax="47" xr10:uidLastSave="{00000000-0000-0000-0000-000000000000}"/>
  <bookViews>
    <workbookView xWindow="450" yWindow="930" windowWidth="26085" windowHeight="14310" activeTab="2"/>
  </bookViews>
  <sheets>
    <sheet name="Original" sheetId="1" r:id="rId1"/>
    <sheet name="Data" sheetId="2" r:id="rId2"/>
    <sheet name="Questions" sheetId="3" r:id="rId3"/>
    <sheet name="MJH Calculations" sheetId="5" r:id="rId4"/>
  </sheets>
  <definedNames>
    <definedName name="_xlnm._FilterDatabase" localSheetId="1" hidden="1">Data!$A$1:$I$100</definedName>
    <definedName name="_xlnm._FilterDatabase" localSheetId="0" hidden="1">Original!$A$1:$G$1</definedName>
    <definedName name="_xlnm.Print_Area" localSheetId="2">Questions!$A$1:$A$23</definedName>
  </definedNames>
  <calcPr calcId="191029"/>
  <pivotCaches>
    <pivotCache cacheId="33"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6" i="5" l="1"/>
  <c r="E45" i="5"/>
  <c r="E44" i="5"/>
  <c r="E43" i="5"/>
  <c r="E42" i="5"/>
  <c r="E35" i="5"/>
  <c r="E34" i="5"/>
  <c r="E33" i="5"/>
  <c r="E32" i="5"/>
  <c r="E31" i="5"/>
  <c r="E30" i="5"/>
  <c r="E29" i="5"/>
  <c r="E21" i="5"/>
  <c r="E20" i="5"/>
  <c r="E13" i="5"/>
  <c r="E12" i="5"/>
  <c r="E5" i="5"/>
  <c r="E4" i="5"/>
</calcChain>
</file>

<file path=xl/sharedStrings.xml><?xml version="1.0" encoding="utf-8"?>
<sst xmlns="http://schemas.openxmlformats.org/spreadsheetml/2006/main" count="401" uniqueCount="123">
  <si>
    <t>MJW</t>
  </si>
  <si>
    <t>SJP</t>
  </si>
  <si>
    <t>PT</t>
  </si>
  <si>
    <t>CHH</t>
  </si>
  <si>
    <t>MCE</t>
  </si>
  <si>
    <t>LJP</t>
  </si>
  <si>
    <t>CJE</t>
  </si>
  <si>
    <t>CZO</t>
  </si>
  <si>
    <t>YER</t>
  </si>
  <si>
    <t>WWK</t>
  </si>
  <si>
    <t>PLM</t>
  </si>
  <si>
    <t>AVL</t>
  </si>
  <si>
    <t>SPK</t>
  </si>
  <si>
    <t>FJK</t>
  </si>
  <si>
    <t>SRD</t>
  </si>
  <si>
    <t>VAR</t>
  </si>
  <si>
    <t>DME</t>
  </si>
  <si>
    <t>SET</t>
  </si>
  <si>
    <t>RJM</t>
  </si>
  <si>
    <t>RAK</t>
  </si>
  <si>
    <t>RIM</t>
  </si>
  <si>
    <t>BEK</t>
  </si>
  <si>
    <t>ELM</t>
  </si>
  <si>
    <t>GDJ</t>
  </si>
  <si>
    <t>MDD</t>
  </si>
  <si>
    <t>MJM</t>
  </si>
  <si>
    <t>PAK</t>
  </si>
  <si>
    <t>PFK</t>
  </si>
  <si>
    <t>ETY</t>
  </si>
  <si>
    <t>HGD</t>
  </si>
  <si>
    <t>PIN</t>
  </si>
  <si>
    <t>BFE</t>
  </si>
  <si>
    <t>EFR</t>
  </si>
  <si>
    <t>MJK</t>
  </si>
  <si>
    <t>TAC</t>
  </si>
  <si>
    <t>TEY</t>
  </si>
  <si>
    <t>SAM</t>
  </si>
  <si>
    <t>CEW</t>
  </si>
  <si>
    <t>AIZ</t>
  </si>
  <si>
    <t>HEN</t>
  </si>
  <si>
    <t>MDT</t>
  </si>
  <si>
    <t>SDE</t>
  </si>
  <si>
    <t>EFC</t>
  </si>
  <si>
    <t>LMC</t>
  </si>
  <si>
    <t>THH</t>
  </si>
  <si>
    <t>KNE</t>
  </si>
  <si>
    <t>DMJ</t>
  </si>
  <si>
    <t>MCC</t>
  </si>
  <si>
    <t>JAK</t>
  </si>
  <si>
    <t>BLM</t>
  </si>
  <si>
    <t>JJJ</t>
  </si>
  <si>
    <t>CJG</t>
  </si>
  <si>
    <t>BER</t>
  </si>
  <si>
    <t>CHM</t>
  </si>
  <si>
    <t>JDN</t>
  </si>
  <si>
    <t>SEG</t>
  </si>
  <si>
    <t>KLR</t>
  </si>
  <si>
    <t>LPE</t>
  </si>
  <si>
    <t>IJN</t>
  </si>
  <si>
    <t>EFD</t>
  </si>
  <si>
    <t>UHG</t>
  </si>
  <si>
    <t>ODN</t>
  </si>
  <si>
    <t>EDJ</t>
  </si>
  <si>
    <t>ENK</t>
  </si>
  <si>
    <t>LPK</t>
  </si>
  <si>
    <t>WDU</t>
  </si>
  <si>
    <t>SMM</t>
  </si>
  <si>
    <t>SLV</t>
  </si>
  <si>
    <t>NGT</t>
  </si>
  <si>
    <t>WWD</t>
  </si>
  <si>
    <t>ARR</t>
  </si>
  <si>
    <t>ART</t>
  </si>
  <si>
    <t>ABB</t>
  </si>
  <si>
    <t>CCF</t>
  </si>
  <si>
    <t>AGT</t>
  </si>
  <si>
    <t>AWS</t>
  </si>
  <si>
    <t>Distance from Town Center</t>
  </si>
  <si>
    <t>The data provided includes operational variables of numerous restaurants throughout the Tri-state area.</t>
  </si>
  <si>
    <t>Restaurants</t>
  </si>
  <si>
    <r>
      <t>Dist. from Twn Center:</t>
    </r>
    <r>
      <rPr>
        <sz val="10"/>
        <rFont val="Arial"/>
      </rPr>
      <t xml:space="preserve">        The amount of miles the restaurant is from the nearest town center.</t>
    </r>
  </si>
  <si>
    <r>
      <t>Restaurant:</t>
    </r>
    <r>
      <rPr>
        <sz val="10"/>
        <rFont val="Arial"/>
      </rPr>
      <t xml:space="preserve">                         Identifier of restaurant location</t>
    </r>
  </si>
  <si>
    <t>App</t>
  </si>
  <si>
    <t>Monthly Revenue</t>
  </si>
  <si>
    <r>
      <t xml:space="preserve">Monthly Revenue:             </t>
    </r>
    <r>
      <rPr>
        <sz val="10"/>
        <rFont val="Arial"/>
        <family val="2"/>
      </rPr>
      <t xml:space="preserve">  The monthly revenue generated by the restaurant</t>
    </r>
  </si>
  <si>
    <r>
      <rPr>
        <b/>
        <sz val="10"/>
        <rFont val="Arial"/>
        <family val="2"/>
      </rPr>
      <t xml:space="preserve">App: </t>
    </r>
    <r>
      <rPr>
        <sz val="10"/>
        <rFont val="Arial"/>
        <family val="2"/>
      </rPr>
      <t xml:space="preserve">                                   Whether the restaurant belongs to an App network where the App lets people remotely book reservations (there is no penalty to consumers who do not show for reservations)</t>
    </r>
  </si>
  <si>
    <t>You are to mine this to gain insights on how to adjust your strategy in opening a restaurant to achieve the highest revenue.</t>
  </si>
  <si>
    <t xml:space="preserve">     (1 the restaurant uses the App, 0 they do not)</t>
  </si>
  <si>
    <t>Outdoor Dining</t>
  </si>
  <si>
    <t>Take Out Service</t>
  </si>
  <si>
    <t>Town Population</t>
  </si>
  <si>
    <r>
      <t xml:space="preserve">Take Out Service:               </t>
    </r>
    <r>
      <rPr>
        <sz val="10"/>
        <rFont val="Arial"/>
        <family val="2"/>
      </rPr>
      <t>Whether the restaurant services take out orders.</t>
    </r>
  </si>
  <si>
    <r>
      <t xml:space="preserve">Town Population:               </t>
    </r>
    <r>
      <rPr>
        <sz val="10"/>
        <rFont val="Arial"/>
        <family val="2"/>
      </rPr>
      <t>The population of the surrounding 10 mile radius of the restaraunt.</t>
    </r>
  </si>
  <si>
    <r>
      <t xml:space="preserve">OutDoor Dining:                 </t>
    </r>
    <r>
      <rPr>
        <sz val="10"/>
        <rFont val="Arial"/>
        <family val="2"/>
      </rPr>
      <t xml:space="preserve"> Whether the restaurant provides outdoor dining.</t>
    </r>
  </si>
  <si>
    <t>The restaurants in this file are rated ($$ out of $$$$) regarding price of dining.</t>
  </si>
  <si>
    <t>As a restaurant investor, you have an opportunity to open a restaurant at a location less then 3 miles from the center of a NJ town.</t>
  </si>
  <si>
    <t>costs are $350,000 a month, and you also must spend $85,000 to rennovate the building, How many months will it take you to generate a profit?</t>
  </si>
  <si>
    <t>Use a decision tree to calculale your answers.  Assume that your monthly revenue is equal to the average monthly estimate in the tree diagram.</t>
  </si>
  <si>
    <t>(what is your profit at the end of that month?)</t>
  </si>
  <si>
    <t>A high net worth Tech developer has offered to pay you $100,000 a month to use the restaurant App for promotional purposes.  The App data is included in this data set.  Is it worth for you to use the App?  Yes or No and provide the $$ amount to support your answer.</t>
  </si>
  <si>
    <t>The population of the town is 21,000 people.  If the owner of the building will rent you the space for $5,000 a month and your monthly operating costs are $350,000 a month, and you also must spend $85,000 to rennovate the building, How many months will it take you to generate a profit?</t>
  </si>
  <si>
    <t>The population of the town is 210,000 people.  If the owner of the building will rent you the space for $5,000 a month and your monthly operating</t>
  </si>
  <si>
    <t xml:space="preserve"> </t>
  </si>
  <si>
    <t>Grand Total</t>
  </si>
  <si>
    <t>Sum of Monthly Revenue</t>
  </si>
  <si>
    <t>Data</t>
  </si>
  <si>
    <t>Sum of Town Population</t>
  </si>
  <si>
    <t>per member of population</t>
  </si>
  <si>
    <t>Restaurants that allow diners to make reservations via the app appear to be losing money due to no-shows.</t>
  </si>
  <si>
    <t>Restaurants that allow takeout orders appear to take in much more money, even when adjusting for population differences.</t>
  </si>
  <si>
    <t>Restaurants that allow outdoor dining appear to take in much more money, even when adjusting for population differences.</t>
  </si>
  <si>
    <t>It is notable that outdoor dining is only available in the minority of restaurants, this could be related to differences in regional climates.</t>
  </si>
  <si>
    <t>Distance (tranched)</t>
  </si>
  <si>
    <t>3 miles outside of the center of town appears to be the optimal distance for establishing new restaurant locations, it appears that it is best accessible for people in the crowded urban areas as well as the suburban outskirts.</t>
  </si>
  <si>
    <t>Population (tranched)</t>
  </si>
  <si>
    <t>~300k</t>
  </si>
  <si>
    <t>~200k</t>
  </si>
  <si>
    <t>~100k</t>
  </si>
  <si>
    <t>~50-100k</t>
  </si>
  <si>
    <t>~0-50k</t>
  </si>
  <si>
    <t>Row Labels</t>
  </si>
  <si>
    <t>21000*5.43 (per capita) = $114030 in monthly revenue.  At this rate, with $350k in base operating costs, it would not make sense to  open here, even without considering the additional expenses to renovate and rent the space.  MJW, a location that has a town population 30k (larger than the proposed location) only clears ~160k in monthly revenue.</t>
  </si>
  <si>
    <t>Net loss each month would be roughly ~$241k.</t>
  </si>
  <si>
    <t>Yes, it would be worthwhile, but only to the extent that it offsets the monthly loss by a considerable amount.  That said, it is important to conider the impact of no-shows, (reserve and fill seats without arriving to dine), which have cost on average 30% of revenue - an extreme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</si>
</sst>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quot;$&quot;#,##0"/>
  </numFmts>
  <fonts count="5" x14ac:knownFonts="1">
    <font>
      <sz val="10"/>
      <name val="Arial"/>
    </font>
    <font>
      <sz val="10"/>
      <name val="Arial"/>
    </font>
    <font>
      <sz val="10"/>
      <color indexed="8"/>
      <name val="Arial"/>
      <family val="2"/>
    </font>
    <font>
      <b/>
      <sz val="10"/>
      <name val="Arial"/>
      <family val="2"/>
    </font>
    <font>
      <sz val="10"/>
      <name val="Arial"/>
      <family val="2"/>
    </font>
  </fonts>
  <fills count="6">
    <fill>
      <patternFill patternType="none"/>
    </fill>
    <fill>
      <patternFill patternType="gray125"/>
    </fill>
    <fill>
      <patternFill patternType="solid">
        <fgColor theme="9" tint="0.59999389629810485"/>
        <bgColor indexed="64"/>
      </patternFill>
    </fill>
    <fill>
      <patternFill patternType="solid">
        <fgColor rgb="FFF18787"/>
        <bgColor indexed="64"/>
      </patternFill>
    </fill>
    <fill>
      <patternFill patternType="solid">
        <fgColor theme="8" tint="0.59999389629810485"/>
        <bgColor indexed="64"/>
      </patternFill>
    </fill>
    <fill>
      <patternFill patternType="solid">
        <fgColor theme="4" tint="0.59999389629810485"/>
        <bgColor indexed="64"/>
      </patternFill>
    </fill>
  </fills>
  <borders count="11">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
      <left style="thin">
        <color indexed="22"/>
      </left>
      <right style="thin">
        <color indexed="22"/>
      </right>
      <top/>
      <bottom/>
      <diagonal/>
    </border>
    <border>
      <left style="thin">
        <color rgb="FFABABAB"/>
      </left>
      <right/>
      <top style="thin">
        <color rgb="FFABABAB"/>
      </top>
      <bottom/>
      <diagonal/>
    </border>
    <border>
      <left style="thin">
        <color indexed="65"/>
      </left>
      <right style="thin">
        <color rgb="FFABABAB"/>
      </right>
      <top style="thin">
        <color rgb="FFABABAB"/>
      </top>
      <bottom/>
      <diagonal/>
    </border>
    <border>
      <left style="thin">
        <color rgb="FFABABAB"/>
      </left>
      <right/>
      <top/>
      <bottom/>
      <diagonal/>
    </border>
    <border>
      <left style="thin">
        <color rgb="FFABABAB"/>
      </left>
      <right/>
      <top style="thin">
        <color rgb="FFABABAB"/>
      </top>
      <bottom style="thin">
        <color rgb="FFABABAB"/>
      </bottom>
      <diagonal/>
    </border>
    <border>
      <left/>
      <right style="thin">
        <color rgb="FFABABAB"/>
      </right>
      <top style="thin">
        <color rgb="FFABABAB"/>
      </top>
      <bottom/>
      <diagonal/>
    </border>
    <border>
      <left/>
      <right style="thin">
        <color rgb="FFABABAB"/>
      </right>
      <top/>
      <bottom/>
      <diagonal/>
    </border>
    <border>
      <left/>
      <right style="thin">
        <color rgb="FFABABAB"/>
      </right>
      <top style="thin">
        <color rgb="FFABABAB"/>
      </top>
      <bottom style="thin">
        <color rgb="FFABABAB"/>
      </bottom>
      <diagonal/>
    </border>
  </borders>
  <cellStyleXfs count="2">
    <xf numFmtId="0" fontId="0" fillId="0" borderId="0"/>
    <xf numFmtId="44" fontId="1" fillId="0" borderId="0" applyFont="0" applyFill="0" applyBorder="0" applyAlignment="0" applyProtection="0"/>
  </cellStyleXfs>
  <cellXfs count="50">
    <xf numFmtId="0" fontId="0" fillId="0" borderId="0" xfId="0"/>
    <xf numFmtId="0" fontId="0" fillId="0" borderId="0" xfId="0" applyAlignment="1">
      <alignment horizontal="center"/>
    </xf>
    <xf numFmtId="0" fontId="2" fillId="0" borderId="1" xfId="0" applyFont="1" applyFill="1" applyBorder="1" applyAlignment="1">
      <alignment horizontal="center" wrapText="1"/>
    </xf>
    <xf numFmtId="0" fontId="3" fillId="0" borderId="0" xfId="0" applyFont="1"/>
    <xf numFmtId="0" fontId="3" fillId="0" borderId="0" xfId="0" applyFont="1" applyAlignment="1">
      <alignment horizontal="center"/>
    </xf>
    <xf numFmtId="0" fontId="3" fillId="0" borderId="0" xfId="0" applyFont="1" applyAlignment="1">
      <alignment horizontal="center" wrapText="1"/>
    </xf>
    <xf numFmtId="3" fontId="2" fillId="0" borderId="0" xfId="0" applyNumberFormat="1" applyFont="1" applyFill="1" applyBorder="1" applyAlignment="1">
      <alignment horizontal="center" wrapText="1"/>
    </xf>
    <xf numFmtId="0" fontId="2" fillId="0" borderId="2" xfId="0" applyFont="1" applyFill="1" applyBorder="1" applyAlignment="1">
      <alignment horizontal="center" wrapText="1"/>
    </xf>
    <xf numFmtId="3" fontId="0" fillId="0" borderId="0" xfId="0" applyNumberFormat="1" applyAlignment="1">
      <alignment horizontal="center"/>
    </xf>
    <xf numFmtId="0" fontId="2" fillId="0" borderId="3" xfId="0" applyFont="1" applyFill="1" applyBorder="1" applyAlignment="1">
      <alignment horizontal="center" wrapText="1"/>
    </xf>
    <xf numFmtId="0" fontId="4" fillId="0" borderId="0" xfId="0" applyFont="1"/>
    <xf numFmtId="3" fontId="2" fillId="0" borderId="2" xfId="0" applyNumberFormat="1" applyFont="1" applyFill="1" applyBorder="1" applyAlignment="1">
      <alignment horizontal="center" wrapText="1"/>
    </xf>
    <xf numFmtId="164" fontId="0" fillId="0" borderId="0" xfId="0" applyNumberFormat="1" applyAlignment="1">
      <alignment horizontal="center"/>
    </xf>
    <xf numFmtId="1" fontId="0" fillId="0" borderId="0" xfId="0" applyNumberFormat="1"/>
    <xf numFmtId="0" fontId="4" fillId="0" borderId="0" xfId="0" quotePrefix="1" applyFont="1"/>
    <xf numFmtId="0" fontId="0" fillId="0" borderId="0" xfId="0" applyAlignment="1">
      <alignment wrapText="1"/>
    </xf>
    <xf numFmtId="0" fontId="4" fillId="0" borderId="0" xfId="0" applyFont="1" applyAlignment="1">
      <alignment wrapText="1"/>
    </xf>
    <xf numFmtId="0" fontId="3" fillId="0" borderId="0" xfId="0" applyFont="1" applyAlignment="1">
      <alignment wrapText="1"/>
    </xf>
    <xf numFmtId="0" fontId="0" fillId="0" borderId="4" xfId="0" applyBorder="1"/>
    <xf numFmtId="0" fontId="0" fillId="0" borderId="5" xfId="0" applyBorder="1"/>
    <xf numFmtId="0" fontId="0" fillId="0" borderId="4" xfId="0" pivotButton="1" applyBorder="1"/>
    <xf numFmtId="0" fontId="0" fillId="0" borderId="6" xfId="0" applyBorder="1"/>
    <xf numFmtId="0" fontId="0" fillId="0" borderId="7" xfId="0" applyBorder="1"/>
    <xf numFmtId="0" fontId="0" fillId="0" borderId="8" xfId="0" applyBorder="1"/>
    <xf numFmtId="0" fontId="0" fillId="0" borderId="4" xfId="0" applyNumberFormat="1" applyBorder="1"/>
    <xf numFmtId="0" fontId="0" fillId="0" borderId="8" xfId="0" applyNumberFormat="1" applyBorder="1"/>
    <xf numFmtId="0" fontId="0" fillId="0" borderId="6" xfId="0" applyNumberFormat="1" applyBorder="1"/>
    <xf numFmtId="0" fontId="0" fillId="0" borderId="9" xfId="0" applyNumberFormat="1" applyBorder="1"/>
    <xf numFmtId="0" fontId="0" fillId="0" borderId="7" xfId="0" applyNumberFormat="1" applyBorder="1"/>
    <xf numFmtId="0" fontId="0" fillId="0" borderId="10" xfId="0" applyNumberFormat="1" applyBorder="1"/>
    <xf numFmtId="44" fontId="0" fillId="0" borderId="0" xfId="1" applyFont="1"/>
    <xf numFmtId="0" fontId="0" fillId="0" borderId="0" xfId="0" applyBorder="1"/>
    <xf numFmtId="0" fontId="0" fillId="0" borderId="0" xfId="0" applyNumberFormat="1" applyBorder="1"/>
    <xf numFmtId="44" fontId="0" fillId="2" borderId="0" xfId="1" applyFont="1" applyFill="1"/>
    <xf numFmtId="44" fontId="0" fillId="0" borderId="0" xfId="1" applyFont="1" applyFill="1"/>
    <xf numFmtId="44" fontId="0" fillId="3" borderId="0" xfId="1" applyFont="1" applyFill="1"/>
    <xf numFmtId="3" fontId="0" fillId="0" borderId="4" xfId="0" applyNumberFormat="1" applyBorder="1"/>
    <xf numFmtId="3" fontId="0" fillId="0" borderId="6" xfId="0" applyNumberFormat="1" applyBorder="1"/>
    <xf numFmtId="3" fontId="0" fillId="0" borderId="7" xfId="0" applyNumberFormat="1" applyBorder="1"/>
    <xf numFmtId="0" fontId="4" fillId="4" borderId="0" xfId="0" applyFont="1" applyFill="1" applyBorder="1"/>
    <xf numFmtId="0" fontId="0" fillId="4" borderId="0" xfId="0" applyNumberFormat="1" applyFill="1" applyBorder="1"/>
    <xf numFmtId="0" fontId="0" fillId="4" borderId="0" xfId="0" applyFill="1"/>
    <xf numFmtId="0" fontId="4" fillId="4" borderId="0" xfId="0" applyFont="1" applyFill="1"/>
    <xf numFmtId="0" fontId="4" fillId="4" borderId="0" xfId="0" applyFont="1" applyFill="1" applyAlignment="1">
      <alignment wrapText="1"/>
    </xf>
    <xf numFmtId="0" fontId="4" fillId="0" borderId="0" xfId="0" applyFont="1" applyFill="1" applyAlignment="1">
      <alignment wrapText="1"/>
    </xf>
    <xf numFmtId="3" fontId="4" fillId="0" borderId="0" xfId="0" applyNumberFormat="1" applyFont="1" applyAlignment="1">
      <alignment horizontal="center"/>
    </xf>
    <xf numFmtId="0" fontId="0" fillId="0" borderId="0" xfId="0" pivotButton="1"/>
    <xf numFmtId="0" fontId="0" fillId="0" borderId="0" xfId="0" applyAlignment="1">
      <alignment horizontal="left"/>
    </xf>
    <xf numFmtId="44" fontId="0" fillId="0" borderId="0" xfId="0" applyNumberFormat="1"/>
    <xf numFmtId="0" fontId="4" fillId="5" borderId="0" xfId="0" applyFont="1" applyFill="1" applyAlignment="1">
      <alignment wrapText="1"/>
    </xf>
  </cellXfs>
  <cellStyles count="2">
    <cellStyle name="Currency" xfId="1" builtinId="4"/>
    <cellStyle name="Normal" xfId="0" builtinId="0"/>
  </cellStyles>
  <dxfs count="2">
    <dxf>
      <numFmt numFmtId="34" formatCode="_(&quot;$&quot;* #,##0.00_);_(&quot;$&quot;* \(#,##0.00\);_(&quot;$&quot;* &quot;-&quot;??_);_(@_)"/>
    </dxf>
    <dxf>
      <numFmt numFmtId="34" formatCode="_(&quot;$&quot;* #,##0.00_);_(&quot;$&quot;* \(#,##0.00\);_(&quot;$&quot;* &quot;-&quot;??_);_(@_)"/>
    </dxf>
  </dxfs>
  <tableStyles count="0" defaultTableStyle="TableStyleMedium2" defaultPivotStyle="PivotStyleLight16"/>
  <colors>
    <mruColors>
      <color rgb="FFF1878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xdr:col>
      <xdr:colOff>28575</xdr:colOff>
      <xdr:row>11</xdr:row>
      <xdr:rowOff>76200</xdr:rowOff>
    </xdr:from>
    <xdr:to>
      <xdr:col>3</xdr:col>
      <xdr:colOff>1343025</xdr:colOff>
      <xdr:row>12</xdr:row>
      <xdr:rowOff>9525</xdr:rowOff>
    </xdr:to>
    <xdr:cxnSp macro="">
      <xdr:nvCxnSpPr>
        <xdr:cNvPr id="3" name="Straight Arrow Connector 2">
          <a:extLst>
            <a:ext uri="{FF2B5EF4-FFF2-40B4-BE49-F238E27FC236}">
              <a16:creationId xmlns:a16="http://schemas.microsoft.com/office/drawing/2014/main" id="{5CCF35D2-9624-2838-3ADE-850ABEBED362}"/>
            </a:ext>
          </a:extLst>
        </xdr:cNvPr>
        <xdr:cNvCxnSpPr/>
      </xdr:nvCxnSpPr>
      <xdr:spPr>
        <a:xfrm flipV="1">
          <a:off x="4238625" y="1857375"/>
          <a:ext cx="1314450" cy="95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28575</xdr:colOff>
      <xdr:row>12</xdr:row>
      <xdr:rowOff>19050</xdr:rowOff>
    </xdr:from>
    <xdr:to>
      <xdr:col>3</xdr:col>
      <xdr:colOff>1343025</xdr:colOff>
      <xdr:row>12</xdr:row>
      <xdr:rowOff>114300</xdr:rowOff>
    </xdr:to>
    <xdr:cxnSp macro="">
      <xdr:nvCxnSpPr>
        <xdr:cNvPr id="4" name="Straight Arrow Connector 3">
          <a:extLst>
            <a:ext uri="{FF2B5EF4-FFF2-40B4-BE49-F238E27FC236}">
              <a16:creationId xmlns:a16="http://schemas.microsoft.com/office/drawing/2014/main" id="{45CFD3C9-0370-452C-9D58-C64135DB782A}"/>
            </a:ext>
          </a:extLst>
        </xdr:cNvPr>
        <xdr:cNvCxnSpPr/>
      </xdr:nvCxnSpPr>
      <xdr:spPr>
        <a:xfrm>
          <a:off x="4238625" y="1962150"/>
          <a:ext cx="1314450" cy="95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9525</xdr:colOff>
      <xdr:row>19</xdr:row>
      <xdr:rowOff>66675</xdr:rowOff>
    </xdr:from>
    <xdr:to>
      <xdr:col>3</xdr:col>
      <xdr:colOff>1323975</xdr:colOff>
      <xdr:row>20</xdr:row>
      <xdr:rowOff>0</xdr:rowOff>
    </xdr:to>
    <xdr:cxnSp macro="">
      <xdr:nvCxnSpPr>
        <xdr:cNvPr id="7" name="Straight Arrow Connector 6">
          <a:extLst>
            <a:ext uri="{FF2B5EF4-FFF2-40B4-BE49-F238E27FC236}">
              <a16:creationId xmlns:a16="http://schemas.microsoft.com/office/drawing/2014/main" id="{AD2706C2-0F77-F0DB-AB46-1AC6C7F367ED}"/>
            </a:ext>
          </a:extLst>
        </xdr:cNvPr>
        <xdr:cNvCxnSpPr/>
      </xdr:nvCxnSpPr>
      <xdr:spPr>
        <a:xfrm flipV="1">
          <a:off x="4219575" y="3143250"/>
          <a:ext cx="1314450" cy="95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9525</xdr:colOff>
      <xdr:row>20</xdr:row>
      <xdr:rowOff>9525</xdr:rowOff>
    </xdr:from>
    <xdr:to>
      <xdr:col>3</xdr:col>
      <xdr:colOff>1323975</xdr:colOff>
      <xdr:row>20</xdr:row>
      <xdr:rowOff>104775</xdr:rowOff>
    </xdr:to>
    <xdr:cxnSp macro="">
      <xdr:nvCxnSpPr>
        <xdr:cNvPr id="8" name="Straight Arrow Connector 7">
          <a:extLst>
            <a:ext uri="{FF2B5EF4-FFF2-40B4-BE49-F238E27FC236}">
              <a16:creationId xmlns:a16="http://schemas.microsoft.com/office/drawing/2014/main" id="{C3AA28C1-4DD7-01D3-2517-1B2D2054216E}"/>
            </a:ext>
          </a:extLst>
        </xdr:cNvPr>
        <xdr:cNvCxnSpPr/>
      </xdr:nvCxnSpPr>
      <xdr:spPr>
        <a:xfrm>
          <a:off x="4219575" y="3248025"/>
          <a:ext cx="1314450" cy="95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28575</xdr:colOff>
      <xdr:row>3</xdr:row>
      <xdr:rowOff>57150</xdr:rowOff>
    </xdr:from>
    <xdr:to>
      <xdr:col>3</xdr:col>
      <xdr:colOff>1343025</xdr:colOff>
      <xdr:row>3</xdr:row>
      <xdr:rowOff>152400</xdr:rowOff>
    </xdr:to>
    <xdr:cxnSp macro="">
      <xdr:nvCxnSpPr>
        <xdr:cNvPr id="9" name="Straight Arrow Connector 8">
          <a:extLst>
            <a:ext uri="{FF2B5EF4-FFF2-40B4-BE49-F238E27FC236}">
              <a16:creationId xmlns:a16="http://schemas.microsoft.com/office/drawing/2014/main" id="{86EBA85C-A61E-A0B5-C8C4-2504BC4AB333}"/>
            </a:ext>
          </a:extLst>
        </xdr:cNvPr>
        <xdr:cNvCxnSpPr/>
      </xdr:nvCxnSpPr>
      <xdr:spPr>
        <a:xfrm flipV="1">
          <a:off x="4238625" y="542925"/>
          <a:ext cx="1314450" cy="95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28575</xdr:colOff>
      <xdr:row>4</xdr:row>
      <xdr:rowOff>0</xdr:rowOff>
    </xdr:from>
    <xdr:to>
      <xdr:col>3</xdr:col>
      <xdr:colOff>1343025</xdr:colOff>
      <xdr:row>4</xdr:row>
      <xdr:rowOff>95250</xdr:rowOff>
    </xdr:to>
    <xdr:cxnSp macro="">
      <xdr:nvCxnSpPr>
        <xdr:cNvPr id="10" name="Straight Arrow Connector 9">
          <a:extLst>
            <a:ext uri="{FF2B5EF4-FFF2-40B4-BE49-F238E27FC236}">
              <a16:creationId xmlns:a16="http://schemas.microsoft.com/office/drawing/2014/main" id="{DC224809-5DD5-8DB4-D347-8271485A25A9}"/>
            </a:ext>
          </a:extLst>
        </xdr:cNvPr>
        <xdr:cNvCxnSpPr/>
      </xdr:nvCxnSpPr>
      <xdr:spPr>
        <a:xfrm>
          <a:off x="4238625" y="647700"/>
          <a:ext cx="1314450" cy="95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123825</xdr:colOff>
      <xdr:row>28</xdr:row>
      <xdr:rowOff>28575</xdr:rowOff>
    </xdr:from>
    <xdr:to>
      <xdr:col>3</xdr:col>
      <xdr:colOff>1343025</xdr:colOff>
      <xdr:row>31</xdr:row>
      <xdr:rowOff>114300</xdr:rowOff>
    </xdr:to>
    <xdr:cxnSp macro="">
      <xdr:nvCxnSpPr>
        <xdr:cNvPr id="11" name="Straight Arrow Connector 10">
          <a:extLst>
            <a:ext uri="{FF2B5EF4-FFF2-40B4-BE49-F238E27FC236}">
              <a16:creationId xmlns:a16="http://schemas.microsoft.com/office/drawing/2014/main" id="{461F1C60-6DA8-933F-393D-73E44E7D9ECC}"/>
            </a:ext>
          </a:extLst>
        </xdr:cNvPr>
        <xdr:cNvCxnSpPr/>
      </xdr:nvCxnSpPr>
      <xdr:spPr>
        <a:xfrm flipV="1">
          <a:off x="4248150" y="4562475"/>
          <a:ext cx="1219200" cy="571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28575</xdr:colOff>
      <xdr:row>29</xdr:row>
      <xdr:rowOff>85725</xdr:rowOff>
    </xdr:from>
    <xdr:to>
      <xdr:col>3</xdr:col>
      <xdr:colOff>1400175</xdr:colOff>
      <xdr:row>31</xdr:row>
      <xdr:rowOff>152400</xdr:rowOff>
    </xdr:to>
    <xdr:cxnSp macro="">
      <xdr:nvCxnSpPr>
        <xdr:cNvPr id="13" name="Straight Arrow Connector 12">
          <a:extLst>
            <a:ext uri="{FF2B5EF4-FFF2-40B4-BE49-F238E27FC236}">
              <a16:creationId xmlns:a16="http://schemas.microsoft.com/office/drawing/2014/main" id="{01CE744C-41B0-803A-C470-129678186947}"/>
            </a:ext>
          </a:extLst>
        </xdr:cNvPr>
        <xdr:cNvCxnSpPr/>
      </xdr:nvCxnSpPr>
      <xdr:spPr>
        <a:xfrm flipV="1">
          <a:off x="4238625" y="4781550"/>
          <a:ext cx="1371600" cy="390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38100</xdr:colOff>
      <xdr:row>30</xdr:row>
      <xdr:rowOff>85725</xdr:rowOff>
    </xdr:from>
    <xdr:to>
      <xdr:col>3</xdr:col>
      <xdr:colOff>1419225</xdr:colOff>
      <xdr:row>31</xdr:row>
      <xdr:rowOff>133350</xdr:rowOff>
    </xdr:to>
    <xdr:cxnSp macro="">
      <xdr:nvCxnSpPr>
        <xdr:cNvPr id="19" name="Straight Arrow Connector 18">
          <a:extLst>
            <a:ext uri="{FF2B5EF4-FFF2-40B4-BE49-F238E27FC236}">
              <a16:creationId xmlns:a16="http://schemas.microsoft.com/office/drawing/2014/main" id="{F22FF627-AAA1-4E29-AE26-065371BEB07B}"/>
            </a:ext>
          </a:extLst>
        </xdr:cNvPr>
        <xdr:cNvCxnSpPr/>
      </xdr:nvCxnSpPr>
      <xdr:spPr>
        <a:xfrm flipV="1">
          <a:off x="4248150" y="4943475"/>
          <a:ext cx="1381125" cy="209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9525</xdr:colOff>
      <xdr:row>31</xdr:row>
      <xdr:rowOff>95250</xdr:rowOff>
    </xdr:from>
    <xdr:to>
      <xdr:col>3</xdr:col>
      <xdr:colOff>1400175</xdr:colOff>
      <xdr:row>32</xdr:row>
      <xdr:rowOff>0</xdr:rowOff>
    </xdr:to>
    <xdr:cxnSp macro="">
      <xdr:nvCxnSpPr>
        <xdr:cNvPr id="21" name="Straight Arrow Connector 20">
          <a:extLst>
            <a:ext uri="{FF2B5EF4-FFF2-40B4-BE49-F238E27FC236}">
              <a16:creationId xmlns:a16="http://schemas.microsoft.com/office/drawing/2014/main" id="{53B888D8-DCE1-A1B3-0C3D-5362922B23F3}"/>
            </a:ext>
          </a:extLst>
        </xdr:cNvPr>
        <xdr:cNvCxnSpPr/>
      </xdr:nvCxnSpPr>
      <xdr:spPr>
        <a:xfrm flipV="1">
          <a:off x="4219575" y="5114925"/>
          <a:ext cx="1390650" cy="666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76200</xdr:colOff>
      <xdr:row>32</xdr:row>
      <xdr:rowOff>19050</xdr:rowOff>
    </xdr:from>
    <xdr:to>
      <xdr:col>3</xdr:col>
      <xdr:colOff>1381125</xdr:colOff>
      <xdr:row>32</xdr:row>
      <xdr:rowOff>104775</xdr:rowOff>
    </xdr:to>
    <xdr:cxnSp macro="">
      <xdr:nvCxnSpPr>
        <xdr:cNvPr id="23" name="Straight Arrow Connector 22">
          <a:extLst>
            <a:ext uri="{FF2B5EF4-FFF2-40B4-BE49-F238E27FC236}">
              <a16:creationId xmlns:a16="http://schemas.microsoft.com/office/drawing/2014/main" id="{0561E732-0E53-1E87-122C-3BF2BBEE1710}"/>
            </a:ext>
          </a:extLst>
        </xdr:cNvPr>
        <xdr:cNvCxnSpPr/>
      </xdr:nvCxnSpPr>
      <xdr:spPr>
        <a:xfrm>
          <a:off x="4286250" y="5200650"/>
          <a:ext cx="1304925" cy="85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57150</xdr:colOff>
      <xdr:row>31</xdr:row>
      <xdr:rowOff>152400</xdr:rowOff>
    </xdr:from>
    <xdr:to>
      <xdr:col>3</xdr:col>
      <xdr:colOff>1400175</xdr:colOff>
      <xdr:row>33</xdr:row>
      <xdr:rowOff>114300</xdr:rowOff>
    </xdr:to>
    <xdr:cxnSp macro="">
      <xdr:nvCxnSpPr>
        <xdr:cNvPr id="26" name="Straight Arrow Connector 25">
          <a:extLst>
            <a:ext uri="{FF2B5EF4-FFF2-40B4-BE49-F238E27FC236}">
              <a16:creationId xmlns:a16="http://schemas.microsoft.com/office/drawing/2014/main" id="{D2749428-452B-B2C3-5B71-1893D5674A12}"/>
            </a:ext>
          </a:extLst>
        </xdr:cNvPr>
        <xdr:cNvCxnSpPr/>
      </xdr:nvCxnSpPr>
      <xdr:spPr>
        <a:xfrm>
          <a:off x="4267200" y="5172075"/>
          <a:ext cx="1343025" cy="285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57150</xdr:colOff>
      <xdr:row>32</xdr:row>
      <xdr:rowOff>0</xdr:rowOff>
    </xdr:from>
    <xdr:to>
      <xdr:col>3</xdr:col>
      <xdr:colOff>1381125</xdr:colOff>
      <xdr:row>34</xdr:row>
      <xdr:rowOff>152400</xdr:rowOff>
    </xdr:to>
    <xdr:cxnSp macro="">
      <xdr:nvCxnSpPr>
        <xdr:cNvPr id="28" name="Straight Arrow Connector 27">
          <a:extLst>
            <a:ext uri="{FF2B5EF4-FFF2-40B4-BE49-F238E27FC236}">
              <a16:creationId xmlns:a16="http://schemas.microsoft.com/office/drawing/2014/main" id="{14AACF49-1DDC-3CE8-D213-CD465A04FA90}"/>
            </a:ext>
          </a:extLst>
        </xdr:cNvPr>
        <xdr:cNvCxnSpPr/>
      </xdr:nvCxnSpPr>
      <xdr:spPr>
        <a:xfrm>
          <a:off x="4267200" y="5181600"/>
          <a:ext cx="1323975" cy="476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38100</xdr:colOff>
      <xdr:row>43</xdr:row>
      <xdr:rowOff>133350</xdr:rowOff>
    </xdr:from>
    <xdr:to>
      <xdr:col>3</xdr:col>
      <xdr:colOff>1333500</xdr:colOff>
      <xdr:row>45</xdr:row>
      <xdr:rowOff>104775</xdr:rowOff>
    </xdr:to>
    <xdr:cxnSp macro="">
      <xdr:nvCxnSpPr>
        <xdr:cNvPr id="35" name="Straight Arrow Connector 34">
          <a:extLst>
            <a:ext uri="{FF2B5EF4-FFF2-40B4-BE49-F238E27FC236}">
              <a16:creationId xmlns:a16="http://schemas.microsoft.com/office/drawing/2014/main" id="{A1F2DC25-DC3D-E0EE-D92F-B040A0ACD284}"/>
            </a:ext>
          </a:extLst>
        </xdr:cNvPr>
        <xdr:cNvCxnSpPr/>
      </xdr:nvCxnSpPr>
      <xdr:spPr>
        <a:xfrm>
          <a:off x="4162425" y="7096125"/>
          <a:ext cx="1295400" cy="2952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66675</xdr:colOff>
      <xdr:row>43</xdr:row>
      <xdr:rowOff>142875</xdr:rowOff>
    </xdr:from>
    <xdr:to>
      <xdr:col>3</xdr:col>
      <xdr:colOff>1381125</xdr:colOff>
      <xdr:row>44</xdr:row>
      <xdr:rowOff>114300</xdr:rowOff>
    </xdr:to>
    <xdr:cxnSp macro="">
      <xdr:nvCxnSpPr>
        <xdr:cNvPr id="37" name="Straight Arrow Connector 36">
          <a:extLst>
            <a:ext uri="{FF2B5EF4-FFF2-40B4-BE49-F238E27FC236}">
              <a16:creationId xmlns:a16="http://schemas.microsoft.com/office/drawing/2014/main" id="{987E902C-AF15-321A-9435-23A772C3F55A}"/>
            </a:ext>
          </a:extLst>
        </xdr:cNvPr>
        <xdr:cNvCxnSpPr/>
      </xdr:nvCxnSpPr>
      <xdr:spPr>
        <a:xfrm>
          <a:off x="4191000" y="7105650"/>
          <a:ext cx="1314450" cy="133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57150</xdr:colOff>
      <xdr:row>43</xdr:row>
      <xdr:rowOff>85725</xdr:rowOff>
    </xdr:from>
    <xdr:to>
      <xdr:col>3</xdr:col>
      <xdr:colOff>1381125</xdr:colOff>
      <xdr:row>43</xdr:row>
      <xdr:rowOff>152400</xdr:rowOff>
    </xdr:to>
    <xdr:cxnSp macro="">
      <xdr:nvCxnSpPr>
        <xdr:cNvPr id="41" name="Straight Arrow Connector 40">
          <a:extLst>
            <a:ext uri="{FF2B5EF4-FFF2-40B4-BE49-F238E27FC236}">
              <a16:creationId xmlns:a16="http://schemas.microsoft.com/office/drawing/2014/main" id="{2A4A0757-E586-2152-C365-C4C2BAA4A03D}"/>
            </a:ext>
          </a:extLst>
        </xdr:cNvPr>
        <xdr:cNvCxnSpPr/>
      </xdr:nvCxnSpPr>
      <xdr:spPr>
        <a:xfrm flipV="1">
          <a:off x="4181475" y="7048500"/>
          <a:ext cx="1323975" cy="666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57150</xdr:colOff>
      <xdr:row>42</xdr:row>
      <xdr:rowOff>76200</xdr:rowOff>
    </xdr:from>
    <xdr:to>
      <xdr:col>3</xdr:col>
      <xdr:colOff>1371600</xdr:colOff>
      <xdr:row>43</xdr:row>
      <xdr:rowOff>152400</xdr:rowOff>
    </xdr:to>
    <xdr:cxnSp macro="">
      <xdr:nvCxnSpPr>
        <xdr:cNvPr id="42" name="Straight Arrow Connector 41">
          <a:extLst>
            <a:ext uri="{FF2B5EF4-FFF2-40B4-BE49-F238E27FC236}">
              <a16:creationId xmlns:a16="http://schemas.microsoft.com/office/drawing/2014/main" id="{B169C98A-9E10-067E-D0E3-BFD5DF4CF3BB}"/>
            </a:ext>
          </a:extLst>
        </xdr:cNvPr>
        <xdr:cNvCxnSpPr/>
      </xdr:nvCxnSpPr>
      <xdr:spPr>
        <a:xfrm flipV="1">
          <a:off x="4181475" y="6877050"/>
          <a:ext cx="131445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85725</xdr:colOff>
      <xdr:row>41</xdr:row>
      <xdr:rowOff>95250</xdr:rowOff>
    </xdr:from>
    <xdr:to>
      <xdr:col>3</xdr:col>
      <xdr:colOff>1323975</xdr:colOff>
      <xdr:row>44</xdr:row>
      <xdr:rowOff>0</xdr:rowOff>
    </xdr:to>
    <xdr:cxnSp macro="">
      <xdr:nvCxnSpPr>
        <xdr:cNvPr id="45" name="Straight Arrow Connector 44">
          <a:extLst>
            <a:ext uri="{FF2B5EF4-FFF2-40B4-BE49-F238E27FC236}">
              <a16:creationId xmlns:a16="http://schemas.microsoft.com/office/drawing/2014/main" id="{1F12B9F8-BC61-2CDE-C623-AF9F3BDB9E1F}"/>
            </a:ext>
          </a:extLst>
        </xdr:cNvPr>
        <xdr:cNvCxnSpPr/>
      </xdr:nvCxnSpPr>
      <xdr:spPr>
        <a:xfrm flipV="1">
          <a:off x="4210050" y="6734175"/>
          <a:ext cx="1238250" cy="390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hael Hislop" refreshedDate="45133.688660648149" createdVersion="8" refreshedVersion="8" recordCount="99">
  <cacheSource type="worksheet">
    <worksheetSource ref="A1:I100" sheet="Data"/>
  </cacheSource>
  <cacheFields count="9">
    <cacheField name=" " numFmtId="0">
      <sharedItems/>
    </cacheField>
    <cacheField name="App" numFmtId="0">
      <sharedItems containsSemiMixedTypes="0" containsString="0" containsNumber="1" containsInteger="1" minValue="0" maxValue="1" count="2">
        <n v="0"/>
        <n v="1"/>
      </sharedItems>
    </cacheField>
    <cacheField name="Take Out Service" numFmtId="0">
      <sharedItems containsSemiMixedTypes="0" containsString="0" containsNumber="1" containsInteger="1" minValue="0" maxValue="1" count="2">
        <n v="1"/>
        <n v="0"/>
      </sharedItems>
    </cacheField>
    <cacheField name="Town Population" numFmtId="3">
      <sharedItems containsSemiMixedTypes="0" containsString="0" containsNumber="1" containsInteger="1" minValue="30000" maxValue="330000"/>
    </cacheField>
    <cacheField name="Population (tranched)" numFmtId="3">
      <sharedItems count="5">
        <s v="~300k"/>
        <s v="~200k"/>
        <s v="~100k"/>
        <s v="~50-100k"/>
        <s v="~0-50k"/>
      </sharedItems>
    </cacheField>
    <cacheField name="Outdoor Dining" numFmtId="0">
      <sharedItems containsSemiMixedTypes="0" containsString="0" containsNumber="1" containsInteger="1" minValue="0" maxValue="1" count="2">
        <n v="1"/>
        <n v="0"/>
      </sharedItems>
    </cacheField>
    <cacheField name="Distance from Town Center" numFmtId="3">
      <sharedItems containsSemiMixedTypes="0" containsString="0" containsNumber="1" minValue="1.79" maxValue="7.5500000000000007"/>
    </cacheField>
    <cacheField name="Distance (tranched)" numFmtId="3">
      <sharedItems containsSemiMixedTypes="0" containsString="0" containsNumber="1" containsInteger="1" minValue="2" maxValue="8" count="7">
        <n v="2"/>
        <n v="4"/>
        <n v="3"/>
        <n v="8"/>
        <n v="5"/>
        <n v="7"/>
        <n v="6"/>
      </sharedItems>
    </cacheField>
    <cacheField name="Monthly Revenue" numFmtId="164">
      <sharedItems containsSemiMixedTypes="0" containsString="0" containsNumber="1" minValue="25250" maxValue="850852.9658019192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9">
  <r>
    <s v="SDE"/>
    <x v="0"/>
    <x v="0"/>
    <n v="330000"/>
    <x v="0"/>
    <x v="0"/>
    <n v="2.0299999999999998"/>
    <x v="0"/>
    <n v="850852.96580191923"/>
  </r>
  <r>
    <s v="PLM"/>
    <x v="0"/>
    <x v="1"/>
    <n v="320000"/>
    <x v="0"/>
    <x v="0"/>
    <n v="3.71"/>
    <x v="1"/>
    <n v="744833.33333333326"/>
  </r>
  <r>
    <s v="CHM"/>
    <x v="0"/>
    <x v="0"/>
    <n v="300000"/>
    <x v="0"/>
    <x v="0"/>
    <n v="2.0299999999999998"/>
    <x v="0"/>
    <n v="666916.66666666674"/>
  </r>
  <r>
    <s v="LMC"/>
    <x v="0"/>
    <x v="1"/>
    <n v="300000"/>
    <x v="0"/>
    <x v="0"/>
    <n v="2.39"/>
    <x v="0"/>
    <n v="733258.14286137454"/>
  </r>
  <r>
    <s v="BLM"/>
    <x v="1"/>
    <x v="0"/>
    <n v="290000"/>
    <x v="0"/>
    <x v="0"/>
    <n v="2.0299999999999998"/>
    <x v="0"/>
    <n v="621083.33333333337"/>
  </r>
  <r>
    <s v="TEY"/>
    <x v="0"/>
    <x v="0"/>
    <n v="290000"/>
    <x v="0"/>
    <x v="0"/>
    <n v="2.5099999999999998"/>
    <x v="2"/>
    <n v="555459.50996286259"/>
  </r>
  <r>
    <s v="KLR"/>
    <x v="0"/>
    <x v="1"/>
    <n v="280000"/>
    <x v="0"/>
    <x v="1"/>
    <n v="2.15"/>
    <x v="0"/>
    <n v="552333.33333333337"/>
  </r>
  <r>
    <s v="ELM"/>
    <x v="1"/>
    <x v="1"/>
    <n v="250000"/>
    <x v="0"/>
    <x v="1"/>
    <n v="7.5500000000000007"/>
    <x v="3"/>
    <n v="104960.14492753611"/>
  </r>
  <r>
    <s v="WWD"/>
    <x v="0"/>
    <x v="0"/>
    <n v="240000"/>
    <x v="1"/>
    <x v="1"/>
    <n v="1.79"/>
    <x v="0"/>
    <n v="593583.33333333337"/>
  </r>
  <r>
    <s v="SPK"/>
    <x v="1"/>
    <x v="0"/>
    <n v="240000"/>
    <x v="1"/>
    <x v="1"/>
    <n v="4.79"/>
    <x v="4"/>
    <n v="162750"/>
  </r>
  <r>
    <s v="SAM"/>
    <x v="1"/>
    <x v="1"/>
    <n v="240000"/>
    <x v="1"/>
    <x v="1"/>
    <n v="6.71"/>
    <x v="5"/>
    <n v="122971.93139225261"/>
  </r>
  <r>
    <s v="RIM"/>
    <x v="1"/>
    <x v="1"/>
    <n v="230000"/>
    <x v="1"/>
    <x v="1"/>
    <n v="5.51"/>
    <x v="6"/>
    <n v="43957.482993197336"/>
  </r>
  <r>
    <s v="MJK"/>
    <x v="1"/>
    <x v="1"/>
    <n v="230000"/>
    <x v="1"/>
    <x v="1"/>
    <n v="6.35"/>
    <x v="6"/>
    <n v="149788.58828382008"/>
  </r>
  <r>
    <s v="HEN"/>
    <x v="1"/>
    <x v="1"/>
    <n v="230000"/>
    <x v="1"/>
    <x v="1"/>
    <n v="6.35"/>
    <x v="6"/>
    <n v="149788.58828382008"/>
  </r>
  <r>
    <s v="ODN"/>
    <x v="0"/>
    <x v="1"/>
    <n v="220000"/>
    <x v="1"/>
    <x v="0"/>
    <n v="1.9100000000000001"/>
    <x v="0"/>
    <n v="581069.92609844776"/>
  </r>
  <r>
    <s v="BFE"/>
    <x v="1"/>
    <x v="1"/>
    <n v="210000"/>
    <x v="1"/>
    <x v="1"/>
    <n v="4.07"/>
    <x v="1"/>
    <n v="223448.19819819822"/>
  </r>
  <r>
    <s v="EFR"/>
    <x v="1"/>
    <x v="1"/>
    <n v="210000"/>
    <x v="1"/>
    <x v="1"/>
    <n v="5.75"/>
    <x v="6"/>
    <n v="160458.33333333334"/>
  </r>
  <r>
    <s v="WWK"/>
    <x v="0"/>
    <x v="1"/>
    <n v="200000"/>
    <x v="1"/>
    <x v="1"/>
    <n v="2.63"/>
    <x v="2"/>
    <n v="483583.33333333337"/>
  </r>
  <r>
    <s v="NGT"/>
    <x v="0"/>
    <x v="0"/>
    <n v="200000"/>
    <x v="1"/>
    <x v="1"/>
    <n v="6"/>
    <x v="6"/>
    <n v="552333.33333333337"/>
  </r>
  <r>
    <s v="PFK"/>
    <x v="1"/>
    <x v="1"/>
    <n v="200000"/>
    <x v="1"/>
    <x v="1"/>
    <n v="6.83"/>
    <x v="5"/>
    <n v="90726.190476190372"/>
  </r>
  <r>
    <s v="MJM"/>
    <x v="1"/>
    <x v="1"/>
    <n v="200000"/>
    <x v="1"/>
    <x v="1"/>
    <n v="7.07"/>
    <x v="5"/>
    <n v="25708.333333333336"/>
  </r>
  <r>
    <s v="PT"/>
    <x v="1"/>
    <x v="0"/>
    <n v="190000"/>
    <x v="1"/>
    <x v="1"/>
    <n v="2.15"/>
    <x v="0"/>
    <n v="407958.33333333337"/>
  </r>
  <r>
    <s v="AVL"/>
    <x v="0"/>
    <x v="0"/>
    <n v="190000"/>
    <x v="1"/>
    <x v="0"/>
    <n v="2.39"/>
    <x v="0"/>
    <n v="531708.33333333337"/>
  </r>
  <r>
    <s v="JDN"/>
    <x v="0"/>
    <x v="0"/>
    <n v="190000"/>
    <x v="1"/>
    <x v="1"/>
    <n v="2.5099999999999998"/>
    <x v="2"/>
    <n v="464938.40265481215"/>
  </r>
  <r>
    <s v="EFC"/>
    <x v="0"/>
    <x v="1"/>
    <n v="190000"/>
    <x v="1"/>
    <x v="1"/>
    <n v="5.15"/>
    <x v="4"/>
    <n v="257401.90837357342"/>
  </r>
  <r>
    <s v="JAK"/>
    <x v="1"/>
    <x v="1"/>
    <n v="190000"/>
    <x v="1"/>
    <x v="1"/>
    <n v="5.27"/>
    <x v="4"/>
    <n v="142583.33333333334"/>
  </r>
  <r>
    <s v="RJM"/>
    <x v="1"/>
    <x v="1"/>
    <n v="190000"/>
    <x v="1"/>
    <x v="1"/>
    <n v="6.23"/>
    <x v="6"/>
    <n v="129520.83333333334"/>
  </r>
  <r>
    <s v="DMJ"/>
    <x v="1"/>
    <x v="1"/>
    <n v="190000"/>
    <x v="1"/>
    <x v="1"/>
    <n v="6.23"/>
    <x v="6"/>
    <n v="142583.33333333334"/>
  </r>
  <r>
    <s v="ARR"/>
    <x v="0"/>
    <x v="0"/>
    <n v="180000"/>
    <x v="1"/>
    <x v="1"/>
    <n v="2.27"/>
    <x v="0"/>
    <n v="407958.33333333337"/>
  </r>
  <r>
    <s v="ETY"/>
    <x v="0"/>
    <x v="0"/>
    <n v="180000"/>
    <x v="1"/>
    <x v="1"/>
    <n v="4.43"/>
    <x v="1"/>
    <n v="139833.33333333334"/>
  </r>
  <r>
    <s v="CCF"/>
    <x v="0"/>
    <x v="0"/>
    <n v="170000"/>
    <x v="1"/>
    <x v="0"/>
    <n v="2.39"/>
    <x v="0"/>
    <n v="531708.33333333337"/>
  </r>
  <r>
    <s v="THH"/>
    <x v="1"/>
    <x v="1"/>
    <n v="170000"/>
    <x v="1"/>
    <x v="1"/>
    <n v="4.55"/>
    <x v="4"/>
    <n v="236083.33333333331"/>
  </r>
  <r>
    <s v="MCC"/>
    <x v="1"/>
    <x v="0"/>
    <n v="160000"/>
    <x v="1"/>
    <x v="1"/>
    <n v="4.1900000000000004"/>
    <x v="1"/>
    <n v="231958.33333333331"/>
  </r>
  <r>
    <s v="MDT"/>
    <x v="0"/>
    <x v="1"/>
    <n v="160000"/>
    <x v="1"/>
    <x v="1"/>
    <n v="5.27"/>
    <x v="4"/>
    <n v="245114.72542109495"/>
  </r>
  <r>
    <s v="BER"/>
    <x v="0"/>
    <x v="1"/>
    <n v="160000"/>
    <x v="1"/>
    <x v="1"/>
    <n v="5.63"/>
    <x v="6"/>
    <n v="181083.33333333331"/>
  </r>
  <r>
    <s v="WWD"/>
    <x v="1"/>
    <x v="0"/>
    <n v="160000"/>
    <x v="1"/>
    <x v="1"/>
    <n v="5.87"/>
    <x v="6"/>
    <n v="216833.33333333331"/>
  </r>
  <r>
    <s v="RJM"/>
    <x v="0"/>
    <x v="0"/>
    <n v="150000"/>
    <x v="1"/>
    <x v="1"/>
    <n v="2.87"/>
    <x v="2"/>
    <n v="407958.33333333337"/>
  </r>
  <r>
    <s v="MDD"/>
    <x v="1"/>
    <x v="0"/>
    <n v="150000"/>
    <x v="1"/>
    <x v="1"/>
    <n v="3.95"/>
    <x v="1"/>
    <n v="254416.66666666669"/>
  </r>
  <r>
    <s v="UHG"/>
    <x v="0"/>
    <x v="1"/>
    <n v="150000"/>
    <x v="1"/>
    <x v="1"/>
    <n v="4.07"/>
    <x v="1"/>
    <n v="253270.83333333331"/>
  </r>
  <r>
    <s v="CEW"/>
    <x v="1"/>
    <x v="1"/>
    <n v="150000"/>
    <x v="1"/>
    <x v="1"/>
    <n v="6.47"/>
    <x v="6"/>
    <n v="140614.79487984654"/>
  </r>
  <r>
    <s v="CJE"/>
    <x v="1"/>
    <x v="0"/>
    <n v="150000"/>
    <x v="1"/>
    <x v="1"/>
    <n v="6.71"/>
    <x v="5"/>
    <n v="203770.83333333331"/>
  </r>
  <r>
    <s v="CHH"/>
    <x v="1"/>
    <x v="1"/>
    <n v="140000"/>
    <x v="2"/>
    <x v="1"/>
    <n v="2.0299999999999998"/>
    <x v="0"/>
    <n v="332333.33333333337"/>
  </r>
  <r>
    <s v="EFD"/>
    <x v="0"/>
    <x v="1"/>
    <n v="140000"/>
    <x v="2"/>
    <x v="0"/>
    <n v="2.0299999999999998"/>
    <x v="0"/>
    <n v="456083.33333333337"/>
  </r>
  <r>
    <s v="WDU"/>
    <x v="0"/>
    <x v="0"/>
    <n v="140000"/>
    <x v="2"/>
    <x v="1"/>
    <n v="2.15"/>
    <x v="0"/>
    <n v="492000"/>
  </r>
  <r>
    <s v="JJJ"/>
    <x v="1"/>
    <x v="0"/>
    <n v="140000"/>
    <x v="2"/>
    <x v="0"/>
    <n v="2.39"/>
    <x v="0"/>
    <n v="464938.40265481215"/>
  </r>
  <r>
    <s v="ENK"/>
    <x v="0"/>
    <x v="0"/>
    <n v="140000"/>
    <x v="2"/>
    <x v="1"/>
    <n v="2.5099999999999998"/>
    <x v="2"/>
    <n v="346083.33333333337"/>
  </r>
  <r>
    <s v="SLV"/>
    <x v="0"/>
    <x v="0"/>
    <n v="140000"/>
    <x v="2"/>
    <x v="1"/>
    <n v="2.99"/>
    <x v="2"/>
    <n v="428583.33333333337"/>
  </r>
  <r>
    <s v="LJP"/>
    <x v="1"/>
    <x v="1"/>
    <n v="130000"/>
    <x v="2"/>
    <x v="1"/>
    <n v="1.9100000000000001"/>
    <x v="0"/>
    <n v="201708.33333333331"/>
  </r>
  <r>
    <s v="CJG"/>
    <x v="1"/>
    <x v="0"/>
    <n v="130000"/>
    <x v="2"/>
    <x v="1"/>
    <n v="2.27"/>
    <x v="0"/>
    <n v="485968.41751962877"/>
  </r>
  <r>
    <s v="SMM"/>
    <x v="1"/>
    <x v="0"/>
    <n v="130000"/>
    <x v="2"/>
    <x v="1"/>
    <n v="4.55"/>
    <x v="4"/>
    <n v="225000"/>
  </r>
  <r>
    <s v="VAR"/>
    <x v="0"/>
    <x v="0"/>
    <n v="130000"/>
    <x v="2"/>
    <x v="1"/>
    <n v="4.79"/>
    <x v="4"/>
    <n v="291083.33333333331"/>
  </r>
  <r>
    <s v="DME"/>
    <x v="1"/>
    <x v="1"/>
    <n v="120000"/>
    <x v="2"/>
    <x v="1"/>
    <n v="2.39"/>
    <x v="0"/>
    <n v="428583.33333333337"/>
  </r>
  <r>
    <s v="LPK"/>
    <x v="1"/>
    <x v="0"/>
    <n v="120000"/>
    <x v="2"/>
    <x v="1"/>
    <n v="2.87"/>
    <x v="2"/>
    <n v="222333.33333333331"/>
  </r>
  <r>
    <s v="FJK"/>
    <x v="0"/>
    <x v="0"/>
    <n v="120000"/>
    <x v="2"/>
    <x v="0"/>
    <n v="2.99"/>
    <x v="2"/>
    <n v="263583.33333333331"/>
  </r>
  <r>
    <s v="ARR"/>
    <x v="0"/>
    <x v="0"/>
    <n v="120000"/>
    <x v="2"/>
    <x v="1"/>
    <n v="4.67"/>
    <x v="4"/>
    <n v="222333.33333333331"/>
  </r>
  <r>
    <s v="AVL"/>
    <x v="0"/>
    <x v="0"/>
    <n v="120000"/>
    <x v="2"/>
    <x v="1"/>
    <n v="5.87"/>
    <x v="6"/>
    <n v="181083.33333333331"/>
  </r>
  <r>
    <s v="SET"/>
    <x v="0"/>
    <x v="0"/>
    <n v="120000"/>
    <x v="2"/>
    <x v="1"/>
    <n v="6.59"/>
    <x v="5"/>
    <n v="264958.33333333331"/>
  </r>
  <r>
    <s v="AIZ"/>
    <x v="0"/>
    <x v="0"/>
    <n v="110000"/>
    <x v="2"/>
    <x v="0"/>
    <n v="1.9100000000000001"/>
    <x v="0"/>
    <n v="464938.40265481215"/>
  </r>
  <r>
    <s v="SRD"/>
    <x v="1"/>
    <x v="0"/>
    <n v="110000"/>
    <x v="2"/>
    <x v="1"/>
    <n v="2.63"/>
    <x v="2"/>
    <n v="311708.33333333331"/>
  </r>
  <r>
    <s v="DME"/>
    <x v="0"/>
    <x v="1"/>
    <n v="110000"/>
    <x v="2"/>
    <x v="1"/>
    <n v="2.63"/>
    <x v="2"/>
    <n v="397645.83333333337"/>
  </r>
  <r>
    <s v="PAK"/>
    <x v="0"/>
    <x v="0"/>
    <n v="110000"/>
    <x v="2"/>
    <x v="0"/>
    <n v="2.75"/>
    <x v="2"/>
    <n v="359833.33333333337"/>
  </r>
  <r>
    <s v="GDJ"/>
    <x v="0"/>
    <x v="0"/>
    <n v="110000"/>
    <x v="2"/>
    <x v="1"/>
    <n v="3.2300000000000004"/>
    <x v="2"/>
    <n v="346083.33333333337"/>
  </r>
  <r>
    <s v="ART"/>
    <x v="1"/>
    <x v="0"/>
    <n v="110000"/>
    <x v="2"/>
    <x v="1"/>
    <n v="4.07"/>
    <x v="1"/>
    <n v="202395.83333333331"/>
  </r>
  <r>
    <s v="YER"/>
    <x v="1"/>
    <x v="0"/>
    <n v="110000"/>
    <x v="2"/>
    <x v="1"/>
    <n v="4.1900000000000004"/>
    <x v="1"/>
    <n v="258083.33333333331"/>
  </r>
  <r>
    <s v="NGT"/>
    <x v="0"/>
    <x v="0"/>
    <n v="110000"/>
    <x v="2"/>
    <x v="1"/>
    <n v="4.3099999999999996"/>
    <x v="1"/>
    <n v="315145.83333333331"/>
  </r>
  <r>
    <s v="SET"/>
    <x v="1"/>
    <x v="1"/>
    <n v="110000"/>
    <x v="2"/>
    <x v="1"/>
    <n v="4.3099999999999996"/>
    <x v="1"/>
    <n v="283797.00854700839"/>
  </r>
  <r>
    <s v="BEK"/>
    <x v="0"/>
    <x v="1"/>
    <n v="110000"/>
    <x v="2"/>
    <x v="1"/>
    <n v="4.55"/>
    <x v="4"/>
    <n v="226469.5121951219"/>
  </r>
  <r>
    <s v="TAC"/>
    <x v="0"/>
    <x v="0"/>
    <n v="110000"/>
    <x v="2"/>
    <x v="1"/>
    <n v="5.15"/>
    <x v="4"/>
    <n v="257401.90837357342"/>
  </r>
  <r>
    <s v="KNE"/>
    <x v="0"/>
    <x v="0"/>
    <n v="110000"/>
    <x v="2"/>
    <x v="1"/>
    <n v="5.27"/>
    <x v="4"/>
    <n v="245114.72542109495"/>
  </r>
  <r>
    <s v="SPK"/>
    <x v="1"/>
    <x v="0"/>
    <n v="110000"/>
    <x v="2"/>
    <x v="1"/>
    <n v="5.63"/>
    <x v="6"/>
    <n v="174208.33333333331"/>
  </r>
  <r>
    <s v="PIN"/>
    <x v="1"/>
    <x v="1"/>
    <n v="100000"/>
    <x v="2"/>
    <x v="1"/>
    <n v="2"/>
    <x v="0"/>
    <n v="25250"/>
  </r>
  <r>
    <s v="IJN"/>
    <x v="1"/>
    <x v="0"/>
    <n v="100000"/>
    <x v="2"/>
    <x v="1"/>
    <n v="2.27"/>
    <x v="0"/>
    <n v="318583.33333333331"/>
  </r>
  <r>
    <s v="RAK"/>
    <x v="0"/>
    <x v="0"/>
    <n v="100000"/>
    <x v="2"/>
    <x v="0"/>
    <n v="2.39"/>
    <x v="0"/>
    <n v="407958.33333333337"/>
  </r>
  <r>
    <s v="HGD"/>
    <x v="0"/>
    <x v="1"/>
    <n v="100000"/>
    <x v="2"/>
    <x v="0"/>
    <n v="2.5099999999999998"/>
    <x v="2"/>
    <n v="530997.1264367816"/>
  </r>
  <r>
    <s v="SLV"/>
    <x v="1"/>
    <x v="1"/>
    <n v="100000"/>
    <x v="2"/>
    <x v="0"/>
    <n v="3.1100000000000003"/>
    <x v="2"/>
    <n v="304833.33333333331"/>
  </r>
  <r>
    <s v="ABB"/>
    <x v="1"/>
    <x v="1"/>
    <n v="100000"/>
    <x v="2"/>
    <x v="1"/>
    <n v="4.1900000000000004"/>
    <x v="1"/>
    <n v="222333.33333333331"/>
  </r>
  <r>
    <s v="VAR"/>
    <x v="1"/>
    <x v="0"/>
    <n v="100000"/>
    <x v="2"/>
    <x v="0"/>
    <n v="4.67"/>
    <x v="4"/>
    <n v="263583.33333333331"/>
  </r>
  <r>
    <s v="ARR"/>
    <x v="0"/>
    <x v="1"/>
    <n v="100000"/>
    <x v="2"/>
    <x v="1"/>
    <n v="5.27"/>
    <x v="4"/>
    <n v="174895.83333333331"/>
  </r>
  <r>
    <s v="SMM"/>
    <x v="1"/>
    <x v="1"/>
    <n v="100000"/>
    <x v="2"/>
    <x v="1"/>
    <n v="5.63"/>
    <x v="6"/>
    <n v="162750"/>
  </r>
  <r>
    <s v="SLV"/>
    <x v="0"/>
    <x v="1"/>
    <n v="100000"/>
    <x v="2"/>
    <x v="1"/>
    <n v="6.59"/>
    <x v="5"/>
    <n v="181083.33333333331"/>
  </r>
  <r>
    <s v="WDU"/>
    <x v="1"/>
    <x v="1"/>
    <n v="90000"/>
    <x v="3"/>
    <x v="1"/>
    <n v="3.59"/>
    <x v="1"/>
    <n v="197583.33333333331"/>
  </r>
  <r>
    <s v="FJK"/>
    <x v="1"/>
    <x v="0"/>
    <n v="90000"/>
    <x v="3"/>
    <x v="1"/>
    <n v="6.23"/>
    <x v="6"/>
    <n v="142583.33333333334"/>
  </r>
  <r>
    <s v="SJP"/>
    <x v="1"/>
    <x v="0"/>
    <n v="90000"/>
    <x v="3"/>
    <x v="1"/>
    <n v="6.71"/>
    <x v="5"/>
    <n v="244333.33333333331"/>
  </r>
  <r>
    <s v="SRD"/>
    <x v="1"/>
    <x v="0"/>
    <n v="80000"/>
    <x v="3"/>
    <x v="1"/>
    <n v="2"/>
    <x v="0"/>
    <n v="139833.33333333334"/>
  </r>
  <r>
    <s v="CZO"/>
    <x v="0"/>
    <x v="0"/>
    <n v="80000"/>
    <x v="3"/>
    <x v="1"/>
    <n v="3"/>
    <x v="2"/>
    <n v="153583.33333333334"/>
  </r>
  <r>
    <s v="PLM"/>
    <x v="1"/>
    <x v="0"/>
    <n v="80000"/>
    <x v="3"/>
    <x v="1"/>
    <n v="4.55"/>
    <x v="4"/>
    <n v="264270.83333333331"/>
  </r>
  <r>
    <s v="SEG"/>
    <x v="1"/>
    <x v="1"/>
    <n v="80000"/>
    <x v="3"/>
    <x v="1"/>
    <n v="6.47"/>
    <x v="6"/>
    <n v="140614.79487984654"/>
  </r>
  <r>
    <s v="LPK"/>
    <x v="1"/>
    <x v="1"/>
    <n v="70000"/>
    <x v="3"/>
    <x v="1"/>
    <n v="4"/>
    <x v="1"/>
    <n v="147900"/>
  </r>
  <r>
    <s v="LJP"/>
    <x v="1"/>
    <x v="0"/>
    <n v="70000"/>
    <x v="3"/>
    <x v="1"/>
    <n v="5.39"/>
    <x v="4"/>
    <n v="131583.33333333334"/>
  </r>
  <r>
    <s v="AGT"/>
    <x v="0"/>
    <x v="1"/>
    <n v="70000"/>
    <x v="3"/>
    <x v="1"/>
    <n v="6.83"/>
    <x v="5"/>
    <n v="164583.33333333331"/>
  </r>
  <r>
    <s v="NGT"/>
    <x v="0"/>
    <x v="1"/>
    <n v="60000"/>
    <x v="3"/>
    <x v="1"/>
    <n v="5.15"/>
    <x v="4"/>
    <n v="152208.33333333334"/>
  </r>
  <r>
    <s v="AWS"/>
    <x v="1"/>
    <x v="0"/>
    <n v="60000"/>
    <x v="3"/>
    <x v="1"/>
    <n v="5.99"/>
    <x v="6"/>
    <n v="165270.83333333331"/>
  </r>
  <r>
    <s v="WWD"/>
    <x v="1"/>
    <x v="1"/>
    <n v="50000"/>
    <x v="3"/>
    <x v="1"/>
    <n v="3"/>
    <x v="2"/>
    <n v="136700"/>
  </r>
  <r>
    <s v="SMM"/>
    <x v="1"/>
    <x v="1"/>
    <n v="50000"/>
    <x v="3"/>
    <x v="1"/>
    <n v="3"/>
    <x v="2"/>
    <n v="123333.33333333334"/>
  </r>
  <r>
    <s v="LJP"/>
    <x v="1"/>
    <x v="1"/>
    <n v="50000"/>
    <x v="3"/>
    <x v="1"/>
    <n v="5.15"/>
    <x v="4"/>
    <n v="148000"/>
  </r>
  <r>
    <s v="MCE"/>
    <x v="1"/>
    <x v="1"/>
    <n v="50000"/>
    <x v="3"/>
    <x v="1"/>
    <n v="6.23"/>
    <x v="6"/>
    <n v="98583.333333333343"/>
  </r>
  <r>
    <s v="EDJ"/>
    <x v="1"/>
    <x v="0"/>
    <n v="50000"/>
    <x v="3"/>
    <x v="1"/>
    <n v="6.35"/>
    <x v="6"/>
    <n v="149788.58828382008"/>
  </r>
  <r>
    <s v="LPE"/>
    <x v="1"/>
    <x v="0"/>
    <n v="50000"/>
    <x v="3"/>
    <x v="1"/>
    <n v="6.47"/>
    <x v="6"/>
    <n v="140614.79487984654"/>
  </r>
  <r>
    <s v="MJW"/>
    <x v="1"/>
    <x v="1"/>
    <n v="30000"/>
    <x v="4"/>
    <x v="1"/>
    <n v="5.39"/>
    <x v="4"/>
    <n v="1627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1:C47" firstHeaderRow="0" firstDataRow="1" firstDataCol="1"/>
  <pivotFields count="9">
    <pivotField showAll="0"/>
    <pivotField showAll="0"/>
    <pivotField showAll="0"/>
    <pivotField dataField="1" numFmtId="3" showAll="0"/>
    <pivotField axis="axisRow" showAll="0">
      <items count="6">
        <item x="4"/>
        <item x="2"/>
        <item x="1"/>
        <item x="0"/>
        <item x="3"/>
        <item t="default"/>
      </items>
    </pivotField>
    <pivotField showAll="0"/>
    <pivotField numFmtId="3" showAll="0"/>
    <pivotField numFmtId="3" showAll="0"/>
    <pivotField dataField="1" numFmtId="164" showAll="0"/>
  </pivotFields>
  <rowFields count="1">
    <field x="4"/>
  </rowFields>
  <rowItems count="6">
    <i>
      <x/>
    </i>
    <i>
      <x v="1"/>
    </i>
    <i>
      <x v="2"/>
    </i>
    <i>
      <x v="3"/>
    </i>
    <i>
      <x v="4"/>
    </i>
    <i t="grand">
      <x/>
    </i>
  </rowItems>
  <colFields count="1">
    <field x="-2"/>
  </colFields>
  <colItems count="2">
    <i>
      <x/>
    </i>
    <i i="1">
      <x v="1"/>
    </i>
  </colItems>
  <dataFields count="2">
    <dataField name="Sum of Monthly Revenue" fld="8" baseField="0" baseItem="0" numFmtId="44"/>
    <dataField name="Sum of Town Population" fld="3" baseField="0" baseItem="0"/>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8" cacheId="33" applyNumberFormats="0" applyBorderFormats="0" applyFontFormats="0" applyPatternFormats="0" applyAlignmentFormats="0" applyWidthHeightFormats="1" dataCaption="Data" updatedVersion="8" minRefreshableVersion="3" showMemberPropertyTips="0" useAutoFormatting="1" itemPrintTitles="1" createdVersion="8" indent="0" compact="0" compactData="0" gridDropZones="1">
  <location ref="A27:C36" firstHeaderRow="1" firstDataRow="2" firstDataCol="1"/>
  <pivotFields count="9">
    <pivotField compact="0" outline="0" showAll="0" includeNewItemsInFilter="1"/>
    <pivotField compact="0" outline="0" showAll="0" includeNewItemsInFilter="1"/>
    <pivotField compact="0" outline="0" showAll="0" includeNewItemsInFilter="1"/>
    <pivotField dataField="1" compact="0" numFmtId="3" outline="0" showAll="0" includeNewItemsInFilter="1"/>
    <pivotField compact="0" outline="0" showAll="0"/>
    <pivotField compact="0" outline="0" showAll="0" includeNewItemsInFilter="1"/>
    <pivotField compact="0" numFmtId="3" outline="0" showAll="0" includeNewItemsInFilter="1"/>
    <pivotField axis="axisRow" compact="0" numFmtId="3" outline="0" showAll="0">
      <items count="8">
        <item x="0"/>
        <item x="2"/>
        <item x="1"/>
        <item x="4"/>
        <item x="6"/>
        <item x="5"/>
        <item x="3"/>
        <item t="default"/>
      </items>
    </pivotField>
    <pivotField dataField="1" compact="0" numFmtId="164" outline="0" showAll="0" includeNewItemsInFilter="1"/>
  </pivotFields>
  <rowFields count="1">
    <field x="7"/>
  </rowFields>
  <rowItems count="8">
    <i>
      <x/>
    </i>
    <i>
      <x v="1"/>
    </i>
    <i>
      <x v="2"/>
    </i>
    <i>
      <x v="3"/>
    </i>
    <i>
      <x v="4"/>
    </i>
    <i>
      <x v="5"/>
    </i>
    <i>
      <x v="6"/>
    </i>
    <i t="grand">
      <x/>
    </i>
  </rowItems>
  <colFields count="1">
    <field x="-2"/>
  </colFields>
  <colItems count="2">
    <i>
      <x/>
    </i>
    <i i="1">
      <x v="1"/>
    </i>
  </colItems>
  <dataFields count="2">
    <dataField name="Sum of Monthly Revenue" fld="8" baseField="0" baseItem="0"/>
    <dataField name="Sum of Town Population" fld="3"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5" cacheId="33" applyNumberFormats="0" applyBorderFormats="0" applyFontFormats="0" applyPatternFormats="0" applyAlignmentFormats="0" applyWidthHeightFormats="1" dataCaption="Data" updatedVersion="8" minRefreshableVersion="3" showMemberPropertyTips="0" useAutoFormatting="1" itemPrintTitles="1" createdVersion="8" indent="0" compact="0" compactData="0" gridDropZones="1">
  <location ref="A18:C22" firstHeaderRow="1" firstDataRow="2" firstDataCol="1"/>
  <pivotFields count="9">
    <pivotField compact="0" outline="0" showAll="0" includeNewItemsInFilter="1"/>
    <pivotField compact="0" outline="0" showAll="0" includeNewItemsInFilter="1"/>
    <pivotField compact="0" outline="0" showAll="0" includeNewItemsInFilter="1"/>
    <pivotField dataField="1" compact="0" numFmtId="3" outline="0" showAll="0" includeNewItemsInFilter="1"/>
    <pivotField compact="0" outline="0" showAll="0"/>
    <pivotField axis="axisRow" compact="0" outline="0" showAll="0" includeNewItemsInFilter="1">
      <items count="3">
        <item x="1"/>
        <item x="0"/>
        <item t="default"/>
      </items>
    </pivotField>
    <pivotField compact="0" numFmtId="3" outline="0" showAll="0" includeNewItemsInFilter="1"/>
    <pivotField compact="0" numFmtId="3" outline="0" showAll="0"/>
    <pivotField dataField="1" compact="0" numFmtId="164" outline="0" showAll="0" includeNewItemsInFilter="1"/>
  </pivotFields>
  <rowFields count="1">
    <field x="5"/>
  </rowFields>
  <rowItems count="3">
    <i>
      <x/>
    </i>
    <i>
      <x v="1"/>
    </i>
    <i t="grand">
      <x/>
    </i>
  </rowItems>
  <colFields count="1">
    <field x="-2"/>
  </colFields>
  <colItems count="2">
    <i>
      <x/>
    </i>
    <i i="1">
      <x v="1"/>
    </i>
  </colItems>
  <dataFields count="2">
    <dataField name="Sum of Monthly Revenue" fld="8" baseField="0" baseItem="0"/>
    <dataField name="Sum of Town Population" fld="3"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33" applyNumberFormats="0" applyBorderFormats="0" applyFontFormats="0" applyPatternFormats="0" applyAlignmentFormats="0" applyWidthHeightFormats="1" dataCaption="Data" updatedVersion="8" minRefreshableVersion="3" showMemberPropertyTips="0" useAutoFormatting="1" itemPrintTitles="1" createdVersion="8" indent="0" compact="0" compactData="0" gridDropZones="1">
  <location ref="A10:C14" firstHeaderRow="1" firstDataRow="2" firstDataCol="1"/>
  <pivotFields count="9">
    <pivotField compact="0" outline="0" showAll="0" includeNewItemsInFilter="1"/>
    <pivotField compact="0" outline="0" showAll="0" includeNewItemsInFilter="1"/>
    <pivotField axis="axisRow" compact="0" outline="0" showAll="0" includeNewItemsInFilter="1">
      <items count="3">
        <item x="1"/>
        <item x="0"/>
        <item t="default"/>
      </items>
    </pivotField>
    <pivotField dataField="1" compact="0" numFmtId="3" outline="0" showAll="0" includeNewItemsInFilter="1"/>
    <pivotField compact="0" outline="0" showAll="0"/>
    <pivotField compact="0" outline="0" showAll="0" includeNewItemsInFilter="1"/>
    <pivotField compact="0" numFmtId="3" outline="0" showAll="0" includeNewItemsInFilter="1"/>
    <pivotField compact="0" numFmtId="3" outline="0" showAll="0"/>
    <pivotField dataField="1" compact="0" numFmtId="164" outline="0" showAll="0" includeNewItemsInFilter="1"/>
  </pivotFields>
  <rowFields count="1">
    <field x="2"/>
  </rowFields>
  <rowItems count="3">
    <i>
      <x/>
    </i>
    <i>
      <x v="1"/>
    </i>
    <i t="grand">
      <x/>
    </i>
  </rowItems>
  <colFields count="1">
    <field x="-2"/>
  </colFields>
  <colItems count="2">
    <i>
      <x/>
    </i>
    <i i="1">
      <x v="1"/>
    </i>
  </colItems>
  <dataFields count="2">
    <dataField name="Sum of Monthly Revenue" fld="8" baseField="0" baseItem="0"/>
    <dataField name="Sum of Town Population" fld="3"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3" cacheId="33" applyNumberFormats="0" applyBorderFormats="0" applyFontFormats="0" applyPatternFormats="0" applyAlignmentFormats="0" applyWidthHeightFormats="1" dataCaption="Data" updatedVersion="8" minRefreshableVersion="3" showMemberPropertyTips="0" useAutoFormatting="1" itemPrintTitles="1" createdVersion="8" indent="0" compact="0" compactData="0" gridDropZones="1">
  <location ref="A2:C6" firstHeaderRow="1" firstDataRow="2" firstDataCol="1"/>
  <pivotFields count="9">
    <pivotField compact="0" outline="0" showAll="0" includeNewItemsInFilter="1"/>
    <pivotField axis="axisRow" compact="0" outline="0" showAll="0" includeNewItemsInFilter="1">
      <items count="3">
        <item x="0"/>
        <item x="1"/>
        <item t="default"/>
      </items>
    </pivotField>
    <pivotField compact="0" outline="0" showAll="0" includeNewItemsInFilter="1"/>
    <pivotField dataField="1" compact="0" numFmtId="3" outline="0" showAll="0" includeNewItemsInFilter="1"/>
    <pivotField compact="0" outline="0" showAll="0"/>
    <pivotField compact="0" outline="0" showAll="0" includeNewItemsInFilter="1"/>
    <pivotField compact="0" numFmtId="3" outline="0" showAll="0" includeNewItemsInFilter="1"/>
    <pivotField compact="0" numFmtId="3" outline="0" showAll="0"/>
    <pivotField dataField="1" compact="0" numFmtId="164" outline="0" showAll="0" includeNewItemsInFilter="1" sortType="descending"/>
  </pivotFields>
  <rowFields count="1">
    <field x="1"/>
  </rowFields>
  <rowItems count="3">
    <i>
      <x/>
    </i>
    <i>
      <x v="1"/>
    </i>
    <i t="grand">
      <x/>
    </i>
  </rowItems>
  <colFields count="1">
    <field x="-2"/>
  </colFields>
  <colItems count="2">
    <i>
      <x/>
    </i>
    <i i="1">
      <x v="1"/>
    </i>
  </colItems>
  <dataFields count="2">
    <dataField name="Sum of Monthly Revenue" fld="8" baseField="0" baseItem="0"/>
    <dataField name="Sum of Town Population" fld="3"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
  <sheetViews>
    <sheetView workbookViewId="0">
      <selection activeCell="I7" sqref="I7"/>
    </sheetView>
  </sheetViews>
  <sheetFormatPr defaultColWidth="8.85546875" defaultRowHeight="12.75" x14ac:dyDescent="0.2"/>
  <cols>
    <col min="1" max="1" width="12.7109375" customWidth="1"/>
    <col min="2" max="4" width="12.28515625" customWidth="1"/>
    <col min="5" max="5" width="13.140625" customWidth="1"/>
    <col min="6" max="6" width="14.42578125" customWidth="1"/>
    <col min="7" max="8" width="12.42578125" customWidth="1"/>
    <col min="9" max="9" width="8.85546875" customWidth="1"/>
    <col min="10" max="10" width="12.42578125" customWidth="1"/>
    <col min="11" max="11" width="13.140625" customWidth="1"/>
    <col min="12" max="12" width="14.7109375" customWidth="1"/>
    <col min="13" max="13" width="11.140625" customWidth="1"/>
  </cols>
  <sheetData>
    <row r="1" spans="1:11" ht="25.5" x14ac:dyDescent="0.2">
      <c r="A1" s="4" t="s">
        <v>78</v>
      </c>
      <c r="B1" s="5" t="s">
        <v>81</v>
      </c>
      <c r="C1" s="5" t="s">
        <v>88</v>
      </c>
      <c r="D1" s="5" t="s">
        <v>89</v>
      </c>
      <c r="E1" s="5" t="s">
        <v>87</v>
      </c>
      <c r="F1" s="5" t="s">
        <v>76</v>
      </c>
      <c r="G1" s="5" t="s">
        <v>82</v>
      </c>
      <c r="H1" s="5"/>
    </row>
    <row r="2" spans="1:11" x14ac:dyDescent="0.2">
      <c r="A2" t="s">
        <v>64</v>
      </c>
      <c r="B2" s="2">
        <v>1</v>
      </c>
      <c r="C2" s="1">
        <v>0</v>
      </c>
      <c r="D2" s="8">
        <v>70000</v>
      </c>
      <c r="E2" s="1">
        <v>0</v>
      </c>
      <c r="F2" s="6">
        <v>4</v>
      </c>
      <c r="G2" s="12">
        <v>147900</v>
      </c>
      <c r="H2" s="12"/>
      <c r="I2" s="10" t="s">
        <v>77</v>
      </c>
    </row>
    <row r="3" spans="1:11" x14ac:dyDescent="0.2">
      <c r="A3" t="s">
        <v>65</v>
      </c>
      <c r="B3" s="2">
        <v>0</v>
      </c>
      <c r="C3" s="1">
        <v>1</v>
      </c>
      <c r="D3" s="8">
        <v>140000</v>
      </c>
      <c r="E3" s="1">
        <v>0</v>
      </c>
      <c r="F3" s="6">
        <v>2.15</v>
      </c>
      <c r="G3" s="12">
        <v>492000</v>
      </c>
      <c r="H3" s="12"/>
      <c r="I3" s="10" t="s">
        <v>85</v>
      </c>
    </row>
    <row r="4" spans="1:11" x14ac:dyDescent="0.2">
      <c r="A4" t="s">
        <v>5</v>
      </c>
      <c r="B4" s="2">
        <v>1</v>
      </c>
      <c r="C4" s="1">
        <v>0</v>
      </c>
      <c r="D4" s="8">
        <v>50000</v>
      </c>
      <c r="E4" s="1">
        <v>0</v>
      </c>
      <c r="F4" s="6">
        <v>5.15</v>
      </c>
      <c r="G4" s="12">
        <v>148000</v>
      </c>
      <c r="H4" s="12"/>
      <c r="I4" s="10" t="s">
        <v>93</v>
      </c>
    </row>
    <row r="5" spans="1:11" x14ac:dyDescent="0.2">
      <c r="A5" t="s">
        <v>66</v>
      </c>
      <c r="B5" s="2">
        <v>1</v>
      </c>
      <c r="C5" s="1">
        <v>1</v>
      </c>
      <c r="D5" s="8">
        <v>130000</v>
      </c>
      <c r="E5" s="1">
        <v>0</v>
      </c>
      <c r="F5" s="6">
        <v>4.55</v>
      </c>
      <c r="G5" s="12">
        <v>225000</v>
      </c>
      <c r="H5" s="12"/>
    </row>
    <row r="6" spans="1:11" x14ac:dyDescent="0.2">
      <c r="A6" t="s">
        <v>67</v>
      </c>
      <c r="B6" s="2">
        <v>0</v>
      </c>
      <c r="C6" s="1">
        <v>1</v>
      </c>
      <c r="D6" s="8">
        <v>140000</v>
      </c>
      <c r="E6" s="1">
        <v>0</v>
      </c>
      <c r="F6" s="6">
        <v>2.99</v>
      </c>
      <c r="G6" s="12">
        <v>428583.33333333337</v>
      </c>
      <c r="H6" s="12"/>
      <c r="I6" s="3" t="s">
        <v>80</v>
      </c>
    </row>
    <row r="7" spans="1:11" x14ac:dyDescent="0.2">
      <c r="A7" t="s">
        <v>68</v>
      </c>
      <c r="B7" s="2">
        <v>0</v>
      </c>
      <c r="C7" s="1">
        <v>1</v>
      </c>
      <c r="D7" s="8">
        <v>110000</v>
      </c>
      <c r="E7" s="1">
        <v>0</v>
      </c>
      <c r="F7" s="6">
        <v>4.3099999999999996</v>
      </c>
      <c r="G7" s="12">
        <v>315145.83333333331</v>
      </c>
      <c r="H7" s="12"/>
      <c r="I7" s="10" t="s">
        <v>84</v>
      </c>
    </row>
    <row r="8" spans="1:11" x14ac:dyDescent="0.2">
      <c r="A8" t="s">
        <v>69</v>
      </c>
      <c r="B8" s="2">
        <v>1</v>
      </c>
      <c r="C8" s="1">
        <v>0</v>
      </c>
      <c r="D8" s="8">
        <v>50000</v>
      </c>
      <c r="E8" s="1">
        <v>0</v>
      </c>
      <c r="F8" s="6">
        <v>3</v>
      </c>
      <c r="G8" s="12">
        <v>136700</v>
      </c>
      <c r="H8" s="12"/>
      <c r="K8" s="14" t="s">
        <v>86</v>
      </c>
    </row>
    <row r="9" spans="1:11" x14ac:dyDescent="0.2">
      <c r="A9" t="s">
        <v>70</v>
      </c>
      <c r="B9" s="2">
        <v>0</v>
      </c>
      <c r="C9" s="1">
        <v>0</v>
      </c>
      <c r="D9" s="8">
        <v>100000</v>
      </c>
      <c r="E9" s="1">
        <v>0</v>
      </c>
      <c r="F9" s="6">
        <v>5.27</v>
      </c>
      <c r="G9" s="12">
        <v>174895.83333333331</v>
      </c>
      <c r="H9" s="12"/>
      <c r="I9" s="3" t="s">
        <v>90</v>
      </c>
    </row>
    <row r="10" spans="1:11" x14ac:dyDescent="0.2">
      <c r="A10" t="s">
        <v>10</v>
      </c>
      <c r="B10" s="2">
        <v>1</v>
      </c>
      <c r="C10" s="1">
        <v>1</v>
      </c>
      <c r="D10" s="8">
        <v>80000</v>
      </c>
      <c r="E10" s="1">
        <v>0</v>
      </c>
      <c r="F10" s="6">
        <v>4.55</v>
      </c>
      <c r="G10" s="12">
        <v>264270.83333333331</v>
      </c>
      <c r="H10" s="12"/>
      <c r="I10" s="3" t="s">
        <v>91</v>
      </c>
    </row>
    <row r="11" spans="1:11" x14ac:dyDescent="0.2">
      <c r="A11" t="s">
        <v>11</v>
      </c>
      <c r="B11" s="2">
        <v>0</v>
      </c>
      <c r="C11" s="1">
        <v>1</v>
      </c>
      <c r="D11" s="8">
        <v>190000</v>
      </c>
      <c r="E11" s="1">
        <v>1</v>
      </c>
      <c r="F11" s="6">
        <v>2.39</v>
      </c>
      <c r="G11" s="12">
        <v>531708.33333333337</v>
      </c>
      <c r="H11" s="12"/>
      <c r="I11" s="3" t="s">
        <v>92</v>
      </c>
    </row>
    <row r="12" spans="1:11" x14ac:dyDescent="0.2">
      <c r="A12" t="s">
        <v>12</v>
      </c>
      <c r="B12" s="2">
        <v>1</v>
      </c>
      <c r="C12" s="1">
        <v>1</v>
      </c>
      <c r="D12" s="8">
        <v>110000</v>
      </c>
      <c r="E12" s="1">
        <v>0</v>
      </c>
      <c r="F12" s="6">
        <v>5.63</v>
      </c>
      <c r="G12" s="12">
        <v>174208.33333333331</v>
      </c>
      <c r="H12" s="12"/>
      <c r="I12" s="3" t="s">
        <v>79</v>
      </c>
    </row>
    <row r="13" spans="1:11" x14ac:dyDescent="0.2">
      <c r="A13" t="s">
        <v>13</v>
      </c>
      <c r="B13" s="2">
        <v>1</v>
      </c>
      <c r="C13" s="1">
        <v>1</v>
      </c>
      <c r="D13" s="8">
        <v>90000</v>
      </c>
      <c r="E13" s="1">
        <v>0</v>
      </c>
      <c r="F13" s="6">
        <v>6.23</v>
      </c>
      <c r="G13" s="12">
        <v>142583.33333333334</v>
      </c>
      <c r="H13" s="12"/>
      <c r="I13" s="3" t="s">
        <v>83</v>
      </c>
    </row>
    <row r="14" spans="1:11" x14ac:dyDescent="0.2">
      <c r="A14" t="s">
        <v>14</v>
      </c>
      <c r="B14" s="2">
        <v>1</v>
      </c>
      <c r="C14" s="1">
        <v>1</v>
      </c>
      <c r="D14" s="8">
        <v>80000</v>
      </c>
      <c r="E14" s="1">
        <v>0</v>
      </c>
      <c r="F14" s="6">
        <v>2</v>
      </c>
      <c r="G14" s="12">
        <v>139833.33333333334</v>
      </c>
      <c r="H14" s="12"/>
    </row>
    <row r="15" spans="1:11" x14ac:dyDescent="0.2">
      <c r="A15" t="s">
        <v>15</v>
      </c>
      <c r="B15" s="2">
        <v>1</v>
      </c>
      <c r="C15" s="1">
        <v>1</v>
      </c>
      <c r="D15" s="8">
        <v>100000</v>
      </c>
      <c r="E15" s="1">
        <v>1</v>
      </c>
      <c r="F15" s="6">
        <v>4.67</v>
      </c>
      <c r="G15" s="12">
        <v>263583.33333333331</v>
      </c>
      <c r="H15" s="12"/>
    </row>
    <row r="16" spans="1:11" x14ac:dyDescent="0.2">
      <c r="A16" t="s">
        <v>16</v>
      </c>
      <c r="B16" s="2">
        <v>1</v>
      </c>
      <c r="C16" s="1">
        <v>0</v>
      </c>
      <c r="D16" s="8">
        <v>120000</v>
      </c>
      <c r="E16" s="1">
        <v>0</v>
      </c>
      <c r="F16" s="6">
        <v>2.39</v>
      </c>
      <c r="G16" s="12">
        <v>428583.33333333337</v>
      </c>
      <c r="H16" s="12"/>
    </row>
    <row r="17" spans="1:16" x14ac:dyDescent="0.2">
      <c r="A17" t="s">
        <v>17</v>
      </c>
      <c r="B17" s="2">
        <v>0</v>
      </c>
      <c r="C17" s="1">
        <v>1</v>
      </c>
      <c r="D17" s="8">
        <v>120000</v>
      </c>
      <c r="E17" s="1">
        <v>0</v>
      </c>
      <c r="F17" s="6">
        <v>6.59</v>
      </c>
      <c r="G17" s="12">
        <v>264958.33333333331</v>
      </c>
      <c r="H17" s="12"/>
    </row>
    <row r="18" spans="1:16" x14ac:dyDescent="0.2">
      <c r="A18" t="s">
        <v>18</v>
      </c>
      <c r="B18" s="2">
        <v>0</v>
      </c>
      <c r="C18" s="1">
        <v>1</v>
      </c>
      <c r="D18" s="8">
        <v>150000</v>
      </c>
      <c r="E18" s="1">
        <v>0</v>
      </c>
      <c r="F18" s="6">
        <v>2.87</v>
      </c>
      <c r="G18" s="12">
        <v>407958.33333333337</v>
      </c>
      <c r="H18" s="12"/>
    </row>
    <row r="19" spans="1:16" x14ac:dyDescent="0.2">
      <c r="A19" t="s">
        <v>0</v>
      </c>
      <c r="B19" s="2">
        <v>1</v>
      </c>
      <c r="C19" s="1">
        <v>0</v>
      </c>
      <c r="D19" s="8">
        <v>30000</v>
      </c>
      <c r="E19" s="1">
        <v>0</v>
      </c>
      <c r="F19" s="6">
        <v>5.39</v>
      </c>
      <c r="G19" s="12">
        <v>162750</v>
      </c>
      <c r="H19" s="12"/>
    </row>
    <row r="20" spans="1:16" x14ac:dyDescent="0.2">
      <c r="A20" t="s">
        <v>1</v>
      </c>
      <c r="B20" s="2">
        <v>1</v>
      </c>
      <c r="C20" s="1">
        <v>1</v>
      </c>
      <c r="D20" s="8">
        <v>90000</v>
      </c>
      <c r="E20" s="1">
        <v>0</v>
      </c>
      <c r="F20" s="6">
        <v>6.71</v>
      </c>
      <c r="G20" s="12">
        <v>244333.33333333331</v>
      </c>
      <c r="H20" s="12"/>
      <c r="I20" t="s">
        <v>94</v>
      </c>
    </row>
    <row r="21" spans="1:16" x14ac:dyDescent="0.2">
      <c r="A21" t="s">
        <v>2</v>
      </c>
      <c r="B21" s="2">
        <v>1</v>
      </c>
      <c r="C21" s="1">
        <v>1</v>
      </c>
      <c r="D21" s="8">
        <v>190000</v>
      </c>
      <c r="E21" s="1">
        <v>0</v>
      </c>
      <c r="F21" s="6">
        <v>2.15</v>
      </c>
      <c r="G21" s="12">
        <v>407958.33333333337</v>
      </c>
      <c r="H21" s="12"/>
      <c r="I21" s="10" t="s">
        <v>100</v>
      </c>
    </row>
    <row r="22" spans="1:16" x14ac:dyDescent="0.2">
      <c r="A22" t="s">
        <v>3</v>
      </c>
      <c r="B22" s="2">
        <v>1</v>
      </c>
      <c r="C22" s="1">
        <v>0</v>
      </c>
      <c r="D22" s="8">
        <v>140000</v>
      </c>
      <c r="E22" s="1">
        <v>0</v>
      </c>
      <c r="F22" s="6">
        <v>2.0299999999999998</v>
      </c>
      <c r="G22" s="12">
        <v>332333.33333333337</v>
      </c>
      <c r="H22" s="12"/>
      <c r="I22" t="s">
        <v>95</v>
      </c>
    </row>
    <row r="23" spans="1:16" x14ac:dyDescent="0.2">
      <c r="A23" t="s">
        <v>4</v>
      </c>
      <c r="B23" s="2">
        <v>1</v>
      </c>
      <c r="C23" s="1">
        <v>0</v>
      </c>
      <c r="D23" s="8">
        <v>50000</v>
      </c>
      <c r="E23" s="1">
        <v>0</v>
      </c>
      <c r="F23" s="6">
        <v>6.23</v>
      </c>
      <c r="G23" s="12">
        <v>98583.333333333343</v>
      </c>
      <c r="H23" s="12"/>
      <c r="I23" t="s">
        <v>97</v>
      </c>
    </row>
    <row r="24" spans="1:16" x14ac:dyDescent="0.2">
      <c r="A24" t="s">
        <v>5</v>
      </c>
      <c r="B24" s="2">
        <v>1</v>
      </c>
      <c r="C24" s="1">
        <v>1</v>
      </c>
      <c r="D24" s="8">
        <v>70000</v>
      </c>
      <c r="E24" s="1">
        <v>0</v>
      </c>
      <c r="F24" s="6">
        <v>5.39</v>
      </c>
      <c r="G24" s="12">
        <v>131583.33333333334</v>
      </c>
      <c r="H24" s="12"/>
    </row>
    <row r="25" spans="1:16" x14ac:dyDescent="0.2">
      <c r="A25" t="s">
        <v>66</v>
      </c>
      <c r="B25" s="2">
        <v>1</v>
      </c>
      <c r="C25" s="1">
        <v>0</v>
      </c>
      <c r="D25" s="8">
        <v>100000</v>
      </c>
      <c r="E25" s="1">
        <v>0</v>
      </c>
      <c r="F25" s="6">
        <v>5.63</v>
      </c>
      <c r="G25" s="12">
        <v>162750</v>
      </c>
      <c r="H25" s="12"/>
      <c r="I25" t="s">
        <v>98</v>
      </c>
    </row>
    <row r="26" spans="1:16" ht="13.5" customHeight="1" x14ac:dyDescent="0.2">
      <c r="A26" t="s">
        <v>67</v>
      </c>
      <c r="B26" s="2">
        <v>0</v>
      </c>
      <c r="C26" s="1">
        <v>0</v>
      </c>
      <c r="D26" s="8">
        <v>100000</v>
      </c>
      <c r="E26" s="1">
        <v>0</v>
      </c>
      <c r="F26" s="6">
        <v>6.59</v>
      </c>
      <c r="G26" s="12">
        <v>181083.33333333331</v>
      </c>
      <c r="H26" s="12"/>
      <c r="I26" s="3"/>
    </row>
    <row r="27" spans="1:16" ht="12.75" customHeight="1" x14ac:dyDescent="0.2">
      <c r="A27" t="s">
        <v>68</v>
      </c>
      <c r="B27" s="2">
        <v>0</v>
      </c>
      <c r="C27" s="1">
        <v>0</v>
      </c>
      <c r="D27" s="8">
        <v>60000</v>
      </c>
      <c r="E27" s="1">
        <v>0</v>
      </c>
      <c r="F27" s="6">
        <v>5.15</v>
      </c>
      <c r="G27" s="12">
        <v>152208.33333333334</v>
      </c>
      <c r="H27" s="12"/>
      <c r="I27" s="3" t="s">
        <v>96</v>
      </c>
      <c r="J27" s="10"/>
      <c r="K27" s="5"/>
      <c r="L27" s="5"/>
      <c r="M27" s="5"/>
      <c r="N27" s="5"/>
      <c r="O27" s="5"/>
      <c r="P27" s="5"/>
    </row>
    <row r="28" spans="1:16" x14ac:dyDescent="0.2">
      <c r="A28" t="s">
        <v>69</v>
      </c>
      <c r="B28" s="2">
        <v>1</v>
      </c>
      <c r="C28" s="1">
        <v>1</v>
      </c>
      <c r="D28" s="8">
        <v>160000</v>
      </c>
      <c r="E28" s="1">
        <v>0</v>
      </c>
      <c r="F28" s="6">
        <v>5.87</v>
      </c>
      <c r="G28" s="12">
        <v>216833.33333333331</v>
      </c>
      <c r="H28" s="12"/>
      <c r="J28" s="7"/>
      <c r="K28" s="1"/>
      <c r="L28" s="12"/>
      <c r="M28" s="8"/>
      <c r="N28" s="1"/>
      <c r="O28" s="6"/>
      <c r="P28" s="13"/>
    </row>
    <row r="29" spans="1:16" x14ac:dyDescent="0.2">
      <c r="A29" t="s">
        <v>70</v>
      </c>
      <c r="B29" s="2">
        <v>0</v>
      </c>
      <c r="C29" s="1">
        <v>1</v>
      </c>
      <c r="D29" s="8">
        <v>120000</v>
      </c>
      <c r="E29" s="1">
        <v>0</v>
      </c>
      <c r="F29" s="6">
        <v>4.67</v>
      </c>
      <c r="G29" s="12">
        <v>222333.33333333331</v>
      </c>
      <c r="H29" s="12"/>
      <c r="J29" s="2"/>
      <c r="K29" s="1"/>
      <c r="L29" s="12"/>
      <c r="M29" s="8"/>
      <c r="N29" s="1"/>
      <c r="O29" s="6"/>
      <c r="P29" s="13"/>
    </row>
    <row r="30" spans="1:16" x14ac:dyDescent="0.2">
      <c r="A30" t="s">
        <v>71</v>
      </c>
      <c r="B30" s="2">
        <v>1</v>
      </c>
      <c r="C30" s="1">
        <v>1</v>
      </c>
      <c r="D30" s="8">
        <v>110000</v>
      </c>
      <c r="E30" s="1">
        <v>0</v>
      </c>
      <c r="F30" s="6">
        <v>4.07</v>
      </c>
      <c r="G30" s="12">
        <v>202395.83333333331</v>
      </c>
      <c r="H30" s="12"/>
      <c r="J30" s="2"/>
      <c r="K30" s="1"/>
      <c r="L30" s="12"/>
      <c r="M30" s="8"/>
      <c r="N30" s="1"/>
      <c r="O30" s="6"/>
      <c r="P30" s="13"/>
    </row>
    <row r="31" spans="1:16" x14ac:dyDescent="0.2">
      <c r="A31" t="s">
        <v>72</v>
      </c>
      <c r="B31" s="2">
        <v>1</v>
      </c>
      <c r="C31" s="1">
        <v>0</v>
      </c>
      <c r="D31" s="8">
        <v>100000</v>
      </c>
      <c r="E31" s="1">
        <v>0</v>
      </c>
      <c r="F31" s="6">
        <v>4.1900000000000004</v>
      </c>
      <c r="G31" s="12">
        <v>222333.33333333331</v>
      </c>
      <c r="H31" s="12"/>
      <c r="J31" s="2"/>
      <c r="K31" s="1"/>
      <c r="L31" s="12"/>
      <c r="M31" s="8"/>
      <c r="N31" s="1"/>
      <c r="O31" s="6"/>
      <c r="P31" s="13"/>
    </row>
    <row r="32" spans="1:16" x14ac:dyDescent="0.2">
      <c r="A32" t="s">
        <v>73</v>
      </c>
      <c r="B32" s="2">
        <v>0</v>
      </c>
      <c r="C32" s="1">
        <v>1</v>
      </c>
      <c r="D32" s="8">
        <v>170000</v>
      </c>
      <c r="E32" s="1">
        <v>1</v>
      </c>
      <c r="F32" s="6">
        <v>2.39</v>
      </c>
      <c r="G32" s="12">
        <v>531708.33333333337</v>
      </c>
      <c r="H32" s="12"/>
      <c r="J32" s="2"/>
      <c r="K32" s="1"/>
      <c r="L32" s="12"/>
      <c r="M32" s="8"/>
      <c r="N32" s="1"/>
      <c r="O32" s="6"/>
      <c r="P32" s="13"/>
    </row>
    <row r="33" spans="1:16" x14ac:dyDescent="0.2">
      <c r="A33" t="s">
        <v>74</v>
      </c>
      <c r="B33" s="2">
        <v>0</v>
      </c>
      <c r="C33" s="1">
        <v>0</v>
      </c>
      <c r="D33" s="8">
        <v>70000</v>
      </c>
      <c r="E33" s="1">
        <v>0</v>
      </c>
      <c r="F33" s="6">
        <v>6.83</v>
      </c>
      <c r="G33" s="12">
        <v>164583.33333333331</v>
      </c>
      <c r="H33" s="12"/>
      <c r="J33" s="2"/>
      <c r="K33" s="1"/>
      <c r="L33" s="12"/>
      <c r="M33" s="8"/>
      <c r="N33" s="1"/>
      <c r="O33" s="6"/>
      <c r="P33" s="13"/>
    </row>
    <row r="34" spans="1:16" x14ac:dyDescent="0.2">
      <c r="A34" t="s">
        <v>75</v>
      </c>
      <c r="B34" s="2">
        <v>1</v>
      </c>
      <c r="C34" s="1">
        <v>1</v>
      </c>
      <c r="D34" s="8">
        <v>60000</v>
      </c>
      <c r="E34" s="1">
        <v>0</v>
      </c>
      <c r="F34" s="6">
        <v>5.99</v>
      </c>
      <c r="G34" s="12">
        <v>165270.83333333331</v>
      </c>
      <c r="H34" s="12"/>
      <c r="J34" s="2"/>
      <c r="K34" s="1"/>
      <c r="L34" s="12"/>
      <c r="M34" s="8"/>
      <c r="N34" s="1"/>
      <c r="O34" s="6"/>
      <c r="P34" s="13"/>
    </row>
    <row r="35" spans="1:16" x14ac:dyDescent="0.2">
      <c r="A35" t="s">
        <v>6</v>
      </c>
      <c r="B35" s="2">
        <v>1</v>
      </c>
      <c r="C35" s="1">
        <v>1</v>
      </c>
      <c r="D35" s="8">
        <v>150000</v>
      </c>
      <c r="E35" s="1">
        <v>0</v>
      </c>
      <c r="F35" s="6">
        <v>6.71</v>
      </c>
      <c r="G35" s="12">
        <v>203770.83333333331</v>
      </c>
      <c r="H35" s="12"/>
      <c r="J35" s="2"/>
      <c r="K35" s="1"/>
      <c r="L35" s="12"/>
      <c r="M35" s="8"/>
      <c r="N35" s="1"/>
      <c r="O35" s="6"/>
      <c r="P35" s="13"/>
    </row>
    <row r="36" spans="1:16" x14ac:dyDescent="0.2">
      <c r="A36" t="s">
        <v>7</v>
      </c>
      <c r="B36" s="2">
        <v>0</v>
      </c>
      <c r="C36" s="1">
        <v>1</v>
      </c>
      <c r="D36" s="8">
        <v>80000</v>
      </c>
      <c r="E36" s="1">
        <v>0</v>
      </c>
      <c r="F36" s="6">
        <v>3</v>
      </c>
      <c r="G36" s="12">
        <v>153583.33333333334</v>
      </c>
      <c r="H36" s="12"/>
      <c r="J36" s="2"/>
      <c r="K36" s="1"/>
      <c r="L36" s="12"/>
      <c r="M36" s="11"/>
      <c r="N36" s="1"/>
      <c r="O36" s="6"/>
      <c r="P36" s="13"/>
    </row>
    <row r="37" spans="1:16" x14ac:dyDescent="0.2">
      <c r="A37" t="s">
        <v>8</v>
      </c>
      <c r="B37" s="2">
        <v>1</v>
      </c>
      <c r="C37" s="1">
        <v>1</v>
      </c>
      <c r="D37" s="8">
        <v>110000</v>
      </c>
      <c r="E37" s="1">
        <v>0</v>
      </c>
      <c r="F37" s="6">
        <v>4.1900000000000004</v>
      </c>
      <c r="G37" s="12">
        <v>258083.33333333331</v>
      </c>
      <c r="H37" s="12"/>
      <c r="J37" s="2"/>
      <c r="K37" s="1"/>
      <c r="L37" s="12"/>
      <c r="M37" s="11"/>
      <c r="N37" s="1"/>
      <c r="O37" s="6"/>
      <c r="P37" s="13"/>
    </row>
    <row r="38" spans="1:16" x14ac:dyDescent="0.2">
      <c r="A38" t="s">
        <v>9</v>
      </c>
      <c r="B38" s="2">
        <v>0</v>
      </c>
      <c r="C38" s="1">
        <v>0</v>
      </c>
      <c r="D38" s="8">
        <v>200000</v>
      </c>
      <c r="E38" s="1">
        <v>0</v>
      </c>
      <c r="F38" s="6">
        <v>2.63</v>
      </c>
      <c r="G38" s="12">
        <v>483583.33333333337</v>
      </c>
      <c r="H38" s="12"/>
      <c r="J38" s="2"/>
      <c r="K38" s="2"/>
      <c r="L38" s="12"/>
      <c r="M38" s="11"/>
      <c r="N38" s="1"/>
      <c r="O38" s="8"/>
      <c r="P38" s="13"/>
    </row>
    <row r="39" spans="1:16" x14ac:dyDescent="0.2">
      <c r="A39" t="s">
        <v>10</v>
      </c>
      <c r="B39" s="2">
        <v>0</v>
      </c>
      <c r="C39" s="1">
        <v>0</v>
      </c>
      <c r="D39" s="8">
        <v>320000</v>
      </c>
      <c r="E39" s="1">
        <v>1</v>
      </c>
      <c r="F39" s="6">
        <v>3.71</v>
      </c>
      <c r="G39" s="12">
        <v>744833.33333333326</v>
      </c>
      <c r="H39" s="12"/>
      <c r="K39" s="9"/>
    </row>
    <row r="40" spans="1:16" x14ac:dyDescent="0.2">
      <c r="A40" t="s">
        <v>11</v>
      </c>
      <c r="B40" s="2">
        <v>0</v>
      </c>
      <c r="C40" s="1">
        <v>1</v>
      </c>
      <c r="D40" s="8">
        <v>120000</v>
      </c>
      <c r="E40" s="1">
        <v>0</v>
      </c>
      <c r="F40" s="6">
        <v>5.87</v>
      </c>
      <c r="G40" s="12">
        <v>181083.33333333331</v>
      </c>
      <c r="H40" s="12"/>
    </row>
    <row r="41" spans="1:16" x14ac:dyDescent="0.2">
      <c r="A41" t="s">
        <v>12</v>
      </c>
      <c r="B41" s="2">
        <v>1</v>
      </c>
      <c r="C41" s="1">
        <v>1</v>
      </c>
      <c r="D41" s="8">
        <v>240000</v>
      </c>
      <c r="E41" s="1">
        <v>0</v>
      </c>
      <c r="F41" s="6">
        <v>4.79</v>
      </c>
      <c r="G41" s="12">
        <v>162750</v>
      </c>
      <c r="H41" s="12"/>
      <c r="I41" s="3"/>
    </row>
    <row r="42" spans="1:16" x14ac:dyDescent="0.2">
      <c r="A42" t="s">
        <v>13</v>
      </c>
      <c r="B42" s="2">
        <v>0</v>
      </c>
      <c r="C42" s="1">
        <v>1</v>
      </c>
      <c r="D42" s="8">
        <v>120000</v>
      </c>
      <c r="E42" s="1">
        <v>1</v>
      </c>
      <c r="F42" s="6">
        <v>2.99</v>
      </c>
      <c r="G42" s="12">
        <v>263583.33333333331</v>
      </c>
      <c r="H42" s="12"/>
    </row>
    <row r="43" spans="1:16" x14ac:dyDescent="0.2">
      <c r="A43" t="s">
        <v>14</v>
      </c>
      <c r="B43" s="2">
        <v>1</v>
      </c>
      <c r="C43" s="1">
        <v>1</v>
      </c>
      <c r="D43" s="8">
        <v>110000</v>
      </c>
      <c r="E43" s="1">
        <v>0</v>
      </c>
      <c r="F43" s="6">
        <v>2.63</v>
      </c>
      <c r="G43" s="12">
        <v>311708.33333333331</v>
      </c>
      <c r="H43" s="12"/>
    </row>
    <row r="44" spans="1:16" x14ac:dyDescent="0.2">
      <c r="A44" t="s">
        <v>15</v>
      </c>
      <c r="B44" s="2">
        <v>0</v>
      </c>
      <c r="C44" s="1">
        <v>1</v>
      </c>
      <c r="D44" s="8">
        <v>130000</v>
      </c>
      <c r="E44" s="1">
        <v>0</v>
      </c>
      <c r="F44" s="6">
        <v>4.79</v>
      </c>
      <c r="G44" s="12">
        <v>291083.33333333331</v>
      </c>
      <c r="H44" s="12"/>
    </row>
    <row r="45" spans="1:16" x14ac:dyDescent="0.2">
      <c r="A45" t="s">
        <v>16</v>
      </c>
      <c r="B45" s="2">
        <v>0</v>
      </c>
      <c r="C45" s="1">
        <v>0</v>
      </c>
      <c r="D45" s="8">
        <v>110000</v>
      </c>
      <c r="E45" s="1">
        <v>0</v>
      </c>
      <c r="F45" s="6">
        <v>2.63</v>
      </c>
      <c r="G45" s="12">
        <v>397645.83333333337</v>
      </c>
      <c r="H45" s="12"/>
    </row>
    <row r="46" spans="1:16" x14ac:dyDescent="0.2">
      <c r="A46" t="s">
        <v>17</v>
      </c>
      <c r="B46" s="2">
        <v>1</v>
      </c>
      <c r="C46" s="1">
        <v>0</v>
      </c>
      <c r="D46" s="8">
        <v>110000</v>
      </c>
      <c r="E46" s="1">
        <v>0</v>
      </c>
      <c r="F46" s="6">
        <v>4.3099999999999996</v>
      </c>
      <c r="G46" s="12">
        <v>283797.00854700839</v>
      </c>
      <c r="H46" s="12"/>
    </row>
    <row r="47" spans="1:16" x14ac:dyDescent="0.2">
      <c r="A47" t="s">
        <v>18</v>
      </c>
      <c r="B47" s="2">
        <v>1</v>
      </c>
      <c r="C47" s="1">
        <v>0</v>
      </c>
      <c r="D47" s="8">
        <v>190000</v>
      </c>
      <c r="E47" s="1">
        <v>0</v>
      </c>
      <c r="F47" s="6">
        <v>6.23</v>
      </c>
      <c r="G47" s="12">
        <v>129520.83333333334</v>
      </c>
      <c r="H47" s="12"/>
    </row>
    <row r="48" spans="1:16" x14ac:dyDescent="0.2">
      <c r="A48" t="s">
        <v>19</v>
      </c>
      <c r="B48" s="2">
        <v>0</v>
      </c>
      <c r="C48" s="1">
        <v>1</v>
      </c>
      <c r="D48" s="8">
        <v>100000</v>
      </c>
      <c r="E48" s="1">
        <v>1</v>
      </c>
      <c r="F48" s="6">
        <v>2.39</v>
      </c>
      <c r="G48" s="12">
        <v>407958.33333333337</v>
      </c>
      <c r="H48" s="12"/>
    </row>
    <row r="49" spans="1:8" x14ac:dyDescent="0.2">
      <c r="A49" t="s">
        <v>20</v>
      </c>
      <c r="B49" s="2">
        <v>1</v>
      </c>
      <c r="C49" s="1">
        <v>0</v>
      </c>
      <c r="D49" s="8">
        <v>230000</v>
      </c>
      <c r="E49" s="1">
        <v>0</v>
      </c>
      <c r="F49" s="6">
        <v>5.51</v>
      </c>
      <c r="G49" s="12">
        <v>43957.482993197336</v>
      </c>
      <c r="H49" s="12"/>
    </row>
    <row r="50" spans="1:8" x14ac:dyDescent="0.2">
      <c r="A50" t="s">
        <v>21</v>
      </c>
      <c r="B50" s="2">
        <v>0</v>
      </c>
      <c r="C50" s="1">
        <v>0</v>
      </c>
      <c r="D50" s="8">
        <v>110000</v>
      </c>
      <c r="E50" s="1">
        <v>0</v>
      </c>
      <c r="F50" s="6">
        <v>4.55</v>
      </c>
      <c r="G50" s="12">
        <v>226469.5121951219</v>
      </c>
      <c r="H50" s="12"/>
    </row>
    <row r="51" spans="1:8" x14ac:dyDescent="0.2">
      <c r="A51" t="s">
        <v>22</v>
      </c>
      <c r="B51" s="2">
        <v>1</v>
      </c>
      <c r="C51" s="1">
        <v>0</v>
      </c>
      <c r="D51" s="8">
        <v>250000</v>
      </c>
      <c r="E51" s="1">
        <v>0</v>
      </c>
      <c r="F51" s="6">
        <v>7.5500000000000007</v>
      </c>
      <c r="G51" s="12">
        <v>104960.14492753611</v>
      </c>
      <c r="H51" s="12"/>
    </row>
    <row r="52" spans="1:8" x14ac:dyDescent="0.2">
      <c r="A52" t="s">
        <v>23</v>
      </c>
      <c r="B52" s="2">
        <v>0</v>
      </c>
      <c r="C52" s="1">
        <v>1</v>
      </c>
      <c r="D52" s="8">
        <v>110000</v>
      </c>
      <c r="E52" s="1">
        <v>0</v>
      </c>
      <c r="F52" s="6">
        <v>3.2300000000000004</v>
      </c>
      <c r="G52" s="12">
        <v>346083.33333333337</v>
      </c>
      <c r="H52" s="12"/>
    </row>
    <row r="53" spans="1:8" x14ac:dyDescent="0.2">
      <c r="A53" t="s">
        <v>24</v>
      </c>
      <c r="B53" s="2">
        <v>1</v>
      </c>
      <c r="C53" s="1">
        <v>1</v>
      </c>
      <c r="D53" s="8">
        <v>150000</v>
      </c>
      <c r="E53" s="1">
        <v>0</v>
      </c>
      <c r="F53" s="6">
        <v>3.95</v>
      </c>
      <c r="G53" s="12">
        <v>254416.66666666669</v>
      </c>
      <c r="H53" s="12"/>
    </row>
    <row r="54" spans="1:8" x14ac:dyDescent="0.2">
      <c r="A54" t="s">
        <v>25</v>
      </c>
      <c r="B54" s="2">
        <v>1</v>
      </c>
      <c r="C54" s="1">
        <v>0</v>
      </c>
      <c r="D54" s="8">
        <v>200000</v>
      </c>
      <c r="E54" s="1">
        <v>0</v>
      </c>
      <c r="F54" s="6">
        <v>7.07</v>
      </c>
      <c r="G54" s="12">
        <v>25708.333333333336</v>
      </c>
      <c r="H54" s="12"/>
    </row>
    <row r="55" spans="1:8" x14ac:dyDescent="0.2">
      <c r="A55" t="s">
        <v>26</v>
      </c>
      <c r="B55" s="2">
        <v>0</v>
      </c>
      <c r="C55" s="1">
        <v>1</v>
      </c>
      <c r="D55" s="8">
        <v>110000</v>
      </c>
      <c r="E55" s="1">
        <v>1</v>
      </c>
      <c r="F55" s="6">
        <v>2.75</v>
      </c>
      <c r="G55" s="12">
        <v>359833.33333333337</v>
      </c>
      <c r="H55" s="12"/>
    </row>
    <row r="56" spans="1:8" x14ac:dyDescent="0.2">
      <c r="A56" t="s">
        <v>27</v>
      </c>
      <c r="B56" s="2">
        <v>1</v>
      </c>
      <c r="C56" s="1">
        <v>0</v>
      </c>
      <c r="D56" s="8">
        <v>200000</v>
      </c>
      <c r="E56" s="1">
        <v>0</v>
      </c>
      <c r="F56" s="6">
        <v>6.83</v>
      </c>
      <c r="G56" s="12">
        <v>90726.190476190372</v>
      </c>
      <c r="H56" s="12"/>
    </row>
    <row r="57" spans="1:8" x14ac:dyDescent="0.2">
      <c r="A57" t="s">
        <v>28</v>
      </c>
      <c r="B57" s="2">
        <v>0</v>
      </c>
      <c r="C57" s="1">
        <v>1</v>
      </c>
      <c r="D57" s="8">
        <v>180000</v>
      </c>
      <c r="E57" s="1">
        <v>0</v>
      </c>
      <c r="F57" s="6">
        <v>4.43</v>
      </c>
      <c r="G57" s="12">
        <v>139833.33333333334</v>
      </c>
      <c r="H57" s="12"/>
    </row>
    <row r="58" spans="1:8" x14ac:dyDescent="0.2">
      <c r="A58" t="s">
        <v>29</v>
      </c>
      <c r="B58" s="2">
        <v>0</v>
      </c>
      <c r="C58" s="1">
        <v>0</v>
      </c>
      <c r="D58" s="8">
        <v>100000</v>
      </c>
      <c r="E58" s="1">
        <v>1</v>
      </c>
      <c r="F58" s="6">
        <v>2.5099999999999998</v>
      </c>
      <c r="G58" s="12">
        <v>530997.1264367816</v>
      </c>
      <c r="H58" s="12"/>
    </row>
    <row r="59" spans="1:8" x14ac:dyDescent="0.2">
      <c r="A59" t="s">
        <v>30</v>
      </c>
      <c r="B59" s="2">
        <v>1</v>
      </c>
      <c r="C59" s="1">
        <v>0</v>
      </c>
      <c r="D59" s="8">
        <v>100000</v>
      </c>
      <c r="E59" s="1">
        <v>0</v>
      </c>
      <c r="F59" s="6">
        <v>2</v>
      </c>
      <c r="G59" s="12">
        <v>25250</v>
      </c>
      <c r="H59" s="12"/>
    </row>
    <row r="60" spans="1:8" x14ac:dyDescent="0.2">
      <c r="A60" t="s">
        <v>31</v>
      </c>
      <c r="B60" s="2">
        <v>1</v>
      </c>
      <c r="C60" s="1">
        <v>0</v>
      </c>
      <c r="D60" s="8">
        <v>210000</v>
      </c>
      <c r="E60" s="1">
        <v>0</v>
      </c>
      <c r="F60" s="6">
        <v>4.07</v>
      </c>
      <c r="G60" s="12">
        <v>223448.19819819822</v>
      </c>
      <c r="H60" s="12"/>
    </row>
    <row r="61" spans="1:8" x14ac:dyDescent="0.2">
      <c r="A61" t="s">
        <v>32</v>
      </c>
      <c r="B61" s="2">
        <v>1</v>
      </c>
      <c r="C61" s="1">
        <v>0</v>
      </c>
      <c r="D61" s="8">
        <v>210000</v>
      </c>
      <c r="E61" s="1">
        <v>0</v>
      </c>
      <c r="F61" s="6">
        <v>5.75</v>
      </c>
      <c r="G61" s="12">
        <v>160458.33333333334</v>
      </c>
      <c r="H61" s="12"/>
    </row>
    <row r="62" spans="1:8" x14ac:dyDescent="0.2">
      <c r="A62" t="s">
        <v>33</v>
      </c>
      <c r="B62" s="2">
        <v>1</v>
      </c>
      <c r="C62" s="1">
        <v>0</v>
      </c>
      <c r="D62" s="8">
        <v>230000</v>
      </c>
      <c r="E62" s="1">
        <v>0</v>
      </c>
      <c r="F62" s="6">
        <v>6.35</v>
      </c>
      <c r="G62" s="12">
        <v>149788.58828382008</v>
      </c>
      <c r="H62" s="12"/>
    </row>
    <row r="63" spans="1:8" x14ac:dyDescent="0.2">
      <c r="A63" t="s">
        <v>34</v>
      </c>
      <c r="B63" s="2">
        <v>0</v>
      </c>
      <c r="C63" s="1">
        <v>1</v>
      </c>
      <c r="D63" s="8">
        <v>110000</v>
      </c>
      <c r="E63" s="1">
        <v>0</v>
      </c>
      <c r="F63" s="6">
        <v>5.15</v>
      </c>
      <c r="G63" s="12">
        <v>257401.90837357342</v>
      </c>
      <c r="H63" s="12"/>
    </row>
    <row r="64" spans="1:8" x14ac:dyDescent="0.2">
      <c r="A64" t="s">
        <v>35</v>
      </c>
      <c r="B64" s="2">
        <v>0</v>
      </c>
      <c r="C64" s="1">
        <v>1</v>
      </c>
      <c r="D64" s="8">
        <v>290000</v>
      </c>
      <c r="E64" s="1">
        <v>1</v>
      </c>
      <c r="F64" s="6">
        <v>2.5099999999999998</v>
      </c>
      <c r="G64" s="12">
        <v>555459.50996286259</v>
      </c>
      <c r="H64" s="12"/>
    </row>
    <row r="65" spans="1:8" x14ac:dyDescent="0.2">
      <c r="A65" t="s">
        <v>36</v>
      </c>
      <c r="B65" s="2">
        <v>1</v>
      </c>
      <c r="C65" s="1">
        <v>0</v>
      </c>
      <c r="D65" s="8">
        <v>240000</v>
      </c>
      <c r="E65" s="1">
        <v>0</v>
      </c>
      <c r="F65" s="6">
        <v>6.71</v>
      </c>
      <c r="G65" s="12">
        <v>122971.93139225261</v>
      </c>
      <c r="H65" s="12"/>
    </row>
    <row r="66" spans="1:8" x14ac:dyDescent="0.2">
      <c r="A66" t="s">
        <v>37</v>
      </c>
      <c r="B66" s="2">
        <v>1</v>
      </c>
      <c r="C66" s="1">
        <v>0</v>
      </c>
      <c r="D66" s="8">
        <v>150000</v>
      </c>
      <c r="E66" s="1">
        <v>0</v>
      </c>
      <c r="F66" s="6">
        <v>6.47</v>
      </c>
      <c r="G66" s="12">
        <v>140614.79487984654</v>
      </c>
      <c r="H66" s="12"/>
    </row>
    <row r="67" spans="1:8" x14ac:dyDescent="0.2">
      <c r="A67" t="s">
        <v>38</v>
      </c>
      <c r="B67" s="2">
        <v>0</v>
      </c>
      <c r="C67" s="1">
        <v>1</v>
      </c>
      <c r="D67" s="8">
        <v>110000</v>
      </c>
      <c r="E67" s="1">
        <v>1</v>
      </c>
      <c r="F67" s="6">
        <v>1.9100000000000001</v>
      </c>
      <c r="G67" s="12">
        <v>464938.40265481215</v>
      </c>
      <c r="H67" s="12"/>
    </row>
    <row r="68" spans="1:8" x14ac:dyDescent="0.2">
      <c r="A68" t="s">
        <v>39</v>
      </c>
      <c r="B68" s="2">
        <v>1</v>
      </c>
      <c r="C68" s="1">
        <v>0</v>
      </c>
      <c r="D68" s="8">
        <v>230000</v>
      </c>
      <c r="E68" s="1">
        <v>0</v>
      </c>
      <c r="F68" s="6">
        <v>6.35</v>
      </c>
      <c r="G68" s="12">
        <v>149788.58828382008</v>
      </c>
      <c r="H68" s="12"/>
    </row>
    <row r="69" spans="1:8" x14ac:dyDescent="0.2">
      <c r="A69" t="s">
        <v>40</v>
      </c>
      <c r="B69" s="2">
        <v>0</v>
      </c>
      <c r="C69" s="1">
        <v>0</v>
      </c>
      <c r="D69" s="8">
        <v>160000</v>
      </c>
      <c r="E69" s="1">
        <v>0</v>
      </c>
      <c r="F69" s="6">
        <v>5.27</v>
      </c>
      <c r="G69" s="12">
        <v>245114.72542109495</v>
      </c>
      <c r="H69" s="12"/>
    </row>
    <row r="70" spans="1:8" x14ac:dyDescent="0.2">
      <c r="A70" t="s">
        <v>41</v>
      </c>
      <c r="B70" s="2">
        <v>0</v>
      </c>
      <c r="C70" s="1">
        <v>1</v>
      </c>
      <c r="D70" s="8">
        <v>330000</v>
      </c>
      <c r="E70" s="1">
        <v>1</v>
      </c>
      <c r="F70" s="6">
        <v>2.0299999999999998</v>
      </c>
      <c r="G70" s="12">
        <v>850852.96580191923</v>
      </c>
      <c r="H70" s="12"/>
    </row>
    <row r="71" spans="1:8" x14ac:dyDescent="0.2">
      <c r="A71" t="s">
        <v>42</v>
      </c>
      <c r="B71" s="2">
        <v>0</v>
      </c>
      <c r="C71" s="1">
        <v>0</v>
      </c>
      <c r="D71" s="8">
        <v>190000</v>
      </c>
      <c r="E71" s="1">
        <v>0</v>
      </c>
      <c r="F71" s="6">
        <v>5.15</v>
      </c>
      <c r="G71" s="12">
        <v>257401.90837357342</v>
      </c>
      <c r="H71" s="12"/>
    </row>
    <row r="72" spans="1:8" x14ac:dyDescent="0.2">
      <c r="A72" t="s">
        <v>43</v>
      </c>
      <c r="B72" s="2">
        <v>0</v>
      </c>
      <c r="C72" s="1">
        <v>0</v>
      </c>
      <c r="D72" s="8">
        <v>300000</v>
      </c>
      <c r="E72" s="1">
        <v>1</v>
      </c>
      <c r="F72" s="6">
        <v>2.39</v>
      </c>
      <c r="G72" s="12">
        <v>733258.14286137454</v>
      </c>
      <c r="H72" s="12"/>
    </row>
    <row r="73" spans="1:8" x14ac:dyDescent="0.2">
      <c r="A73" t="s">
        <v>44</v>
      </c>
      <c r="B73" s="2">
        <v>1</v>
      </c>
      <c r="C73" s="1">
        <v>0</v>
      </c>
      <c r="D73" s="8">
        <v>170000</v>
      </c>
      <c r="E73" s="1">
        <v>0</v>
      </c>
      <c r="F73" s="6">
        <v>4.55</v>
      </c>
      <c r="G73" s="12">
        <v>236083.33333333331</v>
      </c>
      <c r="H73" s="12"/>
    </row>
    <row r="74" spans="1:8" x14ac:dyDescent="0.2">
      <c r="A74" t="s">
        <v>45</v>
      </c>
      <c r="B74" s="2">
        <v>0</v>
      </c>
      <c r="C74" s="1">
        <v>1</v>
      </c>
      <c r="D74" s="8">
        <v>110000</v>
      </c>
      <c r="E74" s="1">
        <v>0</v>
      </c>
      <c r="F74" s="6">
        <v>5.27</v>
      </c>
      <c r="G74" s="12">
        <v>245114.72542109495</v>
      </c>
      <c r="H74" s="12"/>
    </row>
    <row r="75" spans="1:8" x14ac:dyDescent="0.2">
      <c r="A75" t="s">
        <v>46</v>
      </c>
      <c r="B75" s="2">
        <v>1</v>
      </c>
      <c r="C75" s="1">
        <v>0</v>
      </c>
      <c r="D75" s="8">
        <v>190000</v>
      </c>
      <c r="E75" s="1">
        <v>0</v>
      </c>
      <c r="F75" s="6">
        <v>6.23</v>
      </c>
      <c r="G75" s="12">
        <v>142583.33333333334</v>
      </c>
      <c r="H75" s="12"/>
    </row>
    <row r="76" spans="1:8" x14ac:dyDescent="0.2">
      <c r="A76" t="s">
        <v>47</v>
      </c>
      <c r="B76" s="2">
        <v>1</v>
      </c>
      <c r="C76" s="1">
        <v>1</v>
      </c>
      <c r="D76" s="8">
        <v>160000</v>
      </c>
      <c r="E76" s="1">
        <v>0</v>
      </c>
      <c r="F76" s="6">
        <v>4.1900000000000004</v>
      </c>
      <c r="G76" s="12">
        <v>231958.33333333331</v>
      </c>
      <c r="H76" s="12"/>
    </row>
    <row r="77" spans="1:8" x14ac:dyDescent="0.2">
      <c r="A77" t="s">
        <v>48</v>
      </c>
      <c r="B77" s="2">
        <v>1</v>
      </c>
      <c r="C77" s="1">
        <v>0</v>
      </c>
      <c r="D77" s="8">
        <v>190000</v>
      </c>
      <c r="E77" s="1">
        <v>0</v>
      </c>
      <c r="F77" s="6">
        <v>5.27</v>
      </c>
      <c r="G77" s="12">
        <v>142583.33333333334</v>
      </c>
      <c r="H77" s="12"/>
    </row>
    <row r="78" spans="1:8" x14ac:dyDescent="0.2">
      <c r="A78" t="s">
        <v>49</v>
      </c>
      <c r="B78" s="2">
        <v>1</v>
      </c>
      <c r="C78" s="1">
        <v>1</v>
      </c>
      <c r="D78" s="8">
        <v>290000</v>
      </c>
      <c r="E78" s="1">
        <v>1</v>
      </c>
      <c r="F78" s="6">
        <v>2.0299999999999998</v>
      </c>
      <c r="G78" s="12">
        <v>621083.33333333337</v>
      </c>
      <c r="H78" s="12"/>
    </row>
    <row r="79" spans="1:8" x14ac:dyDescent="0.2">
      <c r="A79" t="s">
        <v>50</v>
      </c>
      <c r="B79" s="2">
        <v>1</v>
      </c>
      <c r="C79" s="1">
        <v>1</v>
      </c>
      <c r="D79" s="8">
        <v>140000</v>
      </c>
      <c r="E79" s="1">
        <v>1</v>
      </c>
      <c r="F79" s="6">
        <v>2.39</v>
      </c>
      <c r="G79" s="12">
        <v>464938.40265481215</v>
      </c>
      <c r="H79" s="12"/>
    </row>
    <row r="80" spans="1:8" x14ac:dyDescent="0.2">
      <c r="A80" t="s">
        <v>51</v>
      </c>
      <c r="B80" s="2">
        <v>1</v>
      </c>
      <c r="C80" s="1">
        <v>1</v>
      </c>
      <c r="D80" s="8">
        <v>130000</v>
      </c>
      <c r="E80" s="1">
        <v>0</v>
      </c>
      <c r="F80" s="6">
        <v>2.27</v>
      </c>
      <c r="G80" s="12">
        <v>485968.41751962877</v>
      </c>
      <c r="H80" s="12"/>
    </row>
    <row r="81" spans="1:8" x14ac:dyDescent="0.2">
      <c r="A81" t="s">
        <v>52</v>
      </c>
      <c r="B81" s="2">
        <v>0</v>
      </c>
      <c r="C81" s="1">
        <v>0</v>
      </c>
      <c r="D81" s="8">
        <v>160000</v>
      </c>
      <c r="E81" s="1">
        <v>0</v>
      </c>
      <c r="F81" s="6">
        <v>5.63</v>
      </c>
      <c r="G81" s="12">
        <v>181083.33333333331</v>
      </c>
      <c r="H81" s="12"/>
    </row>
    <row r="82" spans="1:8" x14ac:dyDescent="0.2">
      <c r="A82" t="s">
        <v>53</v>
      </c>
      <c r="B82" s="2">
        <v>0</v>
      </c>
      <c r="C82" s="1">
        <v>1</v>
      </c>
      <c r="D82" s="8">
        <v>300000</v>
      </c>
      <c r="E82" s="1">
        <v>1</v>
      </c>
      <c r="F82" s="6">
        <v>2.0299999999999998</v>
      </c>
      <c r="G82" s="12">
        <v>666916.66666666674</v>
      </c>
      <c r="H82" s="12"/>
    </row>
    <row r="83" spans="1:8" x14ac:dyDescent="0.2">
      <c r="A83" t="s">
        <v>54</v>
      </c>
      <c r="B83" s="2">
        <v>0</v>
      </c>
      <c r="C83" s="1">
        <v>1</v>
      </c>
      <c r="D83" s="8">
        <v>190000</v>
      </c>
      <c r="E83" s="1">
        <v>0</v>
      </c>
      <c r="F83" s="6">
        <v>2.5099999999999998</v>
      </c>
      <c r="G83" s="12">
        <v>464938.40265481215</v>
      </c>
      <c r="H83" s="12"/>
    </row>
    <row r="84" spans="1:8" x14ac:dyDescent="0.2">
      <c r="A84" t="s">
        <v>55</v>
      </c>
      <c r="B84" s="2">
        <v>1</v>
      </c>
      <c r="C84" s="1">
        <v>0</v>
      </c>
      <c r="D84" s="8">
        <v>80000</v>
      </c>
      <c r="E84" s="1">
        <v>0</v>
      </c>
      <c r="F84" s="6">
        <v>6.47</v>
      </c>
      <c r="G84" s="12">
        <v>140614.79487984654</v>
      </c>
      <c r="H84" s="12"/>
    </row>
    <row r="85" spans="1:8" x14ac:dyDescent="0.2">
      <c r="A85" t="s">
        <v>56</v>
      </c>
      <c r="B85" s="2">
        <v>0</v>
      </c>
      <c r="C85" s="1">
        <v>0</v>
      </c>
      <c r="D85" s="8">
        <v>280000</v>
      </c>
      <c r="E85" s="1">
        <v>0</v>
      </c>
      <c r="F85" s="6">
        <v>2.15</v>
      </c>
      <c r="G85" s="12">
        <v>552333.33333333337</v>
      </c>
      <c r="H85" s="12"/>
    </row>
    <row r="86" spans="1:8" x14ac:dyDescent="0.2">
      <c r="A86" t="s">
        <v>57</v>
      </c>
      <c r="B86" s="2">
        <v>1</v>
      </c>
      <c r="C86" s="1">
        <v>1</v>
      </c>
      <c r="D86" s="8">
        <v>50000</v>
      </c>
      <c r="E86" s="1">
        <v>0</v>
      </c>
      <c r="F86" s="6">
        <v>6.47</v>
      </c>
      <c r="G86" s="12">
        <v>140614.79487984654</v>
      </c>
      <c r="H86" s="12"/>
    </row>
    <row r="87" spans="1:8" x14ac:dyDescent="0.2">
      <c r="A87" t="s">
        <v>58</v>
      </c>
      <c r="B87" s="2">
        <v>1</v>
      </c>
      <c r="C87" s="1">
        <v>1</v>
      </c>
      <c r="D87" s="8">
        <v>100000</v>
      </c>
      <c r="E87" s="1">
        <v>0</v>
      </c>
      <c r="F87" s="6">
        <v>2.27</v>
      </c>
      <c r="G87" s="12">
        <v>318583.33333333331</v>
      </c>
      <c r="H87" s="12"/>
    </row>
    <row r="88" spans="1:8" x14ac:dyDescent="0.2">
      <c r="A88" t="s">
        <v>59</v>
      </c>
      <c r="B88" s="2">
        <v>0</v>
      </c>
      <c r="C88" s="1">
        <v>0</v>
      </c>
      <c r="D88" s="8">
        <v>140000</v>
      </c>
      <c r="E88" s="1">
        <v>1</v>
      </c>
      <c r="F88" s="6">
        <v>2.0299999999999998</v>
      </c>
      <c r="G88" s="12">
        <v>456083.33333333337</v>
      </c>
      <c r="H88" s="12"/>
    </row>
    <row r="89" spans="1:8" x14ac:dyDescent="0.2">
      <c r="A89" t="s">
        <v>60</v>
      </c>
      <c r="B89" s="2">
        <v>0</v>
      </c>
      <c r="C89" s="1">
        <v>0</v>
      </c>
      <c r="D89" s="8">
        <v>150000</v>
      </c>
      <c r="E89" s="1">
        <v>0</v>
      </c>
      <c r="F89" s="6">
        <v>4.07</v>
      </c>
      <c r="G89" s="12">
        <v>253270.83333333331</v>
      </c>
      <c r="H89" s="12"/>
    </row>
    <row r="90" spans="1:8" x14ac:dyDescent="0.2">
      <c r="A90" t="s">
        <v>61</v>
      </c>
      <c r="B90" s="2">
        <v>0</v>
      </c>
      <c r="C90" s="1">
        <v>0</v>
      </c>
      <c r="D90" s="8">
        <v>220000</v>
      </c>
      <c r="E90" s="1">
        <v>1</v>
      </c>
      <c r="F90" s="6">
        <v>1.9100000000000001</v>
      </c>
      <c r="G90" s="12">
        <v>581069.92609844776</v>
      </c>
      <c r="H90" s="12"/>
    </row>
    <row r="91" spans="1:8" x14ac:dyDescent="0.2">
      <c r="A91" t="s">
        <v>62</v>
      </c>
      <c r="B91" s="2">
        <v>1</v>
      </c>
      <c r="C91" s="1">
        <v>1</v>
      </c>
      <c r="D91" s="8">
        <v>50000</v>
      </c>
      <c r="E91" s="1">
        <v>0</v>
      </c>
      <c r="F91" s="6">
        <v>6.35</v>
      </c>
      <c r="G91" s="12">
        <v>149788.58828382008</v>
      </c>
      <c r="H91" s="12"/>
    </row>
    <row r="92" spans="1:8" x14ac:dyDescent="0.2">
      <c r="A92" t="s">
        <v>63</v>
      </c>
      <c r="B92" s="2">
        <v>0</v>
      </c>
      <c r="C92" s="1">
        <v>1</v>
      </c>
      <c r="D92" s="8">
        <v>140000</v>
      </c>
      <c r="E92" s="1">
        <v>0</v>
      </c>
      <c r="F92" s="6">
        <v>2.5099999999999998</v>
      </c>
      <c r="G92" s="12">
        <v>346083.33333333337</v>
      </c>
      <c r="H92" s="12"/>
    </row>
    <row r="93" spans="1:8" x14ac:dyDescent="0.2">
      <c r="A93" t="s">
        <v>64</v>
      </c>
      <c r="B93" s="2">
        <v>1</v>
      </c>
      <c r="C93" s="1">
        <v>1</v>
      </c>
      <c r="D93" s="8">
        <v>120000</v>
      </c>
      <c r="E93" s="1">
        <v>0</v>
      </c>
      <c r="F93" s="6">
        <v>2.87</v>
      </c>
      <c r="G93" s="12">
        <v>222333.33333333331</v>
      </c>
      <c r="H93" s="12"/>
    </row>
    <row r="94" spans="1:8" x14ac:dyDescent="0.2">
      <c r="A94" t="s">
        <v>65</v>
      </c>
      <c r="B94" s="2">
        <v>1</v>
      </c>
      <c r="C94" s="1">
        <v>0</v>
      </c>
      <c r="D94" s="8">
        <v>90000</v>
      </c>
      <c r="E94" s="1">
        <v>0</v>
      </c>
      <c r="F94" s="6">
        <v>3.59</v>
      </c>
      <c r="G94" s="12">
        <v>197583.33333333331</v>
      </c>
      <c r="H94" s="12"/>
    </row>
    <row r="95" spans="1:8" x14ac:dyDescent="0.2">
      <c r="A95" t="s">
        <v>5</v>
      </c>
      <c r="B95" s="2">
        <v>1</v>
      </c>
      <c r="C95" s="1">
        <v>0</v>
      </c>
      <c r="D95" s="8">
        <v>130000</v>
      </c>
      <c r="E95" s="1">
        <v>0</v>
      </c>
      <c r="F95" s="6">
        <v>1.9100000000000001</v>
      </c>
      <c r="G95" s="12">
        <v>201708.33333333331</v>
      </c>
      <c r="H95" s="12"/>
    </row>
    <row r="96" spans="1:8" x14ac:dyDescent="0.2">
      <c r="A96" t="s">
        <v>66</v>
      </c>
      <c r="B96" s="2">
        <v>1</v>
      </c>
      <c r="C96" s="1">
        <v>0</v>
      </c>
      <c r="D96" s="8">
        <v>50000</v>
      </c>
      <c r="E96" s="1">
        <v>0</v>
      </c>
      <c r="F96" s="6">
        <v>3</v>
      </c>
      <c r="G96" s="12">
        <v>123333.33333333334</v>
      </c>
      <c r="H96" s="12"/>
    </row>
    <row r="97" spans="1:8" x14ac:dyDescent="0.2">
      <c r="A97" t="s">
        <v>67</v>
      </c>
      <c r="B97" s="2">
        <v>1</v>
      </c>
      <c r="C97" s="1">
        <v>0</v>
      </c>
      <c r="D97" s="8">
        <v>100000</v>
      </c>
      <c r="E97" s="1">
        <v>1</v>
      </c>
      <c r="F97" s="6">
        <v>3.1100000000000003</v>
      </c>
      <c r="G97" s="12">
        <v>304833.33333333331</v>
      </c>
      <c r="H97" s="12"/>
    </row>
    <row r="98" spans="1:8" x14ac:dyDescent="0.2">
      <c r="A98" t="s">
        <v>68</v>
      </c>
      <c r="B98" s="2">
        <v>0</v>
      </c>
      <c r="C98" s="1">
        <v>1</v>
      </c>
      <c r="D98" s="8">
        <v>200000</v>
      </c>
      <c r="E98" s="1">
        <v>0</v>
      </c>
      <c r="F98" s="6">
        <v>6</v>
      </c>
      <c r="G98" s="12">
        <v>552333.33333333337</v>
      </c>
      <c r="H98" s="12"/>
    </row>
    <row r="99" spans="1:8" x14ac:dyDescent="0.2">
      <c r="A99" t="s">
        <v>69</v>
      </c>
      <c r="B99" s="2">
        <v>0</v>
      </c>
      <c r="C99" s="1">
        <v>1</v>
      </c>
      <c r="D99" s="8">
        <v>240000</v>
      </c>
      <c r="E99" s="1">
        <v>0</v>
      </c>
      <c r="F99" s="6">
        <v>1.79</v>
      </c>
      <c r="G99" s="12">
        <v>593583.33333333337</v>
      </c>
      <c r="H99" s="12"/>
    </row>
    <row r="100" spans="1:8" x14ac:dyDescent="0.2">
      <c r="A100" t="s">
        <v>70</v>
      </c>
      <c r="B100" s="2">
        <v>0</v>
      </c>
      <c r="C100" s="1">
        <v>1</v>
      </c>
      <c r="D100" s="8">
        <v>180000</v>
      </c>
      <c r="E100" s="1">
        <v>0</v>
      </c>
      <c r="F100" s="6">
        <v>2.27</v>
      </c>
      <c r="G100" s="12">
        <v>407958.33333333337</v>
      </c>
      <c r="H100" s="12"/>
    </row>
  </sheetData>
  <autoFilter ref="A1:G1"/>
  <phoneticPr fontId="0" type="noConversion"/>
  <pageMargins left="0.75" right="0.75" top="1" bottom="1" header="0.5" footer="0.5"/>
  <pageSetup orientation="portrait" horizontalDpi="200" verticalDpi="2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
  <sheetViews>
    <sheetView topLeftCell="A68" workbookViewId="0">
      <selection activeCell="I100" sqref="I100"/>
    </sheetView>
  </sheetViews>
  <sheetFormatPr defaultColWidth="8.85546875" defaultRowHeight="12.75" x14ac:dyDescent="0.2"/>
  <cols>
    <col min="1" max="1" width="11.7109375" bestFit="1" customWidth="1"/>
    <col min="2" max="2" width="4.42578125" bestFit="1" customWidth="1"/>
    <col min="3" max="3" width="8.85546875" bestFit="1" customWidth="1"/>
    <col min="4" max="5" width="11.7109375" customWidth="1"/>
    <col min="6" max="6" width="8.28515625" bestFit="1" customWidth="1"/>
    <col min="7" max="7" width="13.140625" bestFit="1" customWidth="1"/>
    <col min="8" max="8" width="13.140625" customWidth="1"/>
    <col min="9" max="9" width="9.42578125" customWidth="1"/>
  </cols>
  <sheetData>
    <row r="1" spans="1:9" ht="38.25" x14ac:dyDescent="0.2">
      <c r="A1" s="4" t="s">
        <v>101</v>
      </c>
      <c r="B1" s="5" t="s">
        <v>81</v>
      </c>
      <c r="C1" s="5" t="s">
        <v>88</v>
      </c>
      <c r="D1" s="5" t="s">
        <v>89</v>
      </c>
      <c r="E1" s="5" t="s">
        <v>113</v>
      </c>
      <c r="F1" s="5" t="s">
        <v>87</v>
      </c>
      <c r="G1" s="5" t="s">
        <v>76</v>
      </c>
      <c r="H1" s="5" t="s">
        <v>111</v>
      </c>
      <c r="I1" s="5" t="s">
        <v>82</v>
      </c>
    </row>
    <row r="2" spans="1:9" x14ac:dyDescent="0.2">
      <c r="A2" t="s">
        <v>41</v>
      </c>
      <c r="B2" s="2">
        <v>0</v>
      </c>
      <c r="C2" s="1">
        <v>1</v>
      </c>
      <c r="D2" s="8">
        <v>330000</v>
      </c>
      <c r="E2" s="45" t="s">
        <v>114</v>
      </c>
      <c r="F2" s="1">
        <v>1</v>
      </c>
      <c r="G2" s="6">
        <v>2.0299999999999998</v>
      </c>
      <c r="H2" s="6">
        <v>2</v>
      </c>
      <c r="I2" s="12">
        <v>850852.96580191923</v>
      </c>
    </row>
    <row r="3" spans="1:9" x14ac:dyDescent="0.2">
      <c r="A3" t="s">
        <v>10</v>
      </c>
      <c r="B3" s="2">
        <v>0</v>
      </c>
      <c r="C3" s="1">
        <v>0</v>
      </c>
      <c r="D3" s="8">
        <v>320000</v>
      </c>
      <c r="E3" s="45" t="s">
        <v>114</v>
      </c>
      <c r="F3" s="1">
        <v>1</v>
      </c>
      <c r="G3" s="6">
        <v>3.71</v>
      </c>
      <c r="H3" s="6">
        <v>4</v>
      </c>
      <c r="I3" s="12">
        <v>744833.33333333326</v>
      </c>
    </row>
    <row r="4" spans="1:9" x14ac:dyDescent="0.2">
      <c r="A4" t="s">
        <v>53</v>
      </c>
      <c r="B4" s="2">
        <v>0</v>
      </c>
      <c r="C4" s="1">
        <v>1</v>
      </c>
      <c r="D4" s="8">
        <v>300000</v>
      </c>
      <c r="E4" s="45" t="s">
        <v>114</v>
      </c>
      <c r="F4" s="1">
        <v>1</v>
      </c>
      <c r="G4" s="6">
        <v>2.0299999999999998</v>
      </c>
      <c r="H4" s="6">
        <v>2</v>
      </c>
      <c r="I4" s="12">
        <v>666916.66666666674</v>
      </c>
    </row>
    <row r="5" spans="1:9" x14ac:dyDescent="0.2">
      <c r="A5" t="s">
        <v>43</v>
      </c>
      <c r="B5" s="2">
        <v>0</v>
      </c>
      <c r="C5" s="1">
        <v>0</v>
      </c>
      <c r="D5" s="8">
        <v>300000</v>
      </c>
      <c r="E5" s="45" t="s">
        <v>114</v>
      </c>
      <c r="F5" s="1">
        <v>1</v>
      </c>
      <c r="G5" s="6">
        <v>2.39</v>
      </c>
      <c r="H5" s="6">
        <v>2</v>
      </c>
      <c r="I5" s="12">
        <v>733258.14286137454</v>
      </c>
    </row>
    <row r="6" spans="1:9" x14ac:dyDescent="0.2">
      <c r="A6" t="s">
        <v>49</v>
      </c>
      <c r="B6" s="2">
        <v>1</v>
      </c>
      <c r="C6" s="1">
        <v>1</v>
      </c>
      <c r="D6" s="8">
        <v>290000</v>
      </c>
      <c r="E6" s="45" t="s">
        <v>114</v>
      </c>
      <c r="F6" s="1">
        <v>1</v>
      </c>
      <c r="G6" s="6">
        <v>2.0299999999999998</v>
      </c>
      <c r="H6" s="6">
        <v>2</v>
      </c>
      <c r="I6" s="12">
        <v>621083.33333333337</v>
      </c>
    </row>
    <row r="7" spans="1:9" x14ac:dyDescent="0.2">
      <c r="A7" t="s">
        <v>35</v>
      </c>
      <c r="B7" s="2">
        <v>0</v>
      </c>
      <c r="C7" s="1">
        <v>1</v>
      </c>
      <c r="D7" s="8">
        <v>290000</v>
      </c>
      <c r="E7" s="45" t="s">
        <v>114</v>
      </c>
      <c r="F7" s="1">
        <v>1</v>
      </c>
      <c r="G7" s="6">
        <v>2.5099999999999998</v>
      </c>
      <c r="H7" s="6">
        <v>3</v>
      </c>
      <c r="I7" s="12">
        <v>555459.50996286259</v>
      </c>
    </row>
    <row r="8" spans="1:9" x14ac:dyDescent="0.2">
      <c r="A8" t="s">
        <v>56</v>
      </c>
      <c r="B8" s="2">
        <v>0</v>
      </c>
      <c r="C8" s="1">
        <v>0</v>
      </c>
      <c r="D8" s="8">
        <v>280000</v>
      </c>
      <c r="E8" s="45" t="s">
        <v>114</v>
      </c>
      <c r="F8" s="1">
        <v>0</v>
      </c>
      <c r="G8" s="6">
        <v>2.15</v>
      </c>
      <c r="H8" s="6">
        <v>2</v>
      </c>
      <c r="I8" s="12">
        <v>552333.33333333337</v>
      </c>
    </row>
    <row r="9" spans="1:9" x14ac:dyDescent="0.2">
      <c r="A9" t="s">
        <v>22</v>
      </c>
      <c r="B9" s="2">
        <v>1</v>
      </c>
      <c r="C9" s="1">
        <v>0</v>
      </c>
      <c r="D9" s="8">
        <v>250000</v>
      </c>
      <c r="E9" s="45" t="s">
        <v>114</v>
      </c>
      <c r="F9" s="1">
        <v>0</v>
      </c>
      <c r="G9" s="6">
        <v>7.5500000000000007</v>
      </c>
      <c r="H9" s="6">
        <v>8</v>
      </c>
      <c r="I9" s="12">
        <v>104960.14492753611</v>
      </c>
    </row>
    <row r="10" spans="1:9" x14ac:dyDescent="0.2">
      <c r="A10" t="s">
        <v>69</v>
      </c>
      <c r="B10" s="2">
        <v>0</v>
      </c>
      <c r="C10" s="1">
        <v>1</v>
      </c>
      <c r="D10" s="8">
        <v>240000</v>
      </c>
      <c r="E10" s="45" t="s">
        <v>115</v>
      </c>
      <c r="F10" s="1">
        <v>0</v>
      </c>
      <c r="G10" s="6">
        <v>1.79</v>
      </c>
      <c r="H10" s="6">
        <v>2</v>
      </c>
      <c r="I10" s="12">
        <v>593583.33333333337</v>
      </c>
    </row>
    <row r="11" spans="1:9" x14ac:dyDescent="0.2">
      <c r="A11" t="s">
        <v>12</v>
      </c>
      <c r="B11" s="2">
        <v>1</v>
      </c>
      <c r="C11" s="1">
        <v>1</v>
      </c>
      <c r="D11" s="8">
        <v>240000</v>
      </c>
      <c r="E11" s="45" t="s">
        <v>115</v>
      </c>
      <c r="F11" s="1">
        <v>0</v>
      </c>
      <c r="G11" s="6">
        <v>4.79</v>
      </c>
      <c r="H11" s="6">
        <v>5</v>
      </c>
      <c r="I11" s="12">
        <v>162750</v>
      </c>
    </row>
    <row r="12" spans="1:9" x14ac:dyDescent="0.2">
      <c r="A12" t="s">
        <v>36</v>
      </c>
      <c r="B12" s="2">
        <v>1</v>
      </c>
      <c r="C12" s="1">
        <v>0</v>
      </c>
      <c r="D12" s="8">
        <v>240000</v>
      </c>
      <c r="E12" s="45" t="s">
        <v>115</v>
      </c>
      <c r="F12" s="1">
        <v>0</v>
      </c>
      <c r="G12" s="6">
        <v>6.71</v>
      </c>
      <c r="H12" s="6">
        <v>7</v>
      </c>
      <c r="I12" s="12">
        <v>122971.93139225261</v>
      </c>
    </row>
    <row r="13" spans="1:9" x14ac:dyDescent="0.2">
      <c r="A13" t="s">
        <v>20</v>
      </c>
      <c r="B13" s="2">
        <v>1</v>
      </c>
      <c r="C13" s="1">
        <v>0</v>
      </c>
      <c r="D13" s="8">
        <v>230000</v>
      </c>
      <c r="E13" s="45" t="s">
        <v>115</v>
      </c>
      <c r="F13" s="1">
        <v>0</v>
      </c>
      <c r="G13" s="6">
        <v>5.51</v>
      </c>
      <c r="H13" s="6">
        <v>6</v>
      </c>
      <c r="I13" s="12">
        <v>43957.482993197336</v>
      </c>
    </row>
    <row r="14" spans="1:9" x14ac:dyDescent="0.2">
      <c r="A14" t="s">
        <v>33</v>
      </c>
      <c r="B14" s="2">
        <v>1</v>
      </c>
      <c r="C14" s="1">
        <v>0</v>
      </c>
      <c r="D14" s="8">
        <v>230000</v>
      </c>
      <c r="E14" s="45" t="s">
        <v>115</v>
      </c>
      <c r="F14" s="1">
        <v>0</v>
      </c>
      <c r="G14" s="6">
        <v>6.35</v>
      </c>
      <c r="H14" s="6">
        <v>6</v>
      </c>
      <c r="I14" s="12">
        <v>149788.58828382008</v>
      </c>
    </row>
    <row r="15" spans="1:9" x14ac:dyDescent="0.2">
      <c r="A15" t="s">
        <v>39</v>
      </c>
      <c r="B15" s="2">
        <v>1</v>
      </c>
      <c r="C15" s="1">
        <v>0</v>
      </c>
      <c r="D15" s="8">
        <v>230000</v>
      </c>
      <c r="E15" s="45" t="s">
        <v>115</v>
      </c>
      <c r="F15" s="1">
        <v>0</v>
      </c>
      <c r="G15" s="6">
        <v>6.35</v>
      </c>
      <c r="H15" s="6">
        <v>6</v>
      </c>
      <c r="I15" s="12">
        <v>149788.58828382008</v>
      </c>
    </row>
    <row r="16" spans="1:9" x14ac:dyDescent="0.2">
      <c r="A16" t="s">
        <v>61</v>
      </c>
      <c r="B16" s="2">
        <v>0</v>
      </c>
      <c r="C16" s="1">
        <v>0</v>
      </c>
      <c r="D16" s="8">
        <v>220000</v>
      </c>
      <c r="E16" s="45" t="s">
        <v>115</v>
      </c>
      <c r="F16" s="1">
        <v>1</v>
      </c>
      <c r="G16" s="6">
        <v>1.9100000000000001</v>
      </c>
      <c r="H16" s="6">
        <v>2</v>
      </c>
      <c r="I16" s="12">
        <v>581069.92609844776</v>
      </c>
    </row>
    <row r="17" spans="1:9" x14ac:dyDescent="0.2">
      <c r="A17" t="s">
        <v>31</v>
      </c>
      <c r="B17" s="2">
        <v>1</v>
      </c>
      <c r="C17" s="1">
        <v>0</v>
      </c>
      <c r="D17" s="8">
        <v>210000</v>
      </c>
      <c r="E17" s="45" t="s">
        <v>115</v>
      </c>
      <c r="F17" s="1">
        <v>0</v>
      </c>
      <c r="G17" s="6">
        <v>4.07</v>
      </c>
      <c r="H17" s="6">
        <v>4</v>
      </c>
      <c r="I17" s="12">
        <v>223448.19819819822</v>
      </c>
    </row>
    <row r="18" spans="1:9" x14ac:dyDescent="0.2">
      <c r="A18" t="s">
        <v>32</v>
      </c>
      <c r="B18" s="2">
        <v>1</v>
      </c>
      <c r="C18" s="1">
        <v>0</v>
      </c>
      <c r="D18" s="8">
        <v>210000</v>
      </c>
      <c r="E18" s="45" t="s">
        <v>115</v>
      </c>
      <c r="F18" s="1">
        <v>0</v>
      </c>
      <c r="G18" s="6">
        <v>5.75</v>
      </c>
      <c r="H18" s="6">
        <v>6</v>
      </c>
      <c r="I18" s="12">
        <v>160458.33333333334</v>
      </c>
    </row>
    <row r="19" spans="1:9" x14ac:dyDescent="0.2">
      <c r="A19" t="s">
        <v>9</v>
      </c>
      <c r="B19" s="2">
        <v>0</v>
      </c>
      <c r="C19" s="1">
        <v>0</v>
      </c>
      <c r="D19" s="8">
        <v>200000</v>
      </c>
      <c r="E19" s="45" t="s">
        <v>115</v>
      </c>
      <c r="F19" s="1">
        <v>0</v>
      </c>
      <c r="G19" s="6">
        <v>2.63</v>
      </c>
      <c r="H19" s="6">
        <v>3</v>
      </c>
      <c r="I19" s="12">
        <v>483583.33333333337</v>
      </c>
    </row>
    <row r="20" spans="1:9" x14ac:dyDescent="0.2">
      <c r="A20" t="s">
        <v>68</v>
      </c>
      <c r="B20" s="2">
        <v>0</v>
      </c>
      <c r="C20" s="1">
        <v>1</v>
      </c>
      <c r="D20" s="8">
        <v>200000</v>
      </c>
      <c r="E20" s="45" t="s">
        <v>115</v>
      </c>
      <c r="F20" s="1">
        <v>0</v>
      </c>
      <c r="G20" s="6">
        <v>6</v>
      </c>
      <c r="H20" s="6">
        <v>6</v>
      </c>
      <c r="I20" s="12">
        <v>552333.33333333337</v>
      </c>
    </row>
    <row r="21" spans="1:9" x14ac:dyDescent="0.2">
      <c r="A21" t="s">
        <v>27</v>
      </c>
      <c r="B21" s="2">
        <v>1</v>
      </c>
      <c r="C21" s="1">
        <v>0</v>
      </c>
      <c r="D21" s="8">
        <v>200000</v>
      </c>
      <c r="E21" s="45" t="s">
        <v>115</v>
      </c>
      <c r="F21" s="1">
        <v>0</v>
      </c>
      <c r="G21" s="6">
        <v>6.83</v>
      </c>
      <c r="H21" s="6">
        <v>7</v>
      </c>
      <c r="I21" s="12">
        <v>90726.190476190372</v>
      </c>
    </row>
    <row r="22" spans="1:9" x14ac:dyDescent="0.2">
      <c r="A22" t="s">
        <v>25</v>
      </c>
      <c r="B22" s="2">
        <v>1</v>
      </c>
      <c r="C22" s="1">
        <v>0</v>
      </c>
      <c r="D22" s="8">
        <v>200000</v>
      </c>
      <c r="E22" s="45" t="s">
        <v>115</v>
      </c>
      <c r="F22" s="1">
        <v>0</v>
      </c>
      <c r="G22" s="6">
        <v>7.07</v>
      </c>
      <c r="H22" s="6">
        <v>7</v>
      </c>
      <c r="I22" s="12">
        <v>25708.333333333336</v>
      </c>
    </row>
    <row r="23" spans="1:9" x14ac:dyDescent="0.2">
      <c r="A23" t="s">
        <v>2</v>
      </c>
      <c r="B23" s="2">
        <v>1</v>
      </c>
      <c r="C23" s="1">
        <v>1</v>
      </c>
      <c r="D23" s="8">
        <v>190000</v>
      </c>
      <c r="E23" s="45" t="s">
        <v>115</v>
      </c>
      <c r="F23" s="1">
        <v>0</v>
      </c>
      <c r="G23" s="6">
        <v>2.15</v>
      </c>
      <c r="H23" s="6">
        <v>2</v>
      </c>
      <c r="I23" s="12">
        <v>407958.33333333337</v>
      </c>
    </row>
    <row r="24" spans="1:9" x14ac:dyDescent="0.2">
      <c r="A24" t="s">
        <v>11</v>
      </c>
      <c r="B24" s="2">
        <v>0</v>
      </c>
      <c r="C24" s="1">
        <v>1</v>
      </c>
      <c r="D24" s="8">
        <v>190000</v>
      </c>
      <c r="E24" s="45" t="s">
        <v>115</v>
      </c>
      <c r="F24" s="1">
        <v>1</v>
      </c>
      <c r="G24" s="6">
        <v>2.39</v>
      </c>
      <c r="H24" s="6">
        <v>2</v>
      </c>
      <c r="I24" s="12">
        <v>531708.33333333337</v>
      </c>
    </row>
    <row r="25" spans="1:9" x14ac:dyDescent="0.2">
      <c r="A25" t="s">
        <v>54</v>
      </c>
      <c r="B25" s="2">
        <v>0</v>
      </c>
      <c r="C25" s="1">
        <v>1</v>
      </c>
      <c r="D25" s="8">
        <v>190000</v>
      </c>
      <c r="E25" s="45" t="s">
        <v>115</v>
      </c>
      <c r="F25" s="1">
        <v>0</v>
      </c>
      <c r="G25" s="6">
        <v>2.5099999999999998</v>
      </c>
      <c r="H25" s="6">
        <v>3</v>
      </c>
      <c r="I25" s="12">
        <v>464938.40265481215</v>
      </c>
    </row>
    <row r="26" spans="1:9" x14ac:dyDescent="0.2">
      <c r="A26" t="s">
        <v>42</v>
      </c>
      <c r="B26" s="2">
        <v>0</v>
      </c>
      <c r="C26" s="1">
        <v>0</v>
      </c>
      <c r="D26" s="8">
        <v>190000</v>
      </c>
      <c r="E26" s="45" t="s">
        <v>115</v>
      </c>
      <c r="F26" s="1">
        <v>0</v>
      </c>
      <c r="G26" s="6">
        <v>5.15</v>
      </c>
      <c r="H26" s="6">
        <v>5</v>
      </c>
      <c r="I26" s="12">
        <v>257401.90837357342</v>
      </c>
    </row>
    <row r="27" spans="1:9" x14ac:dyDescent="0.2">
      <c r="A27" t="s">
        <v>48</v>
      </c>
      <c r="B27" s="2">
        <v>1</v>
      </c>
      <c r="C27" s="1">
        <v>0</v>
      </c>
      <c r="D27" s="8">
        <v>190000</v>
      </c>
      <c r="E27" s="45" t="s">
        <v>115</v>
      </c>
      <c r="F27" s="1">
        <v>0</v>
      </c>
      <c r="G27" s="6">
        <v>5.27</v>
      </c>
      <c r="H27" s="6">
        <v>5</v>
      </c>
      <c r="I27" s="12">
        <v>142583.33333333334</v>
      </c>
    </row>
    <row r="28" spans="1:9" x14ac:dyDescent="0.2">
      <c r="A28" t="s">
        <v>18</v>
      </c>
      <c r="B28" s="2">
        <v>1</v>
      </c>
      <c r="C28" s="1">
        <v>0</v>
      </c>
      <c r="D28" s="8">
        <v>190000</v>
      </c>
      <c r="E28" s="45" t="s">
        <v>115</v>
      </c>
      <c r="F28" s="1">
        <v>0</v>
      </c>
      <c r="G28" s="6">
        <v>6.23</v>
      </c>
      <c r="H28" s="6">
        <v>6</v>
      </c>
      <c r="I28" s="12">
        <v>129520.83333333334</v>
      </c>
    </row>
    <row r="29" spans="1:9" x14ac:dyDescent="0.2">
      <c r="A29" t="s">
        <v>46</v>
      </c>
      <c r="B29" s="2">
        <v>1</v>
      </c>
      <c r="C29" s="1">
        <v>0</v>
      </c>
      <c r="D29" s="8">
        <v>190000</v>
      </c>
      <c r="E29" s="45" t="s">
        <v>115</v>
      </c>
      <c r="F29" s="1">
        <v>0</v>
      </c>
      <c r="G29" s="6">
        <v>6.23</v>
      </c>
      <c r="H29" s="6">
        <v>6</v>
      </c>
      <c r="I29" s="12">
        <v>142583.33333333334</v>
      </c>
    </row>
    <row r="30" spans="1:9" x14ac:dyDescent="0.2">
      <c r="A30" t="s">
        <v>70</v>
      </c>
      <c r="B30" s="2">
        <v>0</v>
      </c>
      <c r="C30" s="1">
        <v>1</v>
      </c>
      <c r="D30" s="8">
        <v>180000</v>
      </c>
      <c r="E30" s="45" t="s">
        <v>115</v>
      </c>
      <c r="F30" s="1">
        <v>0</v>
      </c>
      <c r="G30" s="6">
        <v>2.27</v>
      </c>
      <c r="H30" s="6">
        <v>2</v>
      </c>
      <c r="I30" s="12">
        <v>407958.33333333337</v>
      </c>
    </row>
    <row r="31" spans="1:9" x14ac:dyDescent="0.2">
      <c r="A31" t="s">
        <v>28</v>
      </c>
      <c r="B31" s="2">
        <v>0</v>
      </c>
      <c r="C31" s="1">
        <v>1</v>
      </c>
      <c r="D31" s="8">
        <v>180000</v>
      </c>
      <c r="E31" s="45" t="s">
        <v>115</v>
      </c>
      <c r="F31" s="1">
        <v>0</v>
      </c>
      <c r="G31" s="6">
        <v>4.43</v>
      </c>
      <c r="H31" s="6">
        <v>4</v>
      </c>
      <c r="I31" s="12">
        <v>139833.33333333334</v>
      </c>
    </row>
    <row r="32" spans="1:9" x14ac:dyDescent="0.2">
      <c r="A32" t="s">
        <v>73</v>
      </c>
      <c r="B32" s="2">
        <v>0</v>
      </c>
      <c r="C32" s="1">
        <v>1</v>
      </c>
      <c r="D32" s="8">
        <v>170000</v>
      </c>
      <c r="E32" s="45" t="s">
        <v>115</v>
      </c>
      <c r="F32" s="1">
        <v>1</v>
      </c>
      <c r="G32" s="6">
        <v>2.39</v>
      </c>
      <c r="H32" s="6">
        <v>2</v>
      </c>
      <c r="I32" s="12">
        <v>531708.33333333337</v>
      </c>
    </row>
    <row r="33" spans="1:9" x14ac:dyDescent="0.2">
      <c r="A33" t="s">
        <v>44</v>
      </c>
      <c r="B33" s="2">
        <v>1</v>
      </c>
      <c r="C33" s="1">
        <v>0</v>
      </c>
      <c r="D33" s="8">
        <v>170000</v>
      </c>
      <c r="E33" s="45" t="s">
        <v>115</v>
      </c>
      <c r="F33" s="1">
        <v>0</v>
      </c>
      <c r="G33" s="6">
        <v>4.55</v>
      </c>
      <c r="H33" s="6">
        <v>5</v>
      </c>
      <c r="I33" s="12">
        <v>236083.33333333331</v>
      </c>
    </row>
    <row r="34" spans="1:9" x14ac:dyDescent="0.2">
      <c r="A34" t="s">
        <v>47</v>
      </c>
      <c r="B34" s="2">
        <v>1</v>
      </c>
      <c r="C34" s="1">
        <v>1</v>
      </c>
      <c r="D34" s="8">
        <v>160000</v>
      </c>
      <c r="E34" s="45" t="s">
        <v>115</v>
      </c>
      <c r="F34" s="1">
        <v>0</v>
      </c>
      <c r="G34" s="6">
        <v>4.1900000000000004</v>
      </c>
      <c r="H34" s="6">
        <v>4</v>
      </c>
      <c r="I34" s="12">
        <v>231958.33333333331</v>
      </c>
    </row>
    <row r="35" spans="1:9" x14ac:dyDescent="0.2">
      <c r="A35" t="s">
        <v>40</v>
      </c>
      <c r="B35" s="2">
        <v>0</v>
      </c>
      <c r="C35" s="1">
        <v>0</v>
      </c>
      <c r="D35" s="8">
        <v>160000</v>
      </c>
      <c r="E35" s="45" t="s">
        <v>115</v>
      </c>
      <c r="F35" s="1">
        <v>0</v>
      </c>
      <c r="G35" s="6">
        <v>5.27</v>
      </c>
      <c r="H35" s="6">
        <v>5</v>
      </c>
      <c r="I35" s="12">
        <v>245114.72542109495</v>
      </c>
    </row>
    <row r="36" spans="1:9" x14ac:dyDescent="0.2">
      <c r="A36" t="s">
        <v>52</v>
      </c>
      <c r="B36" s="2">
        <v>0</v>
      </c>
      <c r="C36" s="1">
        <v>0</v>
      </c>
      <c r="D36" s="8">
        <v>160000</v>
      </c>
      <c r="E36" s="45" t="s">
        <v>115</v>
      </c>
      <c r="F36" s="1">
        <v>0</v>
      </c>
      <c r="G36" s="6">
        <v>5.63</v>
      </c>
      <c r="H36" s="6">
        <v>6</v>
      </c>
      <c r="I36" s="12">
        <v>181083.33333333331</v>
      </c>
    </row>
    <row r="37" spans="1:9" x14ac:dyDescent="0.2">
      <c r="A37" t="s">
        <v>69</v>
      </c>
      <c r="B37" s="2">
        <v>1</v>
      </c>
      <c r="C37" s="1">
        <v>1</v>
      </c>
      <c r="D37" s="8">
        <v>160000</v>
      </c>
      <c r="E37" s="45" t="s">
        <v>115</v>
      </c>
      <c r="F37" s="1">
        <v>0</v>
      </c>
      <c r="G37" s="6">
        <v>5.87</v>
      </c>
      <c r="H37" s="6">
        <v>6</v>
      </c>
      <c r="I37" s="12">
        <v>216833.33333333331</v>
      </c>
    </row>
    <row r="38" spans="1:9" x14ac:dyDescent="0.2">
      <c r="A38" t="s">
        <v>18</v>
      </c>
      <c r="B38" s="2">
        <v>0</v>
      </c>
      <c r="C38" s="1">
        <v>1</v>
      </c>
      <c r="D38" s="8">
        <v>150000</v>
      </c>
      <c r="E38" s="45" t="s">
        <v>115</v>
      </c>
      <c r="F38" s="1">
        <v>0</v>
      </c>
      <c r="G38" s="6">
        <v>2.87</v>
      </c>
      <c r="H38" s="6">
        <v>3</v>
      </c>
      <c r="I38" s="12">
        <v>407958.33333333337</v>
      </c>
    </row>
    <row r="39" spans="1:9" x14ac:dyDescent="0.2">
      <c r="A39" t="s">
        <v>24</v>
      </c>
      <c r="B39" s="2">
        <v>1</v>
      </c>
      <c r="C39" s="1">
        <v>1</v>
      </c>
      <c r="D39" s="8">
        <v>150000</v>
      </c>
      <c r="E39" s="45" t="s">
        <v>115</v>
      </c>
      <c r="F39" s="1">
        <v>0</v>
      </c>
      <c r="G39" s="6">
        <v>3.95</v>
      </c>
      <c r="H39" s="6">
        <v>4</v>
      </c>
      <c r="I39" s="12">
        <v>254416.66666666669</v>
      </c>
    </row>
    <row r="40" spans="1:9" x14ac:dyDescent="0.2">
      <c r="A40" t="s">
        <v>60</v>
      </c>
      <c r="B40" s="2">
        <v>0</v>
      </c>
      <c r="C40" s="1">
        <v>0</v>
      </c>
      <c r="D40" s="8">
        <v>150000</v>
      </c>
      <c r="E40" s="45" t="s">
        <v>115</v>
      </c>
      <c r="F40" s="1">
        <v>0</v>
      </c>
      <c r="G40" s="6">
        <v>4.07</v>
      </c>
      <c r="H40" s="6">
        <v>4</v>
      </c>
      <c r="I40" s="12">
        <v>253270.83333333331</v>
      </c>
    </row>
    <row r="41" spans="1:9" x14ac:dyDescent="0.2">
      <c r="A41" t="s">
        <v>37</v>
      </c>
      <c r="B41" s="2">
        <v>1</v>
      </c>
      <c r="C41" s="1">
        <v>0</v>
      </c>
      <c r="D41" s="8">
        <v>150000</v>
      </c>
      <c r="E41" s="45" t="s">
        <v>115</v>
      </c>
      <c r="F41" s="1">
        <v>0</v>
      </c>
      <c r="G41" s="6">
        <v>6.47</v>
      </c>
      <c r="H41" s="6">
        <v>6</v>
      </c>
      <c r="I41" s="12">
        <v>140614.79487984654</v>
      </c>
    </row>
    <row r="42" spans="1:9" x14ac:dyDescent="0.2">
      <c r="A42" t="s">
        <v>6</v>
      </c>
      <c r="B42" s="2">
        <v>1</v>
      </c>
      <c r="C42" s="1">
        <v>1</v>
      </c>
      <c r="D42" s="8">
        <v>150000</v>
      </c>
      <c r="E42" s="45" t="s">
        <v>115</v>
      </c>
      <c r="F42" s="1">
        <v>0</v>
      </c>
      <c r="G42" s="6">
        <v>6.71</v>
      </c>
      <c r="H42" s="6">
        <v>7</v>
      </c>
      <c r="I42" s="12">
        <v>203770.83333333331</v>
      </c>
    </row>
    <row r="43" spans="1:9" x14ac:dyDescent="0.2">
      <c r="A43" t="s">
        <v>3</v>
      </c>
      <c r="B43" s="2">
        <v>1</v>
      </c>
      <c r="C43" s="1">
        <v>0</v>
      </c>
      <c r="D43" s="8">
        <v>140000</v>
      </c>
      <c r="E43" s="45" t="s">
        <v>116</v>
      </c>
      <c r="F43" s="1">
        <v>0</v>
      </c>
      <c r="G43" s="6">
        <v>2.0299999999999998</v>
      </c>
      <c r="H43" s="6">
        <v>2</v>
      </c>
      <c r="I43" s="12">
        <v>332333.33333333337</v>
      </c>
    </row>
    <row r="44" spans="1:9" x14ac:dyDescent="0.2">
      <c r="A44" t="s">
        <v>59</v>
      </c>
      <c r="B44" s="2">
        <v>0</v>
      </c>
      <c r="C44" s="1">
        <v>0</v>
      </c>
      <c r="D44" s="8">
        <v>140000</v>
      </c>
      <c r="E44" s="45" t="s">
        <v>116</v>
      </c>
      <c r="F44" s="1">
        <v>1</v>
      </c>
      <c r="G44" s="6">
        <v>2.0299999999999998</v>
      </c>
      <c r="H44" s="6">
        <v>2</v>
      </c>
      <c r="I44" s="12">
        <v>456083.33333333337</v>
      </c>
    </row>
    <row r="45" spans="1:9" x14ac:dyDescent="0.2">
      <c r="A45" t="s">
        <v>65</v>
      </c>
      <c r="B45" s="2">
        <v>0</v>
      </c>
      <c r="C45" s="1">
        <v>1</v>
      </c>
      <c r="D45" s="8">
        <v>140000</v>
      </c>
      <c r="E45" s="45" t="s">
        <v>116</v>
      </c>
      <c r="F45" s="1">
        <v>0</v>
      </c>
      <c r="G45" s="6">
        <v>2.15</v>
      </c>
      <c r="H45" s="6">
        <v>2</v>
      </c>
      <c r="I45" s="12">
        <v>492000</v>
      </c>
    </row>
    <row r="46" spans="1:9" x14ac:dyDescent="0.2">
      <c r="A46" t="s">
        <v>50</v>
      </c>
      <c r="B46" s="2">
        <v>1</v>
      </c>
      <c r="C46" s="1">
        <v>1</v>
      </c>
      <c r="D46" s="8">
        <v>140000</v>
      </c>
      <c r="E46" s="45" t="s">
        <v>116</v>
      </c>
      <c r="F46" s="1">
        <v>1</v>
      </c>
      <c r="G46" s="6">
        <v>2.39</v>
      </c>
      <c r="H46" s="6">
        <v>2</v>
      </c>
      <c r="I46" s="12">
        <v>464938.40265481215</v>
      </c>
    </row>
    <row r="47" spans="1:9" x14ac:dyDescent="0.2">
      <c r="A47" t="s">
        <v>63</v>
      </c>
      <c r="B47" s="2">
        <v>0</v>
      </c>
      <c r="C47" s="1">
        <v>1</v>
      </c>
      <c r="D47" s="8">
        <v>140000</v>
      </c>
      <c r="E47" s="45" t="s">
        <v>116</v>
      </c>
      <c r="F47" s="1">
        <v>0</v>
      </c>
      <c r="G47" s="6">
        <v>2.5099999999999998</v>
      </c>
      <c r="H47" s="6">
        <v>3</v>
      </c>
      <c r="I47" s="12">
        <v>346083.33333333337</v>
      </c>
    </row>
    <row r="48" spans="1:9" x14ac:dyDescent="0.2">
      <c r="A48" t="s">
        <v>67</v>
      </c>
      <c r="B48" s="2">
        <v>0</v>
      </c>
      <c r="C48" s="1">
        <v>1</v>
      </c>
      <c r="D48" s="8">
        <v>140000</v>
      </c>
      <c r="E48" s="45" t="s">
        <v>116</v>
      </c>
      <c r="F48" s="1">
        <v>0</v>
      </c>
      <c r="G48" s="6">
        <v>2.99</v>
      </c>
      <c r="H48" s="6">
        <v>3</v>
      </c>
      <c r="I48" s="12">
        <v>428583.33333333337</v>
      </c>
    </row>
    <row r="49" spans="1:9" x14ac:dyDescent="0.2">
      <c r="A49" t="s">
        <v>5</v>
      </c>
      <c r="B49" s="2">
        <v>1</v>
      </c>
      <c r="C49" s="1">
        <v>0</v>
      </c>
      <c r="D49" s="8">
        <v>130000</v>
      </c>
      <c r="E49" s="45" t="s">
        <v>116</v>
      </c>
      <c r="F49" s="1">
        <v>0</v>
      </c>
      <c r="G49" s="6">
        <v>1.9100000000000001</v>
      </c>
      <c r="H49" s="6">
        <v>2</v>
      </c>
      <c r="I49" s="12">
        <v>201708.33333333331</v>
      </c>
    </row>
    <row r="50" spans="1:9" x14ac:dyDescent="0.2">
      <c r="A50" t="s">
        <v>51</v>
      </c>
      <c r="B50" s="2">
        <v>1</v>
      </c>
      <c r="C50" s="1">
        <v>1</v>
      </c>
      <c r="D50" s="8">
        <v>130000</v>
      </c>
      <c r="E50" s="45" t="s">
        <v>116</v>
      </c>
      <c r="F50" s="1">
        <v>0</v>
      </c>
      <c r="G50" s="6">
        <v>2.27</v>
      </c>
      <c r="H50" s="6">
        <v>2</v>
      </c>
      <c r="I50" s="12">
        <v>485968.41751962877</v>
      </c>
    </row>
    <row r="51" spans="1:9" x14ac:dyDescent="0.2">
      <c r="A51" t="s">
        <v>66</v>
      </c>
      <c r="B51" s="2">
        <v>1</v>
      </c>
      <c r="C51" s="1">
        <v>1</v>
      </c>
      <c r="D51" s="8">
        <v>130000</v>
      </c>
      <c r="E51" s="45" t="s">
        <v>116</v>
      </c>
      <c r="F51" s="1">
        <v>0</v>
      </c>
      <c r="G51" s="6">
        <v>4.55</v>
      </c>
      <c r="H51" s="6">
        <v>5</v>
      </c>
      <c r="I51" s="12">
        <v>225000</v>
      </c>
    </row>
    <row r="52" spans="1:9" x14ac:dyDescent="0.2">
      <c r="A52" t="s">
        <v>15</v>
      </c>
      <c r="B52" s="2">
        <v>0</v>
      </c>
      <c r="C52" s="1">
        <v>1</v>
      </c>
      <c r="D52" s="8">
        <v>130000</v>
      </c>
      <c r="E52" s="45" t="s">
        <v>116</v>
      </c>
      <c r="F52" s="1">
        <v>0</v>
      </c>
      <c r="G52" s="6">
        <v>4.79</v>
      </c>
      <c r="H52" s="6">
        <v>5</v>
      </c>
      <c r="I52" s="12">
        <v>291083.33333333331</v>
      </c>
    </row>
    <row r="53" spans="1:9" x14ac:dyDescent="0.2">
      <c r="A53" t="s">
        <v>16</v>
      </c>
      <c r="B53" s="2">
        <v>1</v>
      </c>
      <c r="C53" s="1">
        <v>0</v>
      </c>
      <c r="D53" s="8">
        <v>120000</v>
      </c>
      <c r="E53" s="45" t="s">
        <v>116</v>
      </c>
      <c r="F53" s="1">
        <v>0</v>
      </c>
      <c r="G53" s="6">
        <v>2.39</v>
      </c>
      <c r="H53" s="6">
        <v>2</v>
      </c>
      <c r="I53" s="12">
        <v>428583.33333333337</v>
      </c>
    </row>
    <row r="54" spans="1:9" x14ac:dyDescent="0.2">
      <c r="A54" t="s">
        <v>64</v>
      </c>
      <c r="B54" s="2">
        <v>1</v>
      </c>
      <c r="C54" s="1">
        <v>1</v>
      </c>
      <c r="D54" s="8">
        <v>120000</v>
      </c>
      <c r="E54" s="45" t="s">
        <v>116</v>
      </c>
      <c r="F54" s="1">
        <v>0</v>
      </c>
      <c r="G54" s="6">
        <v>2.87</v>
      </c>
      <c r="H54" s="6">
        <v>3</v>
      </c>
      <c r="I54" s="12">
        <v>222333.33333333331</v>
      </c>
    </row>
    <row r="55" spans="1:9" x14ac:dyDescent="0.2">
      <c r="A55" t="s">
        <v>13</v>
      </c>
      <c r="B55" s="2">
        <v>0</v>
      </c>
      <c r="C55" s="1">
        <v>1</v>
      </c>
      <c r="D55" s="8">
        <v>120000</v>
      </c>
      <c r="E55" s="45" t="s">
        <v>116</v>
      </c>
      <c r="F55" s="1">
        <v>1</v>
      </c>
      <c r="G55" s="6">
        <v>2.99</v>
      </c>
      <c r="H55" s="6">
        <v>3</v>
      </c>
      <c r="I55" s="12">
        <v>263583.33333333331</v>
      </c>
    </row>
    <row r="56" spans="1:9" x14ac:dyDescent="0.2">
      <c r="A56" t="s">
        <v>70</v>
      </c>
      <c r="B56" s="2">
        <v>0</v>
      </c>
      <c r="C56" s="1">
        <v>1</v>
      </c>
      <c r="D56" s="8">
        <v>120000</v>
      </c>
      <c r="E56" s="45" t="s">
        <v>116</v>
      </c>
      <c r="F56" s="1">
        <v>0</v>
      </c>
      <c r="G56" s="6">
        <v>4.67</v>
      </c>
      <c r="H56" s="6">
        <v>5</v>
      </c>
      <c r="I56" s="12">
        <v>222333.33333333331</v>
      </c>
    </row>
    <row r="57" spans="1:9" x14ac:dyDescent="0.2">
      <c r="A57" t="s">
        <v>11</v>
      </c>
      <c r="B57" s="2">
        <v>0</v>
      </c>
      <c r="C57" s="1">
        <v>1</v>
      </c>
      <c r="D57" s="8">
        <v>120000</v>
      </c>
      <c r="E57" s="45" t="s">
        <v>116</v>
      </c>
      <c r="F57" s="1">
        <v>0</v>
      </c>
      <c r="G57" s="6">
        <v>5.87</v>
      </c>
      <c r="H57" s="6">
        <v>6</v>
      </c>
      <c r="I57" s="12">
        <v>181083.33333333331</v>
      </c>
    </row>
    <row r="58" spans="1:9" x14ac:dyDescent="0.2">
      <c r="A58" t="s">
        <v>17</v>
      </c>
      <c r="B58" s="2">
        <v>0</v>
      </c>
      <c r="C58" s="1">
        <v>1</v>
      </c>
      <c r="D58" s="8">
        <v>120000</v>
      </c>
      <c r="E58" s="45" t="s">
        <v>116</v>
      </c>
      <c r="F58" s="1">
        <v>0</v>
      </c>
      <c r="G58" s="6">
        <v>6.59</v>
      </c>
      <c r="H58" s="6">
        <v>7</v>
      </c>
      <c r="I58" s="12">
        <v>264958.33333333331</v>
      </c>
    </row>
    <row r="59" spans="1:9" x14ac:dyDescent="0.2">
      <c r="A59" t="s">
        <v>38</v>
      </c>
      <c r="B59" s="2">
        <v>0</v>
      </c>
      <c r="C59" s="1">
        <v>1</v>
      </c>
      <c r="D59" s="8">
        <v>110000</v>
      </c>
      <c r="E59" s="45" t="s">
        <v>116</v>
      </c>
      <c r="F59" s="1">
        <v>1</v>
      </c>
      <c r="G59" s="6">
        <v>1.9100000000000001</v>
      </c>
      <c r="H59" s="6">
        <v>2</v>
      </c>
      <c r="I59" s="12">
        <v>464938.40265481215</v>
      </c>
    </row>
    <row r="60" spans="1:9" x14ac:dyDescent="0.2">
      <c r="A60" t="s">
        <v>14</v>
      </c>
      <c r="B60" s="2">
        <v>1</v>
      </c>
      <c r="C60" s="1">
        <v>1</v>
      </c>
      <c r="D60" s="8">
        <v>110000</v>
      </c>
      <c r="E60" s="45" t="s">
        <v>116</v>
      </c>
      <c r="F60" s="1">
        <v>0</v>
      </c>
      <c r="G60" s="6">
        <v>2.63</v>
      </c>
      <c r="H60" s="6">
        <v>3</v>
      </c>
      <c r="I60" s="12">
        <v>311708.33333333331</v>
      </c>
    </row>
    <row r="61" spans="1:9" x14ac:dyDescent="0.2">
      <c r="A61" t="s">
        <v>16</v>
      </c>
      <c r="B61" s="2">
        <v>0</v>
      </c>
      <c r="C61" s="1">
        <v>0</v>
      </c>
      <c r="D61" s="8">
        <v>110000</v>
      </c>
      <c r="E61" s="45" t="s">
        <v>116</v>
      </c>
      <c r="F61" s="1">
        <v>0</v>
      </c>
      <c r="G61" s="6">
        <v>2.63</v>
      </c>
      <c r="H61" s="6">
        <v>3</v>
      </c>
      <c r="I61" s="12">
        <v>397645.83333333337</v>
      </c>
    </row>
    <row r="62" spans="1:9" x14ac:dyDescent="0.2">
      <c r="A62" t="s">
        <v>26</v>
      </c>
      <c r="B62" s="2">
        <v>0</v>
      </c>
      <c r="C62" s="1">
        <v>1</v>
      </c>
      <c r="D62" s="8">
        <v>110000</v>
      </c>
      <c r="E62" s="45" t="s">
        <v>116</v>
      </c>
      <c r="F62" s="1">
        <v>1</v>
      </c>
      <c r="G62" s="6">
        <v>2.75</v>
      </c>
      <c r="H62" s="6">
        <v>3</v>
      </c>
      <c r="I62" s="12">
        <v>359833.33333333337</v>
      </c>
    </row>
    <row r="63" spans="1:9" x14ac:dyDescent="0.2">
      <c r="A63" t="s">
        <v>23</v>
      </c>
      <c r="B63" s="2">
        <v>0</v>
      </c>
      <c r="C63" s="1">
        <v>1</v>
      </c>
      <c r="D63" s="8">
        <v>110000</v>
      </c>
      <c r="E63" s="45" t="s">
        <v>116</v>
      </c>
      <c r="F63" s="1">
        <v>0</v>
      </c>
      <c r="G63" s="6">
        <v>3.2300000000000004</v>
      </c>
      <c r="H63" s="6">
        <v>3</v>
      </c>
      <c r="I63" s="12">
        <v>346083.33333333337</v>
      </c>
    </row>
    <row r="64" spans="1:9" x14ac:dyDescent="0.2">
      <c r="A64" t="s">
        <v>71</v>
      </c>
      <c r="B64" s="2">
        <v>1</v>
      </c>
      <c r="C64" s="1">
        <v>1</v>
      </c>
      <c r="D64" s="8">
        <v>110000</v>
      </c>
      <c r="E64" s="45" t="s">
        <v>116</v>
      </c>
      <c r="F64" s="1">
        <v>0</v>
      </c>
      <c r="G64" s="6">
        <v>4.07</v>
      </c>
      <c r="H64" s="6">
        <v>4</v>
      </c>
      <c r="I64" s="12">
        <v>202395.83333333331</v>
      </c>
    </row>
    <row r="65" spans="1:9" x14ac:dyDescent="0.2">
      <c r="A65" t="s">
        <v>8</v>
      </c>
      <c r="B65" s="2">
        <v>1</v>
      </c>
      <c r="C65" s="1">
        <v>1</v>
      </c>
      <c r="D65" s="8">
        <v>110000</v>
      </c>
      <c r="E65" s="45" t="s">
        <v>116</v>
      </c>
      <c r="F65" s="1">
        <v>0</v>
      </c>
      <c r="G65" s="6">
        <v>4.1900000000000004</v>
      </c>
      <c r="H65" s="6">
        <v>4</v>
      </c>
      <c r="I65" s="12">
        <v>258083.33333333331</v>
      </c>
    </row>
    <row r="66" spans="1:9" x14ac:dyDescent="0.2">
      <c r="A66" t="s">
        <v>68</v>
      </c>
      <c r="B66" s="2">
        <v>0</v>
      </c>
      <c r="C66" s="1">
        <v>1</v>
      </c>
      <c r="D66" s="8">
        <v>110000</v>
      </c>
      <c r="E66" s="45" t="s">
        <v>116</v>
      </c>
      <c r="F66" s="1">
        <v>0</v>
      </c>
      <c r="G66" s="6">
        <v>4.3099999999999996</v>
      </c>
      <c r="H66" s="6">
        <v>4</v>
      </c>
      <c r="I66" s="12">
        <v>315145.83333333331</v>
      </c>
    </row>
    <row r="67" spans="1:9" x14ac:dyDescent="0.2">
      <c r="A67" t="s">
        <v>17</v>
      </c>
      <c r="B67" s="2">
        <v>1</v>
      </c>
      <c r="C67" s="1">
        <v>0</v>
      </c>
      <c r="D67" s="8">
        <v>110000</v>
      </c>
      <c r="E67" s="45" t="s">
        <v>116</v>
      </c>
      <c r="F67" s="1">
        <v>0</v>
      </c>
      <c r="G67" s="6">
        <v>4.3099999999999996</v>
      </c>
      <c r="H67" s="6">
        <v>4</v>
      </c>
      <c r="I67" s="12">
        <v>283797.00854700839</v>
      </c>
    </row>
    <row r="68" spans="1:9" x14ac:dyDescent="0.2">
      <c r="A68" t="s">
        <v>21</v>
      </c>
      <c r="B68" s="2">
        <v>0</v>
      </c>
      <c r="C68" s="1">
        <v>0</v>
      </c>
      <c r="D68" s="8">
        <v>110000</v>
      </c>
      <c r="E68" s="45" t="s">
        <v>116</v>
      </c>
      <c r="F68" s="1">
        <v>0</v>
      </c>
      <c r="G68" s="6">
        <v>4.55</v>
      </c>
      <c r="H68" s="6">
        <v>5</v>
      </c>
      <c r="I68" s="12">
        <v>226469.5121951219</v>
      </c>
    </row>
    <row r="69" spans="1:9" x14ac:dyDescent="0.2">
      <c r="A69" t="s">
        <v>34</v>
      </c>
      <c r="B69" s="2">
        <v>0</v>
      </c>
      <c r="C69" s="1">
        <v>1</v>
      </c>
      <c r="D69" s="8">
        <v>110000</v>
      </c>
      <c r="E69" s="45" t="s">
        <v>116</v>
      </c>
      <c r="F69" s="1">
        <v>0</v>
      </c>
      <c r="G69" s="6">
        <v>5.15</v>
      </c>
      <c r="H69" s="6">
        <v>5</v>
      </c>
      <c r="I69" s="12">
        <v>257401.90837357342</v>
      </c>
    </row>
    <row r="70" spans="1:9" x14ac:dyDescent="0.2">
      <c r="A70" t="s">
        <v>45</v>
      </c>
      <c r="B70" s="2">
        <v>0</v>
      </c>
      <c r="C70" s="1">
        <v>1</v>
      </c>
      <c r="D70" s="8">
        <v>110000</v>
      </c>
      <c r="E70" s="45" t="s">
        <v>116</v>
      </c>
      <c r="F70" s="1">
        <v>0</v>
      </c>
      <c r="G70" s="6">
        <v>5.27</v>
      </c>
      <c r="H70" s="6">
        <v>5</v>
      </c>
      <c r="I70" s="12">
        <v>245114.72542109495</v>
      </c>
    </row>
    <row r="71" spans="1:9" x14ac:dyDescent="0.2">
      <c r="A71" t="s">
        <v>12</v>
      </c>
      <c r="B71" s="2">
        <v>1</v>
      </c>
      <c r="C71" s="1">
        <v>1</v>
      </c>
      <c r="D71" s="8">
        <v>110000</v>
      </c>
      <c r="E71" s="45" t="s">
        <v>116</v>
      </c>
      <c r="F71" s="1">
        <v>0</v>
      </c>
      <c r="G71" s="6">
        <v>5.63</v>
      </c>
      <c r="H71" s="6">
        <v>6</v>
      </c>
      <c r="I71" s="12">
        <v>174208.33333333331</v>
      </c>
    </row>
    <row r="72" spans="1:9" x14ac:dyDescent="0.2">
      <c r="A72" t="s">
        <v>30</v>
      </c>
      <c r="B72" s="2">
        <v>1</v>
      </c>
      <c r="C72" s="1">
        <v>0</v>
      </c>
      <c r="D72" s="8">
        <v>100000</v>
      </c>
      <c r="E72" s="45" t="s">
        <v>116</v>
      </c>
      <c r="F72" s="1">
        <v>0</v>
      </c>
      <c r="G72" s="6">
        <v>2</v>
      </c>
      <c r="H72" s="6">
        <v>2</v>
      </c>
      <c r="I72" s="12">
        <v>25250</v>
      </c>
    </row>
    <row r="73" spans="1:9" x14ac:dyDescent="0.2">
      <c r="A73" t="s">
        <v>58</v>
      </c>
      <c r="B73" s="2">
        <v>1</v>
      </c>
      <c r="C73" s="1">
        <v>1</v>
      </c>
      <c r="D73" s="8">
        <v>100000</v>
      </c>
      <c r="E73" s="45" t="s">
        <v>116</v>
      </c>
      <c r="F73" s="1">
        <v>0</v>
      </c>
      <c r="G73" s="6">
        <v>2.27</v>
      </c>
      <c r="H73" s="6">
        <v>2</v>
      </c>
      <c r="I73" s="12">
        <v>318583.33333333331</v>
      </c>
    </row>
    <row r="74" spans="1:9" x14ac:dyDescent="0.2">
      <c r="A74" t="s">
        <v>19</v>
      </c>
      <c r="B74" s="2">
        <v>0</v>
      </c>
      <c r="C74" s="1">
        <v>1</v>
      </c>
      <c r="D74" s="8">
        <v>100000</v>
      </c>
      <c r="E74" s="45" t="s">
        <v>116</v>
      </c>
      <c r="F74" s="1">
        <v>1</v>
      </c>
      <c r="G74" s="6">
        <v>2.39</v>
      </c>
      <c r="H74" s="6">
        <v>2</v>
      </c>
      <c r="I74" s="12">
        <v>407958.33333333337</v>
      </c>
    </row>
    <row r="75" spans="1:9" x14ac:dyDescent="0.2">
      <c r="A75" t="s">
        <v>29</v>
      </c>
      <c r="B75" s="2">
        <v>0</v>
      </c>
      <c r="C75" s="1">
        <v>0</v>
      </c>
      <c r="D75" s="8">
        <v>100000</v>
      </c>
      <c r="E75" s="45" t="s">
        <v>116</v>
      </c>
      <c r="F75" s="1">
        <v>1</v>
      </c>
      <c r="G75" s="6">
        <v>2.5099999999999998</v>
      </c>
      <c r="H75" s="6">
        <v>3</v>
      </c>
      <c r="I75" s="12">
        <v>530997.1264367816</v>
      </c>
    </row>
    <row r="76" spans="1:9" x14ac:dyDescent="0.2">
      <c r="A76" t="s">
        <v>67</v>
      </c>
      <c r="B76" s="2">
        <v>1</v>
      </c>
      <c r="C76" s="1">
        <v>0</v>
      </c>
      <c r="D76" s="8">
        <v>100000</v>
      </c>
      <c r="E76" s="45" t="s">
        <v>116</v>
      </c>
      <c r="F76" s="1">
        <v>1</v>
      </c>
      <c r="G76" s="6">
        <v>3.1100000000000003</v>
      </c>
      <c r="H76" s="6">
        <v>3</v>
      </c>
      <c r="I76" s="12">
        <v>304833.33333333331</v>
      </c>
    </row>
    <row r="77" spans="1:9" x14ac:dyDescent="0.2">
      <c r="A77" t="s">
        <v>72</v>
      </c>
      <c r="B77" s="2">
        <v>1</v>
      </c>
      <c r="C77" s="1">
        <v>0</v>
      </c>
      <c r="D77" s="8">
        <v>100000</v>
      </c>
      <c r="E77" s="45" t="s">
        <v>116</v>
      </c>
      <c r="F77" s="1">
        <v>0</v>
      </c>
      <c r="G77" s="6">
        <v>4.1900000000000004</v>
      </c>
      <c r="H77" s="6">
        <v>4</v>
      </c>
      <c r="I77" s="12">
        <v>222333.33333333331</v>
      </c>
    </row>
    <row r="78" spans="1:9" x14ac:dyDescent="0.2">
      <c r="A78" t="s">
        <v>15</v>
      </c>
      <c r="B78" s="2">
        <v>1</v>
      </c>
      <c r="C78" s="1">
        <v>1</v>
      </c>
      <c r="D78" s="8">
        <v>100000</v>
      </c>
      <c r="E78" s="45" t="s">
        <v>116</v>
      </c>
      <c r="F78" s="1">
        <v>1</v>
      </c>
      <c r="G78" s="6">
        <v>4.67</v>
      </c>
      <c r="H78" s="6">
        <v>5</v>
      </c>
      <c r="I78" s="12">
        <v>263583.33333333331</v>
      </c>
    </row>
    <row r="79" spans="1:9" x14ac:dyDescent="0.2">
      <c r="A79" t="s">
        <v>70</v>
      </c>
      <c r="B79" s="2">
        <v>0</v>
      </c>
      <c r="C79" s="1">
        <v>0</v>
      </c>
      <c r="D79" s="8">
        <v>100000</v>
      </c>
      <c r="E79" s="45" t="s">
        <v>116</v>
      </c>
      <c r="F79" s="1">
        <v>0</v>
      </c>
      <c r="G79" s="6">
        <v>5.27</v>
      </c>
      <c r="H79" s="6">
        <v>5</v>
      </c>
      <c r="I79" s="12">
        <v>174895.83333333331</v>
      </c>
    </row>
    <row r="80" spans="1:9" x14ac:dyDescent="0.2">
      <c r="A80" t="s">
        <v>66</v>
      </c>
      <c r="B80" s="2">
        <v>1</v>
      </c>
      <c r="C80" s="1">
        <v>0</v>
      </c>
      <c r="D80" s="8">
        <v>100000</v>
      </c>
      <c r="E80" s="45" t="s">
        <v>116</v>
      </c>
      <c r="F80" s="1">
        <v>0</v>
      </c>
      <c r="G80" s="6">
        <v>5.63</v>
      </c>
      <c r="H80" s="6">
        <v>6</v>
      </c>
      <c r="I80" s="12">
        <v>162750</v>
      </c>
    </row>
    <row r="81" spans="1:9" x14ac:dyDescent="0.2">
      <c r="A81" t="s">
        <v>67</v>
      </c>
      <c r="B81" s="2">
        <v>0</v>
      </c>
      <c r="C81" s="1">
        <v>0</v>
      </c>
      <c r="D81" s="8">
        <v>100000</v>
      </c>
      <c r="E81" s="45" t="s">
        <v>116</v>
      </c>
      <c r="F81" s="1">
        <v>0</v>
      </c>
      <c r="G81" s="6">
        <v>6.59</v>
      </c>
      <c r="H81" s="6">
        <v>7</v>
      </c>
      <c r="I81" s="12">
        <v>181083.33333333331</v>
      </c>
    </row>
    <row r="82" spans="1:9" x14ac:dyDescent="0.2">
      <c r="A82" t="s">
        <v>65</v>
      </c>
      <c r="B82" s="2">
        <v>1</v>
      </c>
      <c r="C82" s="1">
        <v>0</v>
      </c>
      <c r="D82" s="8">
        <v>90000</v>
      </c>
      <c r="E82" s="45" t="s">
        <v>117</v>
      </c>
      <c r="F82" s="1">
        <v>0</v>
      </c>
      <c r="G82" s="6">
        <v>3.59</v>
      </c>
      <c r="H82" s="6">
        <v>4</v>
      </c>
      <c r="I82" s="12">
        <v>197583.33333333331</v>
      </c>
    </row>
    <row r="83" spans="1:9" x14ac:dyDescent="0.2">
      <c r="A83" t="s">
        <v>13</v>
      </c>
      <c r="B83" s="2">
        <v>1</v>
      </c>
      <c r="C83" s="1">
        <v>1</v>
      </c>
      <c r="D83" s="8">
        <v>90000</v>
      </c>
      <c r="E83" s="45" t="s">
        <v>117</v>
      </c>
      <c r="F83" s="1">
        <v>0</v>
      </c>
      <c r="G83" s="6">
        <v>6.23</v>
      </c>
      <c r="H83" s="6">
        <v>6</v>
      </c>
      <c r="I83" s="12">
        <v>142583.33333333334</v>
      </c>
    </row>
    <row r="84" spans="1:9" x14ac:dyDescent="0.2">
      <c r="A84" t="s">
        <v>1</v>
      </c>
      <c r="B84" s="2">
        <v>1</v>
      </c>
      <c r="C84" s="1">
        <v>1</v>
      </c>
      <c r="D84" s="8">
        <v>90000</v>
      </c>
      <c r="E84" s="45" t="s">
        <v>117</v>
      </c>
      <c r="F84" s="1">
        <v>0</v>
      </c>
      <c r="G84" s="6">
        <v>6.71</v>
      </c>
      <c r="H84" s="6">
        <v>7</v>
      </c>
      <c r="I84" s="12">
        <v>244333.33333333331</v>
      </c>
    </row>
    <row r="85" spans="1:9" x14ac:dyDescent="0.2">
      <c r="A85" t="s">
        <v>14</v>
      </c>
      <c r="B85" s="2">
        <v>1</v>
      </c>
      <c r="C85" s="1">
        <v>1</v>
      </c>
      <c r="D85" s="8">
        <v>80000</v>
      </c>
      <c r="E85" s="45" t="s">
        <v>117</v>
      </c>
      <c r="F85" s="1">
        <v>0</v>
      </c>
      <c r="G85" s="6">
        <v>2</v>
      </c>
      <c r="H85" s="6">
        <v>2</v>
      </c>
      <c r="I85" s="12">
        <v>139833.33333333334</v>
      </c>
    </row>
    <row r="86" spans="1:9" x14ac:dyDescent="0.2">
      <c r="A86" t="s">
        <v>7</v>
      </c>
      <c r="B86" s="2">
        <v>0</v>
      </c>
      <c r="C86" s="1">
        <v>1</v>
      </c>
      <c r="D86" s="8">
        <v>80000</v>
      </c>
      <c r="E86" s="45" t="s">
        <v>117</v>
      </c>
      <c r="F86" s="1">
        <v>0</v>
      </c>
      <c r="G86" s="6">
        <v>3</v>
      </c>
      <c r="H86" s="6">
        <v>3</v>
      </c>
      <c r="I86" s="12">
        <v>153583.33333333334</v>
      </c>
    </row>
    <row r="87" spans="1:9" x14ac:dyDescent="0.2">
      <c r="A87" t="s">
        <v>10</v>
      </c>
      <c r="B87" s="2">
        <v>1</v>
      </c>
      <c r="C87" s="1">
        <v>1</v>
      </c>
      <c r="D87" s="8">
        <v>80000</v>
      </c>
      <c r="E87" s="45" t="s">
        <v>117</v>
      </c>
      <c r="F87" s="1">
        <v>0</v>
      </c>
      <c r="G87" s="6">
        <v>4.55</v>
      </c>
      <c r="H87" s="6">
        <v>5</v>
      </c>
      <c r="I87" s="12">
        <v>264270.83333333331</v>
      </c>
    </row>
    <row r="88" spans="1:9" x14ac:dyDescent="0.2">
      <c r="A88" t="s">
        <v>55</v>
      </c>
      <c r="B88" s="2">
        <v>1</v>
      </c>
      <c r="C88" s="1">
        <v>0</v>
      </c>
      <c r="D88" s="8">
        <v>80000</v>
      </c>
      <c r="E88" s="45" t="s">
        <v>117</v>
      </c>
      <c r="F88" s="1">
        <v>0</v>
      </c>
      <c r="G88" s="6">
        <v>6.47</v>
      </c>
      <c r="H88" s="6">
        <v>6</v>
      </c>
      <c r="I88" s="12">
        <v>140614.79487984654</v>
      </c>
    </row>
    <row r="89" spans="1:9" x14ac:dyDescent="0.2">
      <c r="A89" t="s">
        <v>64</v>
      </c>
      <c r="B89" s="2">
        <v>1</v>
      </c>
      <c r="C89" s="1">
        <v>0</v>
      </c>
      <c r="D89" s="8">
        <v>70000</v>
      </c>
      <c r="E89" s="45" t="s">
        <v>117</v>
      </c>
      <c r="F89" s="1">
        <v>0</v>
      </c>
      <c r="G89" s="6">
        <v>4</v>
      </c>
      <c r="H89" s="6">
        <v>4</v>
      </c>
      <c r="I89" s="12">
        <v>147900</v>
      </c>
    </row>
    <row r="90" spans="1:9" x14ac:dyDescent="0.2">
      <c r="A90" t="s">
        <v>5</v>
      </c>
      <c r="B90" s="2">
        <v>1</v>
      </c>
      <c r="C90" s="1">
        <v>1</v>
      </c>
      <c r="D90" s="8">
        <v>70000</v>
      </c>
      <c r="E90" s="45" t="s">
        <v>117</v>
      </c>
      <c r="F90" s="1">
        <v>0</v>
      </c>
      <c r="G90" s="6">
        <v>5.39</v>
      </c>
      <c r="H90" s="6">
        <v>5</v>
      </c>
      <c r="I90" s="12">
        <v>131583.33333333334</v>
      </c>
    </row>
    <row r="91" spans="1:9" x14ac:dyDescent="0.2">
      <c r="A91" t="s">
        <v>74</v>
      </c>
      <c r="B91" s="2">
        <v>0</v>
      </c>
      <c r="C91" s="1">
        <v>0</v>
      </c>
      <c r="D91" s="8">
        <v>70000</v>
      </c>
      <c r="E91" s="45" t="s">
        <v>117</v>
      </c>
      <c r="F91" s="1">
        <v>0</v>
      </c>
      <c r="G91" s="6">
        <v>6.83</v>
      </c>
      <c r="H91" s="6">
        <v>7</v>
      </c>
      <c r="I91" s="12">
        <v>164583.33333333331</v>
      </c>
    </row>
    <row r="92" spans="1:9" x14ac:dyDescent="0.2">
      <c r="A92" t="s">
        <v>68</v>
      </c>
      <c r="B92" s="2">
        <v>0</v>
      </c>
      <c r="C92" s="1">
        <v>0</v>
      </c>
      <c r="D92" s="8">
        <v>60000</v>
      </c>
      <c r="E92" s="45" t="s">
        <v>117</v>
      </c>
      <c r="F92" s="1">
        <v>0</v>
      </c>
      <c r="G92" s="6">
        <v>5.15</v>
      </c>
      <c r="H92" s="6">
        <v>5</v>
      </c>
      <c r="I92" s="12">
        <v>152208.33333333334</v>
      </c>
    </row>
    <row r="93" spans="1:9" x14ac:dyDescent="0.2">
      <c r="A93" t="s">
        <v>75</v>
      </c>
      <c r="B93" s="2">
        <v>1</v>
      </c>
      <c r="C93" s="1">
        <v>1</v>
      </c>
      <c r="D93" s="8">
        <v>60000</v>
      </c>
      <c r="E93" s="45" t="s">
        <v>117</v>
      </c>
      <c r="F93" s="1">
        <v>0</v>
      </c>
      <c r="G93" s="6">
        <v>5.99</v>
      </c>
      <c r="H93" s="6">
        <v>6</v>
      </c>
      <c r="I93" s="12">
        <v>165270.83333333331</v>
      </c>
    </row>
    <row r="94" spans="1:9" x14ac:dyDescent="0.2">
      <c r="A94" t="s">
        <v>69</v>
      </c>
      <c r="B94" s="2">
        <v>1</v>
      </c>
      <c r="C94" s="1">
        <v>0</v>
      </c>
      <c r="D94" s="8">
        <v>50000</v>
      </c>
      <c r="E94" s="45" t="s">
        <v>117</v>
      </c>
      <c r="F94" s="1">
        <v>0</v>
      </c>
      <c r="G94" s="6">
        <v>3</v>
      </c>
      <c r="H94" s="6">
        <v>3</v>
      </c>
      <c r="I94" s="12">
        <v>136700</v>
      </c>
    </row>
    <row r="95" spans="1:9" x14ac:dyDescent="0.2">
      <c r="A95" t="s">
        <v>66</v>
      </c>
      <c r="B95" s="2">
        <v>1</v>
      </c>
      <c r="C95" s="1">
        <v>0</v>
      </c>
      <c r="D95" s="8">
        <v>50000</v>
      </c>
      <c r="E95" s="45" t="s">
        <v>117</v>
      </c>
      <c r="F95" s="1">
        <v>0</v>
      </c>
      <c r="G95" s="6">
        <v>3</v>
      </c>
      <c r="H95" s="6">
        <v>3</v>
      </c>
      <c r="I95" s="12">
        <v>123333.33333333334</v>
      </c>
    </row>
    <row r="96" spans="1:9" x14ac:dyDescent="0.2">
      <c r="A96" t="s">
        <v>5</v>
      </c>
      <c r="B96" s="2">
        <v>1</v>
      </c>
      <c r="C96" s="1">
        <v>0</v>
      </c>
      <c r="D96" s="8">
        <v>50000</v>
      </c>
      <c r="E96" s="45" t="s">
        <v>117</v>
      </c>
      <c r="F96" s="1">
        <v>0</v>
      </c>
      <c r="G96" s="6">
        <v>5.15</v>
      </c>
      <c r="H96" s="6">
        <v>5</v>
      </c>
      <c r="I96" s="12">
        <v>148000</v>
      </c>
    </row>
    <row r="97" spans="1:9" x14ac:dyDescent="0.2">
      <c r="A97" t="s">
        <v>4</v>
      </c>
      <c r="B97" s="2">
        <v>1</v>
      </c>
      <c r="C97" s="1">
        <v>0</v>
      </c>
      <c r="D97" s="8">
        <v>50000</v>
      </c>
      <c r="E97" s="45" t="s">
        <v>117</v>
      </c>
      <c r="F97" s="1">
        <v>0</v>
      </c>
      <c r="G97" s="6">
        <v>6.23</v>
      </c>
      <c r="H97" s="6">
        <v>6</v>
      </c>
      <c r="I97" s="12">
        <v>98583.333333333343</v>
      </c>
    </row>
    <row r="98" spans="1:9" x14ac:dyDescent="0.2">
      <c r="A98" t="s">
        <v>62</v>
      </c>
      <c r="B98" s="2">
        <v>1</v>
      </c>
      <c r="C98" s="1">
        <v>1</v>
      </c>
      <c r="D98" s="8">
        <v>50000</v>
      </c>
      <c r="E98" s="45" t="s">
        <v>117</v>
      </c>
      <c r="F98" s="1">
        <v>0</v>
      </c>
      <c r="G98" s="6">
        <v>6.35</v>
      </c>
      <c r="H98" s="6">
        <v>6</v>
      </c>
      <c r="I98" s="12">
        <v>149788.58828382008</v>
      </c>
    </row>
    <row r="99" spans="1:9" x14ac:dyDescent="0.2">
      <c r="A99" t="s">
        <v>57</v>
      </c>
      <c r="B99" s="2">
        <v>1</v>
      </c>
      <c r="C99" s="1">
        <v>1</v>
      </c>
      <c r="D99" s="8">
        <v>50000</v>
      </c>
      <c r="E99" s="45" t="s">
        <v>117</v>
      </c>
      <c r="F99" s="1">
        <v>0</v>
      </c>
      <c r="G99" s="6">
        <v>6.47</v>
      </c>
      <c r="H99" s="6">
        <v>6</v>
      </c>
      <c r="I99" s="12">
        <v>140614.79487984654</v>
      </c>
    </row>
    <row r="100" spans="1:9" x14ac:dyDescent="0.2">
      <c r="A100" t="s">
        <v>0</v>
      </c>
      <c r="B100" s="2">
        <v>1</v>
      </c>
      <c r="C100" s="1">
        <v>0</v>
      </c>
      <c r="D100" s="8">
        <v>30000</v>
      </c>
      <c r="E100" s="45" t="s">
        <v>118</v>
      </c>
      <c r="F100" s="1">
        <v>0</v>
      </c>
      <c r="G100" s="6">
        <v>5.39</v>
      </c>
      <c r="H100" s="6">
        <v>5</v>
      </c>
      <c r="I100" s="12">
        <v>162750</v>
      </c>
    </row>
    <row r="101" spans="1:9" x14ac:dyDescent="0.2">
      <c r="H101" s="6"/>
    </row>
  </sheetData>
  <autoFilter ref="A1:I100">
    <sortState xmlns:xlrd2="http://schemas.microsoft.com/office/spreadsheetml/2017/richdata2" ref="A2:I100">
      <sortCondition descending="1" ref="D1:D100"/>
    </sortState>
  </autoFilter>
  <phoneticPr fontId="0" type="noConversion"/>
  <pageMargins left="0.75" right="0.75" top="1" bottom="1" header="0.5" footer="0.5"/>
  <pageSetup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6"/>
  <sheetViews>
    <sheetView tabSelected="1" workbookViewId="0">
      <selection activeCell="A11" sqref="A11"/>
    </sheetView>
  </sheetViews>
  <sheetFormatPr defaultColWidth="8.85546875" defaultRowHeight="12.75" x14ac:dyDescent="0.2"/>
  <cols>
    <col min="1" max="1" width="109.140625" style="15" customWidth="1"/>
    <col min="2" max="23" width="13.7109375" customWidth="1"/>
  </cols>
  <sheetData>
    <row r="2" spans="1:1" x14ac:dyDescent="0.2">
      <c r="A2" s="16" t="s">
        <v>77</v>
      </c>
    </row>
    <row r="3" spans="1:1" x14ac:dyDescent="0.2">
      <c r="A3" s="16" t="s">
        <v>85</v>
      </c>
    </row>
    <row r="4" spans="1:1" x14ac:dyDescent="0.2">
      <c r="A4" s="16" t="s">
        <v>93</v>
      </c>
    </row>
    <row r="6" spans="1:1" x14ac:dyDescent="0.2">
      <c r="A6" s="17" t="s">
        <v>80</v>
      </c>
    </row>
    <row r="7" spans="1:1" ht="25.5" x14ac:dyDescent="0.2">
      <c r="A7" s="16" t="s">
        <v>84</v>
      </c>
    </row>
    <row r="8" spans="1:1" x14ac:dyDescent="0.2">
      <c r="A8" s="14" t="s">
        <v>86</v>
      </c>
    </row>
    <row r="9" spans="1:1" x14ac:dyDescent="0.2">
      <c r="A9" s="17" t="s">
        <v>90</v>
      </c>
    </row>
    <row r="10" spans="1:1" x14ac:dyDescent="0.2">
      <c r="A10" s="17" t="s">
        <v>91</v>
      </c>
    </row>
    <row r="11" spans="1:1" x14ac:dyDescent="0.2">
      <c r="A11" s="17" t="s">
        <v>92</v>
      </c>
    </row>
    <row r="12" spans="1:1" x14ac:dyDescent="0.2">
      <c r="A12" s="17" t="s">
        <v>79</v>
      </c>
    </row>
    <row r="13" spans="1:1" x14ac:dyDescent="0.2">
      <c r="A13" s="17" t="s">
        <v>83</v>
      </c>
    </row>
    <row r="15" spans="1:1" ht="25.5" x14ac:dyDescent="0.2">
      <c r="A15" s="15" t="s">
        <v>94</v>
      </c>
    </row>
    <row r="16" spans="1:1" ht="38.25" x14ac:dyDescent="0.2">
      <c r="A16" s="16" t="s">
        <v>99</v>
      </c>
    </row>
    <row r="17" spans="1:8" ht="38.25" x14ac:dyDescent="0.2">
      <c r="A17" s="49" t="s">
        <v>120</v>
      </c>
    </row>
    <row r="18" spans="1:8" x14ac:dyDescent="0.2">
      <c r="A18" s="15" t="s">
        <v>97</v>
      </c>
    </row>
    <row r="19" spans="1:8" x14ac:dyDescent="0.2">
      <c r="A19" s="49" t="s">
        <v>121</v>
      </c>
    </row>
    <row r="20" spans="1:8" ht="38.25" x14ac:dyDescent="0.2">
      <c r="A20" s="15" t="s">
        <v>98</v>
      </c>
    </row>
    <row r="21" spans="1:8" ht="38.25" x14ac:dyDescent="0.2">
      <c r="A21" s="49" t="s">
        <v>122</v>
      </c>
    </row>
    <row r="22" spans="1:8" ht="25.5" x14ac:dyDescent="0.2">
      <c r="A22" s="17" t="s">
        <v>96</v>
      </c>
      <c r="B22" s="10"/>
      <c r="C22" s="5"/>
      <c r="D22" s="5"/>
      <c r="E22" s="5"/>
      <c r="F22" s="5"/>
      <c r="G22" s="5"/>
      <c r="H22" s="5"/>
    </row>
    <row r="23" spans="1:8" x14ac:dyDescent="0.2">
      <c r="B23" s="7"/>
      <c r="C23" s="1"/>
      <c r="D23" s="12"/>
      <c r="E23" s="8"/>
      <c r="F23" s="1"/>
      <c r="G23" s="6"/>
      <c r="H23" s="13"/>
    </row>
    <row r="24" spans="1:8" x14ac:dyDescent="0.2">
      <c r="B24" s="2"/>
      <c r="C24" s="1"/>
      <c r="D24" s="12"/>
      <c r="E24" s="8"/>
      <c r="F24" s="1"/>
      <c r="G24" s="6"/>
      <c r="H24" s="13"/>
    </row>
    <row r="25" spans="1:8" x14ac:dyDescent="0.2">
      <c r="B25" s="2"/>
      <c r="C25" s="1"/>
      <c r="D25" s="12"/>
      <c r="E25" s="8"/>
      <c r="F25" s="1"/>
      <c r="G25" s="6"/>
      <c r="H25" s="13"/>
    </row>
    <row r="26" spans="1:8" x14ac:dyDescent="0.2">
      <c r="B26" s="2"/>
      <c r="C26" s="1"/>
      <c r="D26" s="12"/>
      <c r="E26" s="8"/>
      <c r="F26" s="1"/>
      <c r="G26" s="6"/>
      <c r="H26" s="13"/>
    </row>
    <row r="27" spans="1:8" x14ac:dyDescent="0.2">
      <c r="B27" s="2"/>
      <c r="C27" s="1"/>
      <c r="D27" s="12"/>
      <c r="E27" s="8"/>
      <c r="F27" s="1"/>
      <c r="G27" s="6"/>
      <c r="H27" s="13"/>
    </row>
    <row r="28" spans="1:8" x14ac:dyDescent="0.2">
      <c r="B28" s="2"/>
      <c r="C28" s="1"/>
      <c r="D28" s="12"/>
      <c r="E28" s="8"/>
      <c r="F28" s="1"/>
      <c r="G28" s="6"/>
      <c r="H28" s="13"/>
    </row>
    <row r="29" spans="1:8" x14ac:dyDescent="0.2">
      <c r="B29" s="2"/>
      <c r="C29" s="1"/>
      <c r="D29" s="12"/>
      <c r="E29" s="8"/>
      <c r="F29" s="1"/>
      <c r="G29" s="6"/>
      <c r="H29" s="13"/>
    </row>
    <row r="30" spans="1:8" x14ac:dyDescent="0.2">
      <c r="B30" s="2"/>
      <c r="C30" s="1"/>
      <c r="D30" s="12"/>
      <c r="E30" s="8"/>
      <c r="F30" s="1"/>
      <c r="G30" s="6"/>
      <c r="H30" s="13"/>
    </row>
    <row r="31" spans="1:8" x14ac:dyDescent="0.2">
      <c r="B31" s="2"/>
      <c r="C31" s="1"/>
      <c r="D31" s="12"/>
      <c r="E31" s="11"/>
      <c r="F31" s="1"/>
      <c r="G31" s="6"/>
      <c r="H31" s="13"/>
    </row>
    <row r="32" spans="1:8" x14ac:dyDescent="0.2">
      <c r="B32" s="2"/>
      <c r="C32" s="1"/>
      <c r="D32" s="12"/>
      <c r="E32" s="11"/>
      <c r="F32" s="1"/>
      <c r="G32" s="6"/>
      <c r="H32" s="13"/>
    </row>
    <row r="33" spans="1:8" x14ac:dyDescent="0.2">
      <c r="B33" s="2"/>
      <c r="C33" s="2"/>
      <c r="D33" s="12"/>
      <c r="E33" s="11"/>
      <c r="F33" s="1"/>
      <c r="G33" s="8"/>
      <c r="H33" s="13"/>
    </row>
    <row r="34" spans="1:8" x14ac:dyDescent="0.2">
      <c r="C34" s="9"/>
    </row>
    <row r="36" spans="1:8" x14ac:dyDescent="0.2">
      <c r="A36" s="17"/>
    </row>
  </sheetData>
  <phoneticPr fontId="0" type="noConversion"/>
  <pageMargins left="0.75" right="0.75" top="1" bottom="1" header="0.5" footer="0.5"/>
  <pageSetup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47"/>
  <sheetViews>
    <sheetView topLeftCell="A7" workbookViewId="0">
      <selection activeCell="H12" sqref="H12"/>
    </sheetView>
  </sheetViews>
  <sheetFormatPr defaultRowHeight="12.75" x14ac:dyDescent="0.2"/>
  <cols>
    <col min="1" max="1" width="13.85546875" bestFit="1" customWidth="1"/>
    <col min="2" max="2" width="24.140625" bestFit="1" customWidth="1"/>
    <col min="3" max="3" width="23.85546875" bestFit="1" customWidth="1"/>
    <col min="4" max="4" width="21.42578125" customWidth="1"/>
    <col min="5" max="5" width="9.5703125" customWidth="1"/>
    <col min="6" max="6" width="22.28515625" bestFit="1" customWidth="1"/>
    <col min="7" max="76" width="17.5703125" bestFit="1" customWidth="1"/>
    <col min="77" max="95" width="12" bestFit="1" customWidth="1"/>
    <col min="96" max="97" width="8.5703125" bestFit="1" customWidth="1"/>
    <col min="98" max="98" width="13.28515625" bestFit="1" customWidth="1"/>
    <col min="99" max="99" width="8.5703125" bestFit="1" customWidth="1"/>
    <col min="100" max="100" width="13.28515625" bestFit="1" customWidth="1"/>
    <col min="101" max="102" width="8.5703125" bestFit="1" customWidth="1"/>
    <col min="103" max="103" width="13.28515625" bestFit="1" customWidth="1"/>
    <col min="104" max="104" width="8.5703125" bestFit="1" customWidth="1"/>
    <col min="105" max="105" width="13.28515625" bestFit="1" customWidth="1"/>
    <col min="106" max="106" width="8.5703125" bestFit="1" customWidth="1"/>
    <col min="107" max="107" width="13.28515625" bestFit="1" customWidth="1"/>
    <col min="108" max="108" width="8.5703125" bestFit="1" customWidth="1"/>
    <col min="109" max="109" width="13.28515625" bestFit="1" customWidth="1"/>
    <col min="110" max="110" width="8.5703125" bestFit="1" customWidth="1"/>
    <col min="111" max="111" width="13.28515625" bestFit="1" customWidth="1"/>
    <col min="112" max="112" width="8.5703125" bestFit="1" customWidth="1"/>
    <col min="113" max="113" width="13.28515625" bestFit="1" customWidth="1"/>
    <col min="114" max="114" width="8.5703125" bestFit="1" customWidth="1"/>
    <col min="115" max="115" width="13.28515625" bestFit="1" customWidth="1"/>
    <col min="116" max="116" width="8.5703125" bestFit="1" customWidth="1"/>
    <col min="117" max="117" width="13.28515625" bestFit="1" customWidth="1"/>
    <col min="118" max="118" width="8.5703125" bestFit="1" customWidth="1"/>
    <col min="119" max="119" width="13.28515625" bestFit="1" customWidth="1"/>
    <col min="120" max="120" width="8.5703125" bestFit="1" customWidth="1"/>
    <col min="121" max="121" width="13.28515625" bestFit="1" customWidth="1"/>
    <col min="122" max="123" width="8.5703125" bestFit="1" customWidth="1"/>
    <col min="124" max="124" width="13.28515625" bestFit="1" customWidth="1"/>
    <col min="125" max="125" width="8.5703125" bestFit="1" customWidth="1"/>
    <col min="126" max="126" width="13.28515625" bestFit="1" customWidth="1"/>
    <col min="127" max="127" width="8.5703125" bestFit="1" customWidth="1"/>
    <col min="128" max="128" width="13.28515625" bestFit="1" customWidth="1"/>
    <col min="129" max="132" width="8.5703125" bestFit="1" customWidth="1"/>
    <col min="133" max="133" width="13.28515625" bestFit="1" customWidth="1"/>
    <col min="134" max="135" width="8.5703125" bestFit="1" customWidth="1"/>
    <col min="136" max="136" width="13.28515625" bestFit="1" customWidth="1"/>
    <col min="137" max="137" width="8.5703125" bestFit="1" customWidth="1"/>
    <col min="138" max="138" width="13.28515625" bestFit="1" customWidth="1"/>
    <col min="139" max="141" width="8.5703125" bestFit="1" customWidth="1"/>
    <col min="142" max="142" width="13.28515625" bestFit="1" customWidth="1"/>
    <col min="143" max="143" width="8.5703125" bestFit="1" customWidth="1"/>
    <col min="144" max="144" width="13.28515625" bestFit="1" customWidth="1"/>
    <col min="145" max="145" width="8.5703125" bestFit="1" customWidth="1"/>
    <col min="146" max="146" width="13.28515625" bestFit="1" customWidth="1"/>
    <col min="147" max="147" width="8.5703125" bestFit="1" customWidth="1"/>
    <col min="148" max="148" width="13.28515625" bestFit="1" customWidth="1"/>
    <col min="149" max="149" width="8.5703125" bestFit="1" customWidth="1"/>
    <col min="150" max="150" width="13.28515625" bestFit="1" customWidth="1"/>
    <col min="151" max="152" width="8.5703125" bestFit="1" customWidth="1"/>
    <col min="153" max="153" width="13.28515625" bestFit="1" customWidth="1"/>
    <col min="154" max="155" width="8.5703125" bestFit="1" customWidth="1"/>
    <col min="156" max="156" width="13.28515625" bestFit="1" customWidth="1"/>
    <col min="157" max="157" width="8.5703125" bestFit="1" customWidth="1"/>
    <col min="158" max="158" width="13.28515625" bestFit="1" customWidth="1"/>
    <col min="159" max="159" width="8.5703125" bestFit="1" customWidth="1"/>
    <col min="160" max="160" width="13.28515625" bestFit="1" customWidth="1"/>
    <col min="161" max="161" width="8.5703125" bestFit="1" customWidth="1"/>
    <col min="162" max="162" width="13.28515625" bestFit="1" customWidth="1"/>
    <col min="163" max="163" width="8.5703125" bestFit="1" customWidth="1"/>
    <col min="164" max="164" width="13.28515625" bestFit="1" customWidth="1"/>
    <col min="165" max="165" width="8.5703125" bestFit="1" customWidth="1"/>
    <col min="166" max="166" width="13.28515625" bestFit="1" customWidth="1"/>
    <col min="167" max="167" width="8.5703125" bestFit="1" customWidth="1"/>
    <col min="168" max="168" width="13.28515625" bestFit="1" customWidth="1"/>
    <col min="169" max="169" width="8.5703125" bestFit="1" customWidth="1"/>
    <col min="170" max="170" width="13.28515625" bestFit="1" customWidth="1"/>
    <col min="171" max="171" width="8.5703125" bestFit="1" customWidth="1"/>
    <col min="172" max="172" width="13.28515625" bestFit="1" customWidth="1"/>
    <col min="173" max="173" width="10.5703125" bestFit="1" customWidth="1"/>
  </cols>
  <sheetData>
    <row r="2" spans="1:6" x14ac:dyDescent="0.2">
      <c r="A2" s="18"/>
      <c r="B2" s="20" t="s">
        <v>104</v>
      </c>
      <c r="C2" s="19"/>
      <c r="D2" s="31"/>
    </row>
    <row r="3" spans="1:6" x14ac:dyDescent="0.2">
      <c r="A3" s="20" t="s">
        <v>81</v>
      </c>
      <c r="B3" s="18" t="s">
        <v>103</v>
      </c>
      <c r="C3" s="23" t="s">
        <v>105</v>
      </c>
      <c r="D3" s="31"/>
    </row>
    <row r="4" spans="1:6" x14ac:dyDescent="0.2">
      <c r="A4" s="18">
        <v>0</v>
      </c>
      <c r="B4" s="24">
        <v>17058933.922922142</v>
      </c>
      <c r="C4" s="25">
        <v>7060000</v>
      </c>
      <c r="D4" s="32"/>
      <c r="E4" s="34">
        <f>GETPIVOTDATA("Sum of Monthly Revenue",$A$2,"App",0)/GETPIVOTDATA("Sum of Town Population",$A$2,"App",0)</f>
        <v>2.4162795924818896</v>
      </c>
      <c r="F4" t="s">
        <v>106</v>
      </c>
    </row>
    <row r="5" spans="1:6" x14ac:dyDescent="0.2">
      <c r="A5" s="21">
        <v>1</v>
      </c>
      <c r="B5" s="26">
        <v>11384098.759533161</v>
      </c>
      <c r="C5" s="27">
        <v>7330000</v>
      </c>
      <c r="D5" s="32"/>
      <c r="E5" s="35">
        <f>GETPIVOTDATA("Sum of Monthly Revenue",$A$2,"App",1)/GETPIVOTDATA("Sum of Town Population",$A$2,"App",1)</f>
        <v>1.5530830504138009</v>
      </c>
      <c r="F5" t="s">
        <v>106</v>
      </c>
    </row>
    <row r="6" spans="1:6" x14ac:dyDescent="0.2">
      <c r="A6" s="22" t="s">
        <v>102</v>
      </c>
      <c r="B6" s="28">
        <v>28443032.682455301</v>
      </c>
      <c r="C6" s="29">
        <v>14390000</v>
      </c>
      <c r="D6" s="32"/>
    </row>
    <row r="7" spans="1:6" x14ac:dyDescent="0.2">
      <c r="A7" s="31"/>
      <c r="B7" s="32"/>
      <c r="C7" s="32"/>
      <c r="D7" s="32"/>
    </row>
    <row r="8" spans="1:6" x14ac:dyDescent="0.2">
      <c r="A8" s="39" t="s">
        <v>107</v>
      </c>
      <c r="B8" s="40"/>
      <c r="C8" s="40"/>
      <c r="D8" s="40"/>
      <c r="E8" s="41"/>
      <c r="F8" s="41"/>
    </row>
    <row r="10" spans="1:6" x14ac:dyDescent="0.2">
      <c r="A10" s="18"/>
      <c r="B10" s="20" t="s">
        <v>104</v>
      </c>
      <c r="C10" s="19"/>
      <c r="D10" s="31"/>
    </row>
    <row r="11" spans="1:6" x14ac:dyDescent="0.2">
      <c r="A11" s="20" t="s">
        <v>88</v>
      </c>
      <c r="B11" s="18" t="s">
        <v>103</v>
      </c>
      <c r="C11" s="23" t="s">
        <v>105</v>
      </c>
      <c r="D11" s="31"/>
    </row>
    <row r="12" spans="1:6" x14ac:dyDescent="0.2">
      <c r="A12" s="18">
        <v>0</v>
      </c>
      <c r="B12" s="24">
        <v>11296162.397581445</v>
      </c>
      <c r="C12" s="25">
        <v>7030000</v>
      </c>
      <c r="D12" s="32"/>
      <c r="E12" s="30">
        <f>GETPIVOTDATA("Sum of Monthly Revenue",$A$10,"Take Out Service",0)/GETPIVOTDATA("Sum of Town Population",$A$10,"Take Out Service",0)</f>
        <v>1.6068509811637901</v>
      </c>
      <c r="F12" t="s">
        <v>106</v>
      </c>
    </row>
    <row r="13" spans="1:6" x14ac:dyDescent="0.2">
      <c r="A13" s="21">
        <v>1</v>
      </c>
      <c r="B13" s="26">
        <v>17146870.284873858</v>
      </c>
      <c r="C13" s="27">
        <v>7360000</v>
      </c>
      <c r="D13" s="32"/>
      <c r="E13" s="33">
        <f>GETPIVOTDATA("Sum of Monthly Revenue",$A$10,"Take Out Service",1)/GETPIVOTDATA("Sum of Town Population",$A$10,"Take Out Service",1)</f>
        <v>2.3297378104448176</v>
      </c>
      <c r="F13" t="s">
        <v>106</v>
      </c>
    </row>
    <row r="14" spans="1:6" x14ac:dyDescent="0.2">
      <c r="A14" s="22" t="s">
        <v>102</v>
      </c>
      <c r="B14" s="28">
        <v>28443032.682455301</v>
      </c>
      <c r="C14" s="29">
        <v>14390000</v>
      </c>
      <c r="D14" s="32"/>
    </row>
    <row r="16" spans="1:6" x14ac:dyDescent="0.2">
      <c r="A16" s="42" t="s">
        <v>108</v>
      </c>
      <c r="B16" s="41"/>
      <c r="C16" s="41"/>
      <c r="D16" s="41"/>
      <c r="E16" s="41"/>
      <c r="F16" s="41"/>
    </row>
    <row r="18" spans="1:6" x14ac:dyDescent="0.2">
      <c r="A18" s="18"/>
      <c r="B18" s="20" t="s">
        <v>104</v>
      </c>
      <c r="C18" s="19"/>
      <c r="D18" s="31"/>
    </row>
    <row r="19" spans="1:6" x14ac:dyDescent="0.2">
      <c r="A19" s="20" t="s">
        <v>87</v>
      </c>
      <c r="B19" s="18" t="s">
        <v>103</v>
      </c>
      <c r="C19" s="23" t="s">
        <v>105</v>
      </c>
      <c r="D19" s="31"/>
    </row>
    <row r="20" spans="1:6" x14ac:dyDescent="0.2">
      <c r="A20" s="18">
        <v>0</v>
      </c>
      <c r="B20" s="24">
        <v>19109393.205984287</v>
      </c>
      <c r="C20" s="25">
        <v>10960000</v>
      </c>
      <c r="D20" s="32"/>
      <c r="E20" s="30">
        <f>GETPIVOTDATA("Sum of Monthly Revenue",$A$18,"Outdoor Dining",0)/GETPIVOTDATA("Sum of Town Population",$A$18,"Outdoor Dining",0)</f>
        <v>1.7435577742686392</v>
      </c>
      <c r="F20" t="s">
        <v>106</v>
      </c>
    </row>
    <row r="21" spans="1:6" x14ac:dyDescent="0.2">
      <c r="A21" s="21">
        <v>1</v>
      </c>
      <c r="B21" s="26">
        <v>9333639.4764710087</v>
      </c>
      <c r="C21" s="27">
        <v>3430000</v>
      </c>
      <c r="D21" s="32"/>
      <c r="E21" s="33">
        <f>GETPIVOTDATA("Sum of Monthly Revenue",$A$18,"Outdoor Dining",1)/GETPIVOTDATA("Sum of Town Population",$A$18,"Outdoor Dining",1)</f>
        <v>2.7211776899332385</v>
      </c>
      <c r="F21" t="s">
        <v>106</v>
      </c>
    </row>
    <row r="22" spans="1:6" x14ac:dyDescent="0.2">
      <c r="A22" s="22" t="s">
        <v>102</v>
      </c>
      <c r="B22" s="28">
        <v>28443032.682455294</v>
      </c>
      <c r="C22" s="29">
        <v>14390000</v>
      </c>
      <c r="D22" s="32"/>
    </row>
    <row r="24" spans="1:6" x14ac:dyDescent="0.2">
      <c r="A24" s="42" t="s">
        <v>109</v>
      </c>
      <c r="B24" s="41"/>
      <c r="C24" s="41"/>
      <c r="D24" s="41"/>
      <c r="E24" s="41"/>
      <c r="F24" s="41"/>
    </row>
    <row r="25" spans="1:6" x14ac:dyDescent="0.2">
      <c r="A25" s="42" t="s">
        <v>110</v>
      </c>
      <c r="B25" s="41"/>
      <c r="C25" s="41"/>
      <c r="D25" s="41"/>
      <c r="E25" s="41"/>
      <c r="F25" s="41"/>
    </row>
    <row r="27" spans="1:6" x14ac:dyDescent="0.2">
      <c r="A27" s="18"/>
      <c r="B27" s="20" t="s">
        <v>104</v>
      </c>
      <c r="C27" s="19"/>
      <c r="D27" s="31"/>
    </row>
    <row r="28" spans="1:6" x14ac:dyDescent="0.2">
      <c r="A28" s="20" t="s">
        <v>111</v>
      </c>
      <c r="B28" s="18" t="s">
        <v>103</v>
      </c>
      <c r="C28" s="23" t="s">
        <v>105</v>
      </c>
      <c r="D28" s="31"/>
    </row>
    <row r="29" spans="1:6" x14ac:dyDescent="0.2">
      <c r="A29" s="36">
        <v>2</v>
      </c>
      <c r="B29" s="24">
        <v>10696609.590924328</v>
      </c>
      <c r="C29" s="25">
        <v>4120000</v>
      </c>
      <c r="D29" s="32"/>
      <c r="E29" s="30">
        <f>GETPIVOTDATA("Sum of Monthly Revenue",$A$27,"Distance (tranched)",2)/GETPIVOTDATA("Sum of Town Population",$A$27,"Distance (tranched)",2)</f>
        <v>2.5962644638165844</v>
      </c>
      <c r="F29" t="s">
        <v>106</v>
      </c>
    </row>
    <row r="30" spans="1:6" x14ac:dyDescent="0.2">
      <c r="A30" s="37">
        <v>3</v>
      </c>
      <c r="B30" s="26">
        <v>5837240.8723877901</v>
      </c>
      <c r="C30" s="27">
        <v>2170000</v>
      </c>
      <c r="D30" s="32"/>
      <c r="E30" s="30">
        <f>GETPIVOTDATA("Sum of Monthly Revenue",$A$27,"Distance (tranched)",3)/GETPIVOTDATA("Sum of Town Population",$A$27,"Distance (tranched)",3)</f>
        <v>2.6899727522524377</v>
      </c>
      <c r="F30" t="s">
        <v>106</v>
      </c>
    </row>
    <row r="31" spans="1:6" x14ac:dyDescent="0.2">
      <c r="A31" s="37">
        <v>4</v>
      </c>
      <c r="B31" s="26">
        <v>3474999.3734118738</v>
      </c>
      <c r="C31" s="27">
        <v>1870000</v>
      </c>
      <c r="D31" s="32"/>
      <c r="E31" s="30">
        <f>GETPIVOTDATA("Sum of Monthly Revenue",$A$27,"Distance (tranched)",4)/GETPIVOTDATA("Sum of Town Population",$A$27,"Distance (tranched)",4)</f>
        <v>1.8582884349796116</v>
      </c>
      <c r="F31" t="s">
        <v>106</v>
      </c>
    </row>
    <row r="32" spans="1:6" x14ac:dyDescent="0.2">
      <c r="A32" s="37">
        <v>5</v>
      </c>
      <c r="B32" s="26">
        <v>3808627.7797844592</v>
      </c>
      <c r="C32" s="27">
        <v>2150000</v>
      </c>
      <c r="D32" s="32"/>
      <c r="E32" s="30">
        <f>GETPIVOTDATA("Sum of Monthly Revenue",$A$27,"Distance (tranched)",5)/GETPIVOTDATA("Sum of Town Population",$A$27,"Distance (tranched)",5)</f>
        <v>1.7714547812950974</v>
      </c>
      <c r="F32" t="s">
        <v>106</v>
      </c>
    </row>
    <row r="33" spans="1:7" x14ac:dyDescent="0.2">
      <c r="A33" s="37">
        <v>6</v>
      </c>
      <c r="B33" s="26">
        <v>3222459.2991508646</v>
      </c>
      <c r="C33" s="27">
        <v>2660000</v>
      </c>
      <c r="D33" s="32"/>
      <c r="E33" s="30">
        <f>GETPIVOTDATA("Sum of Monthly Revenue",$A$27,"Distance (tranched)",6)/GETPIVOTDATA("Sum of Town Population",$A$27,"Distance (tranched)",6)</f>
        <v>1.2114508643424302</v>
      </c>
      <c r="F33" t="s">
        <v>106</v>
      </c>
    </row>
    <row r="34" spans="1:7" x14ac:dyDescent="0.2">
      <c r="A34" s="37">
        <v>7</v>
      </c>
      <c r="B34" s="26">
        <v>1298135.6218684427</v>
      </c>
      <c r="C34" s="27">
        <v>1170000</v>
      </c>
      <c r="D34" s="32"/>
      <c r="E34" s="30">
        <f>GETPIVOTDATA("Sum of Monthly Revenue",$A$27,"Distance (tranched)",7)/GETPIVOTDATA("Sum of Town Population",$A$27,"Distance (tranched)",7)</f>
        <v>1.1095176255285835</v>
      </c>
      <c r="F34" t="s">
        <v>106</v>
      </c>
    </row>
    <row r="35" spans="1:7" x14ac:dyDescent="0.2">
      <c r="A35" s="37">
        <v>8</v>
      </c>
      <c r="B35" s="26">
        <v>104960.14492753611</v>
      </c>
      <c r="C35" s="27">
        <v>250000</v>
      </c>
      <c r="D35" s="32"/>
      <c r="E35" s="30">
        <f>GETPIVOTDATA("Sum of Monthly Revenue",$A$27,"Distance (tranched)",8)/GETPIVOTDATA("Sum of Town Population",$A$27,"Distance (tranched)",8)</f>
        <v>0.41984057971014443</v>
      </c>
      <c r="F35" t="s">
        <v>106</v>
      </c>
    </row>
    <row r="36" spans="1:7" x14ac:dyDescent="0.2">
      <c r="A36" s="38" t="s">
        <v>102</v>
      </c>
      <c r="B36" s="28">
        <v>28443032.682455298</v>
      </c>
      <c r="C36" s="29">
        <v>14390000</v>
      </c>
      <c r="D36" s="32"/>
    </row>
    <row r="38" spans="1:7" ht="12.75" customHeight="1" x14ac:dyDescent="0.2">
      <c r="A38" s="43" t="s">
        <v>112</v>
      </c>
      <c r="B38" s="43"/>
      <c r="C38" s="43"/>
      <c r="D38" s="43"/>
      <c r="E38" s="43"/>
      <c r="F38" s="43"/>
      <c r="G38" s="44"/>
    </row>
    <row r="39" spans="1:7" x14ac:dyDescent="0.2">
      <c r="A39" s="43"/>
      <c r="B39" s="43"/>
      <c r="C39" s="43"/>
      <c r="D39" s="43"/>
      <c r="E39" s="43"/>
      <c r="F39" s="43"/>
      <c r="G39" s="44"/>
    </row>
    <row r="41" spans="1:7" x14ac:dyDescent="0.2">
      <c r="A41" s="46" t="s">
        <v>119</v>
      </c>
      <c r="B41" t="s">
        <v>103</v>
      </c>
      <c r="C41" t="s">
        <v>105</v>
      </c>
    </row>
    <row r="42" spans="1:7" x14ac:dyDescent="0.2">
      <c r="A42" s="47" t="s">
        <v>118</v>
      </c>
      <c r="B42" s="48">
        <v>162750</v>
      </c>
      <c r="C42" s="48">
        <v>30000</v>
      </c>
      <c r="E42" s="30">
        <f>GETPIVOTDATA("Sum of Monthly Revenue",$A$41,"Population (tranched)","~0-50k")/GETPIVOTDATA("Sum of Town Population",$A$41,"Population (tranched)","~0-50k")</f>
        <v>5.4249999999999998</v>
      </c>
      <c r="F42" t="s">
        <v>106</v>
      </c>
    </row>
    <row r="43" spans="1:7" x14ac:dyDescent="0.2">
      <c r="A43" s="47" t="s">
        <v>116</v>
      </c>
      <c r="B43" s="48">
        <v>11741750.503802834</v>
      </c>
      <c r="C43" s="48">
        <v>4510000</v>
      </c>
      <c r="E43" s="30">
        <f>GETPIVOTDATA("Sum of Monthly Revenue",$A$41,"Population (tranched)","~100k")/GETPIVOTDATA("Sum of Town Population",$A$41,"Population (tranched)","~100k")</f>
        <v>2.6034923511757948</v>
      </c>
      <c r="F43" t="s">
        <v>106</v>
      </c>
    </row>
    <row r="44" spans="1:7" x14ac:dyDescent="0.2">
      <c r="A44" s="47" t="s">
        <v>115</v>
      </c>
      <c r="B44" s="48">
        <v>8867466.5703885853</v>
      </c>
      <c r="C44" s="48">
        <v>6270000</v>
      </c>
      <c r="E44" s="30">
        <f>GETPIVOTDATA("Sum of Monthly Revenue",$A$41,"Population (tranched)","~200k")/GETPIVOTDATA("Sum of Town Population",$A$41,"Population (tranched)","~200k")</f>
        <v>1.4142689904925974</v>
      </c>
      <c r="F44" t="s">
        <v>106</v>
      </c>
    </row>
    <row r="45" spans="1:7" x14ac:dyDescent="0.2">
      <c r="A45" s="47" t="s">
        <v>114</v>
      </c>
      <c r="B45" s="48">
        <v>4829697.430220359</v>
      </c>
      <c r="C45" s="48">
        <v>2360000</v>
      </c>
      <c r="E45" s="30">
        <f>GETPIVOTDATA("Sum of Monthly Revenue",$A$41,"Population (tranched)","~300k")/GETPIVOTDATA("Sum of Town Population",$A$41,"Population (tranched)","~300k")</f>
        <v>2.0464819619577792</v>
      </c>
      <c r="F45" t="s">
        <v>106</v>
      </c>
    </row>
    <row r="46" spans="1:7" x14ac:dyDescent="0.2">
      <c r="A46" s="47" t="s">
        <v>117</v>
      </c>
      <c r="B46" s="48">
        <v>2841368.1780435131</v>
      </c>
      <c r="C46" s="48">
        <v>1220000</v>
      </c>
      <c r="E46" s="30">
        <f>GETPIVOTDATA("Sum of Monthly Revenue",$A$41,"Population (tranched)","~50-100k")/GETPIVOTDATA("Sum of Town Population",$A$41,"Population (tranched)","~50-100k")</f>
        <v>2.3289903098717319</v>
      </c>
      <c r="F46" t="s">
        <v>106</v>
      </c>
    </row>
    <row r="47" spans="1:7" x14ac:dyDescent="0.2">
      <c r="A47" s="47" t="s">
        <v>102</v>
      </c>
      <c r="B47" s="48">
        <v>28443032.682455294</v>
      </c>
      <c r="C47" s="48">
        <v>14390000</v>
      </c>
    </row>
  </sheetData>
  <mergeCells count="1">
    <mergeCell ref="A38:F39"/>
  </mergeCells>
  <conditionalFormatting sqref="E29:E35">
    <cfRule type="colorScale" priority="5">
      <colorScale>
        <cfvo type="min"/>
        <cfvo type="percentile" val="50"/>
        <cfvo type="max"/>
        <color rgb="FFF8696B"/>
        <color rgb="FFFFEB84"/>
        <color rgb="FF63BE7B"/>
      </colorScale>
    </cfRule>
  </conditionalFormatting>
  <conditionalFormatting sqref="E4:E5">
    <cfRule type="colorScale" priority="4">
      <colorScale>
        <cfvo type="min"/>
        <cfvo type="percentile" val="50"/>
        <cfvo type="max"/>
        <color rgb="FFF8696B"/>
        <color rgb="FFFFEB84"/>
        <color rgb="FF63BE7B"/>
      </colorScale>
    </cfRule>
  </conditionalFormatting>
  <conditionalFormatting sqref="E12:E13">
    <cfRule type="colorScale" priority="3">
      <colorScale>
        <cfvo type="min"/>
        <cfvo type="percentile" val="50"/>
        <cfvo type="max"/>
        <color rgb="FFF8696B"/>
        <color rgb="FFFFEB84"/>
        <color rgb="FF63BE7B"/>
      </colorScale>
    </cfRule>
  </conditionalFormatting>
  <conditionalFormatting sqref="E20:E21">
    <cfRule type="colorScale" priority="2">
      <colorScale>
        <cfvo type="min"/>
        <cfvo type="percentile" val="50"/>
        <cfvo type="max"/>
        <color rgb="FFF8696B"/>
        <color rgb="FFFFEB84"/>
        <color rgb="FF63BE7B"/>
      </colorScale>
    </cfRule>
  </conditionalFormatting>
  <conditionalFormatting sqref="E42:E46">
    <cfRule type="colorScale" priority="1">
      <colorScale>
        <cfvo type="min"/>
        <cfvo type="percentile" val="50"/>
        <cfvo type="max"/>
        <color rgb="FFF8696B"/>
        <color rgb="FFFFEB84"/>
        <color rgb="FF63BE7B"/>
      </colorScale>
    </cfRule>
  </conditionalFormatting>
  <pageMargins left="0.7" right="0.7" top="0.75" bottom="0.75" header="0.3" footer="0.3"/>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S k z 6 V q / a 7 D 2 k A A A A 9 g A A A B I A H A B D b 2 5 m a W c v U G F j a 2 F n Z S 5 4 b W w g o h g A K K A U A A A A A A A A A A A A A A A A A A A A A A A A A A A A h Y + 9 D o I w G E V f h X S n P 8 i g p J T B V R I T o n F t S o V G + D C 0 W N 7 N w U f y F c Q o 6 u Z 4 z z 3 D v f f r j W d j 2 w Q X 3 V v T Q Y o Y p i j Q o L r S Q J W i w R 3 D J c o E 3 0 p 1 k p U O J h l s M t o y R b V z 5 4 Q Q 7 z 3 2 C 9 z 1 F Y k o Z e S Q b w p V 6 1 a i j 2 z + y 6 E B 6 y Q o j Q T f v 8 a I C D O 2 w j G N M e V k h j w 3 8 B W i a e + z / Y F 8 P T R u 6 L X Q E O 4 K T u b I y f u D e A B Q S w M E F A A C A A g A S k z 6 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p M + l Y o i k e 4 D g A A A B E A A A A T A B w A R m 9 y b X V s Y X M v U 2 V j d G l v b j E u b S C i G A A o o B Q A A A A A A A A A A A A A A A A A A A A A A A A A A A A r T k 0 u y c z P U w i G 0 I b W A F B L A Q I t A B Q A A g A I A E p M + l a v 2 u w 9 p A A A A P Y A A A A S A A A A A A A A A A A A A A A A A A A A A A B D b 2 5 m a W c v U G F j a 2 F n Z S 5 4 b W x Q S w E C L Q A U A A I A C A B K T P p W D 8 r p q 6 Q A A A D p A A A A E w A A A A A A A A A A A A A A A A D w A A A A W 0 N v b n R l b n R f V H l w Z X N d L n h t b F B L A Q I t A B Q A A g A I A E p M + l 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1 D j A u W z M / T Z + L t V k H c b + z A A A A A A I A A A A A A B B m A A A A A Q A A I A A A A F I f W P u 8 s 2 T l l 1 7 I 5 c a P X X D H F A 0 C w i O T m 1 K 4 8 C Z u 1 x I K A A A A A A 6 A A A A A A g A A I A A A A B Q o / M y w / D s l A 5 L S t a R 9 4 + H B l i u P Z Y F Z a J b X H d i c S m n K U A A A A J / T T 7 b 7 q z 2 9 T 2 g H l V p 9 8 1 h t h C K T X h z b Y j U v u 5 E y I a 5 q y h r W L I O 7 O E d 0 3 o S o V f h n t g F e q 7 4 g 7 F n Y B 6 n F d W F r M 9 2 Z 0 f X b M Q q q 6 s J X J l M 6 Q x G U Q A A A A H 6 3 h t 6 / g V 8 / r C u h s T X P s w a n 1 N Q 7 G P q S H C u M r P y T m y T J 4 a z w q M F O + 7 l Z 9 F a V S B 1 h d 1 T 1 b y X L i I U 0 9 J I O Z i h B 3 d Q = < / D a t a M a s h u p > 
</file>

<file path=customXml/itemProps1.xml><?xml version="1.0" encoding="utf-8"?>
<ds:datastoreItem xmlns:ds="http://schemas.openxmlformats.org/officeDocument/2006/customXml" ds:itemID="{C338D6BD-2831-47AC-AE20-8BBB953ECA4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Original</vt:lpstr>
      <vt:lpstr>Data</vt:lpstr>
      <vt:lpstr>Questions</vt:lpstr>
      <vt:lpstr>MJH Calculations</vt:lpstr>
      <vt:lpstr>Questions!Print_Area</vt:lpstr>
    </vt:vector>
  </TitlesOfParts>
  <Company>WeinGlas,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NullMan</dc:creator>
  <cp:lastModifiedBy>Michael Hislop</cp:lastModifiedBy>
  <cp:lastPrinted>2021-11-30T20:42:20Z</cp:lastPrinted>
  <dcterms:created xsi:type="dcterms:W3CDTF">2005-02-22T15:43:41Z</dcterms:created>
  <dcterms:modified xsi:type="dcterms:W3CDTF">2023-07-26T20:45:06Z</dcterms:modified>
</cp:coreProperties>
</file>