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\Documents\GitHub\EPQ\OpenRocket\"/>
    </mc:Choice>
  </mc:AlternateContent>
  <xr:revisionPtr revIDLastSave="0" documentId="13_ncr:1_{D3D1890E-46DC-4245-B3E2-84744967FDAC}" xr6:coauthVersionLast="45" xr6:coauthVersionMax="45" xr10:uidLastSave="{00000000-0000-0000-0000-000000000000}"/>
  <bookViews>
    <workbookView xWindow="-28920" yWindow="7800" windowWidth="29040" windowHeight="15840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1" l="1"/>
  <c r="B11" i="1"/>
  <c r="B10" i="1"/>
  <c r="B51" i="1" l="1"/>
  <c r="B52" i="1" s="1"/>
  <c r="B38" i="1"/>
  <c r="B41" i="1" s="1"/>
  <c r="B14" i="1"/>
  <c r="B17" i="1" s="1"/>
  <c r="B13" i="1"/>
  <c r="B8" i="1"/>
  <c r="B28" i="1" s="1"/>
  <c r="B7" i="1"/>
  <c r="B16" i="1" l="1"/>
  <c r="B37" i="1" s="1"/>
  <c r="B39" i="1" s="1"/>
  <c r="B30" i="1"/>
  <c r="B42" i="1"/>
  <c r="B43" i="1"/>
  <c r="B27" i="1"/>
  <c r="B29" i="1" s="1"/>
  <c r="B46" i="1" l="1"/>
  <c r="E49" i="1" s="1"/>
  <c r="E52" i="1" s="1"/>
  <c r="B45" i="1"/>
  <c r="E48" i="1" s="1"/>
  <c r="E51" i="1" s="1"/>
  <c r="B48" i="1" l="1"/>
  <c r="B54" i="1" s="1"/>
  <c r="E1" i="1" s="1"/>
</calcChain>
</file>

<file path=xl/sharedStrings.xml><?xml version="1.0" encoding="utf-8"?>
<sst xmlns="http://schemas.openxmlformats.org/spreadsheetml/2006/main" count="45" uniqueCount="40">
  <si>
    <t>temp</t>
  </si>
  <si>
    <t>Pressure</t>
  </si>
  <si>
    <t>R</t>
  </si>
  <si>
    <t>mach</t>
  </si>
  <si>
    <t>Length Nose Cone</t>
  </si>
  <si>
    <t>Length Tube</t>
  </si>
  <si>
    <t>Total length</t>
  </si>
  <si>
    <t>Radius</t>
  </si>
  <si>
    <t>kinematic visocity</t>
  </si>
  <si>
    <t>mach speed</t>
  </si>
  <si>
    <t>Density</t>
  </si>
  <si>
    <t>velocity</t>
  </si>
  <si>
    <t>roughness</t>
  </si>
  <si>
    <t>Re</t>
  </si>
  <si>
    <t>should it be total length???</t>
  </si>
  <si>
    <t>Re Crit</t>
  </si>
  <si>
    <t>Cf</t>
  </si>
  <si>
    <t>c1</t>
  </si>
  <si>
    <t>cf</t>
  </si>
  <si>
    <t>roughness correction</t>
  </si>
  <si>
    <t>Roughness limited</t>
  </si>
  <si>
    <t>Wet area Nose cone</t>
  </si>
  <si>
    <t>WetArea body</t>
  </si>
  <si>
    <t>Total WetArea</t>
  </si>
  <si>
    <t>A ref</t>
  </si>
  <si>
    <t>fb</t>
  </si>
  <si>
    <t>correction</t>
  </si>
  <si>
    <t xml:space="preserve">c1 </t>
  </si>
  <si>
    <t>Cf * c1</t>
  </si>
  <si>
    <t>Roughness limited nose cone</t>
  </si>
  <si>
    <t>Roughness limited body tube</t>
  </si>
  <si>
    <t>nose cone cf</t>
  </si>
  <si>
    <t>body tube cf</t>
  </si>
  <si>
    <t>body friction</t>
  </si>
  <si>
    <t>body tube CD</t>
  </si>
  <si>
    <t>Nose Cone CD</t>
  </si>
  <si>
    <t>fB</t>
  </si>
  <si>
    <t>body tube CD corrected</t>
  </si>
  <si>
    <t>Nose Cone CD corrected</t>
  </si>
  <si>
    <t>FrictionCD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</si>
</sst>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"/>
  </numFmts>
  <fonts count="3" x14ac:knownFonts="1">
    <font>
      <sz val="11"/>
      <color rgb="FF000000"/>
      <name val="Arial"/>
      <charset val="1"/>
    </font>
    <font>
      <sz val="10"/>
      <color rgb="FFCC0000"/>
      <name val="Arial"/>
      <charset val="1"/>
    </font>
    <font>
      <sz val="1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CC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/>
    <xf numFmtId="11" fontId="2" fillId="0" borderId="0" xfId="0" applyNumberFormat="1" applyFont="1"/>
    <xf numFmtId="11" fontId="2" fillId="0" borderId="0" xfId="0" applyNumberFormat="1" applyFont="1"/>
    <xf numFmtId="0" fontId="2" fillId="0" borderId="0" xfId="0" applyFont="1" applyFill="1"/>
    <xf numFmtId="0" fontId="2" fillId="3" borderId="0" xfId="0" applyFont="1" applyFill="1"/>
    <xf numFmtId="167" fontId="2" fillId="0" borderId="0" xfId="0" applyNumberFormat="1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4"/>
  <sheetViews>
    <sheetView tabSelected="1" topLeftCell="A4" zoomScale="130" zoomScaleNormal="130" workbookViewId="0">
      <selection activeCell="B27" sqref="B27"/>
    </sheetView>
  </sheetViews>
  <sheetFormatPr defaultRowHeight="14.25" x14ac:dyDescent="0.2"/>
  <cols>
    <col min="1" max="1" width="21.125" style="1" customWidth="1"/>
    <col min="2" max="2" width="17.25" style="1" customWidth="1"/>
    <col min="3" max="3" width="10.625" style="1" customWidth="1"/>
    <col min="4" max="4" width="26" style="1" customWidth="1"/>
    <col min="5" max="6" width="10.625" style="1" customWidth="1"/>
    <col min="7" max="1025" width="8.625" style="1" customWidth="1"/>
  </cols>
  <sheetData>
    <row r="1" spans="1:9" x14ac:dyDescent="0.2">
      <c r="A1" s="1" t="s">
        <v>0</v>
      </c>
      <c r="B1" s="1">
        <v>288.124185346199</v>
      </c>
      <c r="C1" s="1">
        <v>293.14999999999998</v>
      </c>
      <c r="D1" s="4" t="s">
        <v>39</v>
      </c>
      <c r="E1" s="6">
        <f>B54</f>
        <v>0.32296808467004695</v>
      </c>
    </row>
    <row r="2" spans="1:9" x14ac:dyDescent="0.2">
      <c r="A2" s="1" t="s">
        <v>1</v>
      </c>
      <c r="B2" s="1">
        <v>101278.42113412901</v>
      </c>
      <c r="C2" s="1">
        <v>101325</v>
      </c>
    </row>
    <row r="3" spans="1:9" x14ac:dyDescent="0.2">
      <c r="A3" s="1" t="s">
        <v>2</v>
      </c>
      <c r="B3" s="1">
        <v>287.053</v>
      </c>
    </row>
    <row r="4" spans="1:9" x14ac:dyDescent="0.2">
      <c r="A4" s="1" t="s">
        <v>3</v>
      </c>
      <c r="B4" s="1">
        <v>5.8759023009754396E-3</v>
      </c>
    </row>
    <row r="5" spans="1:9" x14ac:dyDescent="0.2">
      <c r="A5" s="1" t="s">
        <v>4</v>
      </c>
      <c r="B5" s="1">
        <v>0.15</v>
      </c>
    </row>
    <row r="6" spans="1:9" x14ac:dyDescent="0.2">
      <c r="A6" s="1" t="s">
        <v>5</v>
      </c>
      <c r="B6" s="1">
        <v>0.8</v>
      </c>
    </row>
    <row r="7" spans="1:9" x14ac:dyDescent="0.2">
      <c r="A7" s="1" t="s">
        <v>6</v>
      </c>
      <c r="B7" s="1">
        <f>B5+B6</f>
        <v>0.95000000000000007</v>
      </c>
    </row>
    <row r="8" spans="1:9" x14ac:dyDescent="0.2">
      <c r="A8" s="1" t="s">
        <v>7</v>
      </c>
      <c r="B8" s="1">
        <f>0.0762 / 2</f>
        <v>3.8100000000000002E-2</v>
      </c>
    </row>
    <row r="10" spans="1:9" x14ac:dyDescent="0.2">
      <c r="A10" s="1" t="s">
        <v>8</v>
      </c>
      <c r="B10" s="1">
        <f>(0.0000037291 + 0.000000049944 *B1)/B12</f>
        <v>1.479664606315456E-5</v>
      </c>
      <c r="C10" s="2"/>
    </row>
    <row r="11" spans="1:9" x14ac:dyDescent="0.2">
      <c r="A11" s="1" t="s">
        <v>9</v>
      </c>
      <c r="B11" s="1">
        <f>165.77+0.606*B1</f>
        <v>340.37325631979661</v>
      </c>
    </row>
    <row r="12" spans="1:9" x14ac:dyDescent="0.2">
      <c r="A12" s="1" t="s">
        <v>10</v>
      </c>
      <c r="B12" s="1">
        <f>B2/(B3*B1)</f>
        <v>1.2245460380409787</v>
      </c>
    </row>
    <row r="13" spans="1:9" x14ac:dyDescent="0.2">
      <c r="A13" s="1" t="s">
        <v>11</v>
      </c>
      <c r="B13" s="1">
        <f>B4*B11</f>
        <v>1.999999999999996</v>
      </c>
    </row>
    <row r="14" spans="1:9" x14ac:dyDescent="0.2">
      <c r="A14" s="1" t="s">
        <v>12</v>
      </c>
      <c r="B14" s="1">
        <f>0.00002</f>
        <v>2.0000000000000002E-5</v>
      </c>
    </row>
    <row r="16" spans="1:9" x14ac:dyDescent="0.2">
      <c r="A16" s="7" t="s">
        <v>13</v>
      </c>
      <c r="B16" s="9">
        <f>B13*B7/B10</f>
        <v>128407.47774127181</v>
      </c>
      <c r="C16" s="7"/>
      <c r="D16" s="7" t="s">
        <v>14</v>
      </c>
      <c r="E16" s="7"/>
      <c r="F16" s="7"/>
      <c r="G16" s="7"/>
      <c r="I16" s="2"/>
    </row>
    <row r="17" spans="1:7" x14ac:dyDescent="0.2">
      <c r="A17" s="8" t="s">
        <v>15</v>
      </c>
      <c r="B17" s="8">
        <f>51*(B14/B7)^-1.039</f>
        <v>3686844.6336158938</v>
      </c>
      <c r="C17" s="8"/>
      <c r="D17" s="8" t="s">
        <v>14</v>
      </c>
      <c r="E17" s="8"/>
      <c r="F17" s="8"/>
      <c r="G17" s="7"/>
    </row>
    <row r="18" spans="1:7" x14ac:dyDescent="0.2">
      <c r="A18" s="8"/>
      <c r="B18" s="8"/>
      <c r="C18" s="8"/>
      <c r="D18" s="8"/>
      <c r="E18" s="8"/>
      <c r="F18" s="8"/>
      <c r="G18" s="7"/>
    </row>
    <row r="19" spans="1:7" x14ac:dyDescent="0.2">
      <c r="A19" s="3"/>
      <c r="B19" s="3"/>
      <c r="C19" s="3"/>
      <c r="D19" s="3"/>
      <c r="E19" s="3"/>
      <c r="F19" s="3"/>
    </row>
    <row r="20" spans="1:7" x14ac:dyDescent="0.2">
      <c r="A20" s="3" t="s">
        <v>16</v>
      </c>
      <c r="B20" s="3">
        <v>3.2087573112931601E-3</v>
      </c>
      <c r="C20" s="3"/>
      <c r="D20" s="3"/>
      <c r="E20" s="3"/>
      <c r="F20" s="3"/>
    </row>
    <row r="21" spans="1:7" x14ac:dyDescent="0.2">
      <c r="A21" s="3" t="s">
        <v>17</v>
      </c>
      <c r="B21" s="3">
        <v>0.99099999999999999</v>
      </c>
      <c r="C21" s="3"/>
      <c r="D21" s="3"/>
      <c r="E21" s="3"/>
      <c r="F21" s="3"/>
    </row>
    <row r="22" spans="1:7" x14ac:dyDescent="0.2">
      <c r="A22" s="3" t="s">
        <v>18</v>
      </c>
      <c r="B22" s="3">
        <v>3.1798784954915199E-3</v>
      </c>
      <c r="C22" s="3"/>
      <c r="D22" s="3"/>
      <c r="E22" s="3">
        <v>6.3798609074173704E-4</v>
      </c>
      <c r="F22" s="3">
        <v>0.14657240752484901</v>
      </c>
    </row>
    <row r="23" spans="1:7" x14ac:dyDescent="0.2">
      <c r="A23" s="3"/>
      <c r="B23" s="3"/>
      <c r="C23" s="3"/>
      <c r="D23" s="3"/>
      <c r="E23" s="3"/>
      <c r="F23" s="3"/>
    </row>
    <row r="24" spans="1:7" x14ac:dyDescent="0.2">
      <c r="A24" s="3" t="s">
        <v>19</v>
      </c>
      <c r="B24" s="3">
        <v>0.99099999999999999</v>
      </c>
      <c r="C24" s="3"/>
      <c r="D24" s="3"/>
      <c r="E24" s="3"/>
      <c r="F24" s="3"/>
    </row>
    <row r="25" spans="1:7" x14ac:dyDescent="0.2">
      <c r="A25" s="3" t="s">
        <v>20</v>
      </c>
      <c r="B25" s="3">
        <v>6.0368673704557903E-2</v>
      </c>
      <c r="C25" s="3"/>
      <c r="D25" s="3"/>
      <c r="E25" s="3">
        <v>1.2111901192023799E-2</v>
      </c>
      <c r="F25" s="3">
        <v>2.7826163347135702</v>
      </c>
    </row>
    <row r="26" spans="1:7" x14ac:dyDescent="0.2">
      <c r="A26" s="3"/>
      <c r="B26" s="3"/>
      <c r="C26" s="3"/>
      <c r="D26" s="3"/>
      <c r="E26" s="3"/>
      <c r="F26" s="3"/>
    </row>
    <row r="27" spans="1:7" x14ac:dyDescent="0.2">
      <c r="A27" s="4" t="s">
        <v>21</v>
      </c>
      <c r="B27" s="4">
        <f>PI()*B8*B5</f>
        <v>1.7954202015265666E-2</v>
      </c>
      <c r="C27" s="4"/>
      <c r="D27" s="4"/>
      <c r="E27" s="4"/>
      <c r="F27" s="4"/>
    </row>
    <row r="28" spans="1:7" x14ac:dyDescent="0.2">
      <c r="A28" s="4" t="s">
        <v>22</v>
      </c>
      <c r="B28" s="4">
        <f>B6*B8*2*PI()</f>
        <v>0.19151148816283381</v>
      </c>
      <c r="C28" s="4"/>
      <c r="D28" s="4"/>
      <c r="E28" s="4"/>
      <c r="F28" s="4"/>
    </row>
    <row r="29" spans="1:7" x14ac:dyDescent="0.2">
      <c r="A29" s="4" t="s">
        <v>23</v>
      </c>
      <c r="B29" s="4">
        <f>B27+B28</f>
        <v>0.20946569017809946</v>
      </c>
      <c r="C29" s="4"/>
      <c r="D29" s="4"/>
      <c r="E29" s="4"/>
      <c r="F29" s="4"/>
    </row>
    <row r="30" spans="1:7" x14ac:dyDescent="0.2">
      <c r="A30" s="4" t="s">
        <v>24</v>
      </c>
      <c r="B30" s="5">
        <f>B8^2*PI()</f>
        <v>4.5603673118774796E-3</v>
      </c>
      <c r="C30" s="5"/>
      <c r="D30" s="4"/>
      <c r="E30" s="4"/>
      <c r="F30" s="4"/>
    </row>
    <row r="31" spans="1:7" x14ac:dyDescent="0.2">
      <c r="A31" s="3"/>
      <c r="B31" s="3"/>
      <c r="C31" s="3"/>
      <c r="D31" s="3"/>
      <c r="E31" s="3"/>
      <c r="F31" s="3"/>
    </row>
    <row r="32" spans="1:7" x14ac:dyDescent="0.2">
      <c r="A32" s="3" t="s">
        <v>25</v>
      </c>
      <c r="B32" s="3">
        <v>20.997375328084001</v>
      </c>
      <c r="C32" s="3"/>
      <c r="D32" s="3"/>
      <c r="E32" s="3"/>
      <c r="F32" s="3"/>
    </row>
    <row r="33" spans="1:6" x14ac:dyDescent="0.2">
      <c r="A33" s="3" t="s">
        <v>26</v>
      </c>
      <c r="B33" s="3">
        <v>1.047625</v>
      </c>
      <c r="C33" s="3"/>
      <c r="D33" s="3"/>
      <c r="E33" s="3"/>
      <c r="F33" s="3"/>
    </row>
    <row r="37" spans="1:6" x14ac:dyDescent="0.2">
      <c r="A37" s="1" t="s">
        <v>16</v>
      </c>
      <c r="B37" s="1">
        <f>(1.5*LN(B16)-5.6)^-2</f>
        <v>6.893286870229786E-3</v>
      </c>
    </row>
    <row r="38" spans="1:6" x14ac:dyDescent="0.2">
      <c r="A38" s="1" t="s">
        <v>27</v>
      </c>
      <c r="B38" s="1">
        <f>1-0.1*B4^2</f>
        <v>0.99999654737721488</v>
      </c>
    </row>
    <row r="39" spans="1:6" x14ac:dyDescent="0.2">
      <c r="A39" s="1" t="s">
        <v>28</v>
      </c>
      <c r="B39" s="1">
        <f>B37*B38</f>
        <v>6.8932630703104738E-3</v>
      </c>
    </row>
    <row r="41" spans="1:6" x14ac:dyDescent="0.2">
      <c r="A41" s="1" t="s">
        <v>19</v>
      </c>
      <c r="B41" s="1">
        <f>B38</f>
        <v>0.99999654737721488</v>
      </c>
    </row>
    <row r="42" spans="1:6" x14ac:dyDescent="0.2">
      <c r="A42" s="1" t="s">
        <v>29</v>
      </c>
      <c r="B42" s="1">
        <f>0.032*(B14/B5)^0.2 * B41</f>
        <v>5.3720027483433515E-3</v>
      </c>
    </row>
    <row r="43" spans="1:6" x14ac:dyDescent="0.2">
      <c r="A43" s="1" t="s">
        <v>30</v>
      </c>
      <c r="B43" s="1">
        <f>0.032*(B14/B6)^0.2 * B41</f>
        <v>3.843584918245897E-3</v>
      </c>
    </row>
    <row r="45" spans="1:6" x14ac:dyDescent="0.2">
      <c r="A45" s="1" t="s">
        <v>31</v>
      </c>
      <c r="B45" s="1">
        <f>MAX(B39,B42)</f>
        <v>6.8932630703104738E-3</v>
      </c>
    </row>
    <row r="46" spans="1:6" x14ac:dyDescent="0.2">
      <c r="A46" s="1" t="s">
        <v>32</v>
      </c>
      <c r="B46" s="1">
        <f>MAX(B39,B43)</f>
        <v>6.8932630703104738E-3</v>
      </c>
    </row>
    <row r="48" spans="1:6" x14ac:dyDescent="0.2">
      <c r="A48" s="1" t="s">
        <v>33</v>
      </c>
      <c r="B48" s="1">
        <f>B45*B27+B46*B28</f>
        <v>1.4439021066017883E-3</v>
      </c>
      <c r="D48" s="1" t="s">
        <v>34</v>
      </c>
      <c r="E48" s="6">
        <f>B45*B27/B30</f>
        <v>2.7138830985474302E-2</v>
      </c>
    </row>
    <row r="49" spans="1:5" x14ac:dyDescent="0.2">
      <c r="D49" s="1" t="s">
        <v>35</v>
      </c>
      <c r="E49" s="6">
        <f>B46*B28/B30</f>
        <v>0.28948086384505928</v>
      </c>
    </row>
    <row r="51" spans="1:5" x14ac:dyDescent="0.2">
      <c r="A51" s="1" t="s">
        <v>36</v>
      </c>
      <c r="B51" s="1">
        <f>(B7+0.0001)/B8</f>
        <v>24.937007874015748</v>
      </c>
      <c r="D51" s="1" t="s">
        <v>37</v>
      </c>
      <c r="E51" s="6">
        <f>E48*B52</f>
        <v>2.7682978686004021E-2</v>
      </c>
    </row>
    <row r="52" spans="1:5" x14ac:dyDescent="0.2">
      <c r="A52" s="1" t="s">
        <v>26</v>
      </c>
      <c r="B52" s="1">
        <f>(1 + 1/(2*B51))</f>
        <v>1.0200505209977897</v>
      </c>
      <c r="D52" s="1" t="s">
        <v>38</v>
      </c>
      <c r="E52" s="6">
        <f>E49*B52</f>
        <v>0.29528510598404295</v>
      </c>
    </row>
    <row r="54" spans="1:5" x14ac:dyDescent="0.2">
      <c r="A54" s="1" t="s">
        <v>39</v>
      </c>
      <c r="B54" s="6">
        <f>B52 * B48/B30</f>
        <v>0.32296808467004695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Garg</dc:creator>
  <dc:description/>
  <cp:lastModifiedBy>rag</cp:lastModifiedBy>
  <cp:revision>10</cp:revision>
  <dcterms:created xsi:type="dcterms:W3CDTF">2019-10-23T19:22:18Z</dcterms:created>
  <dcterms:modified xsi:type="dcterms:W3CDTF">2020-05-02T13:37:21Z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