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8BFA800-AC61-420D-A8A2-1D06AAFFFB4A}" xr6:coauthVersionLast="47" xr6:coauthVersionMax="47" xr10:uidLastSave="{00000000-0000-0000-0000-000000000000}"/>
  <bookViews>
    <workbookView xWindow="16080" yWindow="-60" windowWidth="16440" windowHeight="28440" xr2:uid="{00000000-000D-0000-FFFF-FFFF00000000}"/>
  </bookViews>
  <sheets>
    <sheet name="Paramètres + TEXTE (Rés + Ccl)" sheetId="1" r:id="rId1"/>
    <sheet name="(Valeurs - Ne pas modifier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1" i="1" l="1"/>
  <c r="G42" i="1"/>
  <c r="I42" i="1"/>
  <c r="G40" i="1"/>
  <c r="Q27" i="1"/>
  <c r="P27" i="1"/>
  <c r="O27" i="1"/>
  <c r="M27" i="1"/>
  <c r="L27" i="1"/>
  <c r="K27" i="1"/>
  <c r="Q26" i="1"/>
  <c r="P26" i="1"/>
  <c r="O26" i="1"/>
  <c r="M26" i="1"/>
  <c r="L26" i="1"/>
  <c r="K26" i="1"/>
  <c r="Q25" i="1"/>
  <c r="P25" i="1"/>
  <c r="O25" i="1"/>
  <c r="M25" i="1"/>
  <c r="L25" i="1"/>
  <c r="K25" i="1"/>
  <c r="Q24" i="1"/>
  <c r="P24" i="1"/>
  <c r="O24" i="1"/>
  <c r="M24" i="1"/>
  <c r="L24" i="1"/>
  <c r="K24" i="1"/>
  <c r="Q23" i="1"/>
  <c r="P23" i="1"/>
  <c r="O23" i="1"/>
  <c r="M23" i="1"/>
  <c r="L23" i="1"/>
  <c r="K23" i="1"/>
  <c r="Q22" i="1"/>
  <c r="P22" i="1"/>
  <c r="O22" i="1"/>
  <c r="M22" i="1"/>
  <c r="L22" i="1"/>
  <c r="K22" i="1"/>
  <c r="P15" i="1"/>
  <c r="Q15" i="1"/>
  <c r="P16" i="1"/>
  <c r="Q16" i="1"/>
  <c r="P17" i="1"/>
  <c r="Q17" i="1"/>
  <c r="P18" i="1"/>
  <c r="Q18" i="1"/>
  <c r="P19" i="1"/>
  <c r="Q19" i="1"/>
  <c r="P20" i="1"/>
  <c r="Q20" i="1"/>
  <c r="O16" i="1"/>
  <c r="O17" i="1"/>
  <c r="O18" i="1"/>
  <c r="O19" i="1"/>
  <c r="O20" i="1"/>
  <c r="O15" i="1"/>
  <c r="K15" i="1"/>
  <c r="K20" i="1"/>
  <c r="L20" i="1"/>
  <c r="M20" i="1"/>
  <c r="L15" i="1"/>
  <c r="M15" i="1"/>
  <c r="L16" i="1"/>
  <c r="M16" i="1"/>
  <c r="L17" i="1"/>
  <c r="M17" i="1"/>
  <c r="L18" i="1"/>
  <c r="M18" i="1"/>
  <c r="L19" i="1"/>
  <c r="M19" i="1"/>
  <c r="K16" i="1"/>
  <c r="K17" i="1"/>
  <c r="K18" i="1"/>
  <c r="K19" i="1"/>
  <c r="I25" i="1"/>
  <c r="I27" i="1" s="1"/>
  <c r="I18" i="1"/>
  <c r="I60" i="1"/>
  <c r="I62" i="1" s="1"/>
  <c r="I51" i="1"/>
  <c r="I52" i="1" s="1"/>
  <c r="I19" i="1" l="1"/>
  <c r="L21" i="1"/>
  <c r="P21" i="1" s="1"/>
  <c r="P14" i="1"/>
  <c r="L14" i="1"/>
  <c r="A3" i="1" s="1"/>
  <c r="I28" i="1"/>
  <c r="I26" i="1"/>
  <c r="I20" i="1"/>
  <c r="I61" i="1"/>
  <c r="I53" i="1"/>
</calcChain>
</file>

<file path=xl/sharedStrings.xml><?xml version="1.0" encoding="utf-8"?>
<sst xmlns="http://schemas.openxmlformats.org/spreadsheetml/2006/main" count="205" uniqueCount="101">
  <si>
    <t xml:space="preserve">PARAMETRES </t>
  </si>
  <si>
    <t>Épreuve</t>
  </si>
  <si>
    <t>Perfusion</t>
  </si>
  <si>
    <t>- Bêtabloquants</t>
  </si>
  <si>
    <t>- %FMT</t>
  </si>
  <si>
    <t>Profondeur</t>
  </si>
  <si>
    <t>Territoire</t>
  </si>
  <si>
    <t>Anomalie 1 STRESS</t>
  </si>
  <si>
    <t>Étendue</t>
  </si>
  <si>
    <t>Antéro-basal</t>
  </si>
  <si>
    <t>Antéro-septo-basal</t>
  </si>
  <si>
    <t>Inféro-septo-basal</t>
  </si>
  <si>
    <t>Inféro-basal</t>
  </si>
  <si>
    <t>Antérieur moyen</t>
  </si>
  <si>
    <t>Antéro-septal moyen</t>
  </si>
  <si>
    <t>Inféro-septal moyen</t>
  </si>
  <si>
    <t>Inférieur moyen</t>
  </si>
  <si>
    <t>Antéro-apical</t>
  </si>
  <si>
    <t>Septo-apical</t>
  </si>
  <si>
    <t>Inféro-apical</t>
  </si>
  <si>
    <t>Latéro-apical</t>
  </si>
  <si>
    <t>Apical</t>
  </si>
  <si>
    <t>Anomalie 1 REST</t>
  </si>
  <si>
    <t>Normal par ailleurs :</t>
  </si>
  <si>
    <t>Cinétique</t>
  </si>
  <si>
    <t>Dilatation VG :</t>
  </si>
  <si>
    <t>REST</t>
  </si>
  <si>
    <t>post-STRESS</t>
  </si>
  <si>
    <t>Hypokinésir globale :</t>
  </si>
  <si>
    <t>Artefactuel :</t>
  </si>
  <si>
    <t xml:space="preserve">TEXTE </t>
  </si>
  <si>
    <t>Conclusion</t>
  </si>
  <si>
    <t>Ischémie</t>
  </si>
  <si>
    <t>Nécrose</t>
  </si>
  <si>
    <t>- Type de stress</t>
  </si>
  <si>
    <t>1 - Effort</t>
  </si>
  <si>
    <t>2 - Pharmacologique</t>
  </si>
  <si>
    <t>3 - Mixte</t>
  </si>
  <si>
    <t>1 - Jamais débuté</t>
  </si>
  <si>
    <t>2 - Non-arrêtés</t>
  </si>
  <si>
    <t>3 - Arrêté</t>
  </si>
  <si>
    <t>1 - Apical</t>
  </si>
  <si>
    <t>2 - Antéro-apical</t>
  </si>
  <si>
    <t>3 - Antérieur</t>
  </si>
  <si>
    <t>4 - Antéro-septal</t>
  </si>
  <si>
    <t>5 - Antéro-septo-apical</t>
  </si>
  <si>
    <t>6 - Inférieur</t>
  </si>
  <si>
    <t>7 - Inféro-septal</t>
  </si>
  <si>
    <t>8 - Latéral</t>
  </si>
  <si>
    <t>9 - Inféro-latéral</t>
  </si>
  <si>
    <t>1 - Lacunaire</t>
  </si>
  <si>
    <t>2 - Profonde</t>
  </si>
  <si>
    <t>3 - Modérée</t>
  </si>
  <si>
    <t>4 - Discrète</t>
  </si>
  <si>
    <t>3 - Étendue</t>
  </si>
  <si>
    <t>1 - Non</t>
  </si>
  <si>
    <t>2 - Oui</t>
  </si>
  <si>
    <t>Segments STRESS</t>
  </si>
  <si>
    <t>1 - Oui</t>
  </si>
  <si>
    <t>2 - Non</t>
  </si>
  <si>
    <t>1 - Normal</t>
  </si>
  <si>
    <t>2 - Hypokinésie</t>
  </si>
  <si>
    <t>3 - Akinésie</t>
  </si>
  <si>
    <t>2 - Discrète</t>
  </si>
  <si>
    <t>4 - Importante</t>
  </si>
  <si>
    <t>10 - Septal</t>
  </si>
  <si>
    <t>Hypokinésie globale :</t>
  </si>
  <si>
    <t>MÉMO QUALITÉ ACQUI  : Position Bras &gt; Atténuation &gt; Mouvements (proj + sino) &gt; FC stress/rest &gt; Digestif ?</t>
  </si>
  <si>
    <t>- Cliniquement</t>
  </si>
  <si>
    <t>- Électriquement</t>
  </si>
  <si>
    <t>1 - Négative</t>
  </si>
  <si>
    <t>2 - Positive</t>
  </si>
  <si>
    <t xml:space="preserve">3 - Ininterprétable </t>
  </si>
  <si>
    <t>4 - Douteuse</t>
  </si>
  <si>
    <t>nb sgt</t>
  </si>
  <si>
    <t>arr inf</t>
  </si>
  <si>
    <t>arr sup</t>
  </si>
  <si>
    <t>0 - Non</t>
  </si>
  <si>
    <t>1 - Partiel</t>
  </si>
  <si>
    <t>2 - Complet</t>
  </si>
  <si>
    <t>1 - De Faible étendue</t>
  </si>
  <si>
    <t>diff</t>
  </si>
  <si>
    <t>COMPLET</t>
  </si>
  <si>
    <t>PARTIEL</t>
  </si>
  <si>
    <t>2 - D'étendue Modérée</t>
  </si>
  <si>
    <t>0 - Non réversible</t>
  </si>
  <si>
    <t>1 - Partiel. réversible</t>
  </si>
  <si>
    <t>2 - Compl. réversible</t>
  </si>
  <si>
    <t>1 - Partiellement  réversible</t>
  </si>
  <si>
    <t>2 - Complètement réversible</t>
  </si>
  <si>
    <t>VTD (mL)</t>
  </si>
  <si>
    <t>VTS (mL)</t>
  </si>
  <si>
    <t>FEVG (%)</t>
  </si>
  <si>
    <t>perte 10 pts</t>
  </si>
  <si>
    <t>dilat 10mL</t>
  </si>
  <si>
    <t>dilat 20 mL</t>
  </si>
  <si>
    <t>&gt; 70mL au stress</t>
  </si>
  <si>
    <t>Inféro-latéro-basal</t>
  </si>
  <si>
    <t>Inféro-latéral moyen</t>
  </si>
  <si>
    <t>Antéro-latéro-basal</t>
  </si>
  <si>
    <t>Antéro-latéral moyen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</si>
</sst>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quotePrefix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1" fillId="6" borderId="0" xfId="0" applyFont="1" applyFill="1"/>
    <xf numFmtId="0" fontId="0" fillId="5" borderId="0" xfId="0" applyFill="1"/>
    <xf numFmtId="0" fontId="0" fillId="6" borderId="0" xfId="0" applyFill="1"/>
    <xf numFmtId="0" fontId="0" fillId="0" borderId="1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right"/>
    </xf>
    <xf numFmtId="0" fontId="2" fillId="0" borderId="0" xfId="0" applyFont="1"/>
    <xf numFmtId="0" fontId="2" fillId="4" borderId="0" xfId="0" applyFont="1" applyFill="1"/>
    <xf numFmtId="0" fontId="2" fillId="5" borderId="0" xfId="0" applyFont="1" applyFill="1"/>
    <xf numFmtId="0" fontId="2" fillId="0" borderId="0" xfId="0" applyFont="1" applyAlignment="1">
      <alignment horizontal="right"/>
    </xf>
    <xf numFmtId="0" fontId="3" fillId="7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2"/>
  <sheetViews>
    <sheetView tabSelected="1" zoomScale="85" zoomScaleNormal="85" workbookViewId="0">
      <pane ySplit="5" topLeftCell="A6" activePane="bottomLeft" state="frozen"/>
      <selection pane="bottomLeft" activeCell="B25" sqref="B25"/>
    </sheetView>
  </sheetViews>
  <sheetFormatPr baseColWidth="10" defaultRowHeight="15" x14ac:dyDescent="0.25"/>
  <cols>
    <col min="1" max="1" width="20.85546875" customWidth="1"/>
    <col min="2" max="2" width="19.5703125" customWidth="1"/>
    <col min="3" max="3" width="20" customWidth="1"/>
    <col min="4" max="4" width="20.140625" customWidth="1"/>
    <col min="5" max="5" width="20" customWidth="1"/>
    <col min="6" max="6" width="19.5703125" customWidth="1"/>
    <col min="7" max="7" width="20" customWidth="1"/>
    <col min="8" max="8" width="19.5703125" customWidth="1"/>
    <col min="9" max="9" width="20" customWidth="1"/>
    <col min="10" max="10" width="11.42578125" customWidth="1"/>
    <col min="11" max="18" width="0" hidden="1" customWidth="1"/>
  </cols>
  <sheetData>
    <row r="1" spans="1:17" x14ac:dyDescent="0.25">
      <c r="A1" s="20" t="s">
        <v>67</v>
      </c>
      <c r="B1" s="20"/>
      <c r="C1" s="20"/>
      <c r="D1" s="20"/>
      <c r="E1" s="20"/>
      <c r="F1" s="20"/>
      <c r="G1" s="20"/>
      <c r="H1" s="20"/>
      <c r="I1" s="20"/>
    </row>
    <row r="2" spans="1:17" x14ac:dyDescent="0.25">
      <c r="A2" s="21" t="s">
        <v>30</v>
      </c>
      <c r="B2" s="21"/>
      <c r="C2" s="21"/>
      <c r="D2" s="21"/>
      <c r="E2" s="21"/>
      <c r="F2" s="21"/>
      <c r="G2" s="21"/>
      <c r="H2" s="21"/>
      <c r="I2" s="21"/>
    </row>
    <row r="3" spans="1:17" ht="184.5" customHeight="1" x14ac:dyDescent="0.25">
      <c r="A3" s="22" t="str">
        <f>CONCATENATE("Tomoscintigraphie de perfusion de stress et de repos :","
",IF(I18=0,"- Répartition physiologique du traceur sur l'ensemble des parois du ventricule gauche, sans modification significative entre le stress et le repos.",
CONCATENATE("- Hypofixation ",LOWER(MID(E13,5,LEN(E13)-4))," du territoire ",LOWER(MID(C13,5,LEN(C13)-4))," ",LOWER(MID(G13,5,LEN(G13)-4))," (segment(s)",IFERROR(MID(L14,1,LEN(L14)-1),""),IF(P14&lt;&gt;"",CONCATENATE(" et dans une moindre mesure",IFERROR(MID(P14,1,LEN(P14)-1),"")),""),") au stress,",
IF(I25=0," non réversible au repos",IF(I28=0," de réversibilité complète au repos",CONCATENATE(" partiellement réversible au repos sur le(s) segment(s)",IFERROR(MID(P21,1,LEN(P21)-1),""),""))),IF(I13="2 - Oui",", d'allure artéfactuelle","."),
IF(B29="1 - Oui","
- Par ailleurs, répartition physiologique du traceur sur le reste des parois du ventrcule gauche",""))),"
Tomoscintigraphie synchronisée à l'ECG post-stress et de repos :
",CONCATENATE(IF(C32=0,
"- Pas d'anomalie de la cinétique segmentaire.",
CONCATENATE("- ",(MID(E32,5,LEN(E32)-4))," ",LOWER(MID(G32,5,LEN(G32)-4))," du territoire ",LOWER(MID(C32,5,LEN(C32)-4))," en post-stress, ",LOWER(MID(B34,5,LEN(B34)-4))," au repos.",IF(B36="1 - Oui"," Absence d'autre anomalie de la cinétqiue segmentaire.",""))),
IF(B38="2 - Oui"," Hypokinésie globale."," Pas d'anomalie de la cinétique globale.")),"
",IF(B39="1 - Non","- Absence de dilatation ventriculaire gauche",CONCATENATE("- Dilatation ventriculaire gauche ",LOWER(MID(B39,5,LEN(B39)-4)),".")),"
",CONCATENATE("- Fraction d'éjection ventriculaire gauche estimée à ",C40,"% en post-stress et ",E40,"% au repos. Les VTD et VTS du ventricule gauche sont respectivement estimés à ",C41,"mL et ",C42,"mL en post-stress, et à ",E41,"mL et ",E42,"mL au repos.",
IF(SUM(G40:G42,I42)=0," Absence de signe de désadaptation ventriculaire gauche de stress."," Aspect de désadaptation ventriculaire gauche de stress,")),"
Conclusion :
",CONCATENATE("Après une épreuve ",
IF(MID(B7,1,1)="2","de stress pharmacologique ",IF(MID(B7,1,1)="3","de stress mixte sur bicyclette ergométrique ","d'effort sur bicyclette ergométrique ")),
IF(MID(B7,1,1)="1",IF(MID(B8,1,1)="1","non maquillée ",IF(MID(B8,1,1)="2","maquillée ","démaquillée ")),""),
IF(MID(B7,1,1)="1",IF(B9&lt;85,"sous-maximale non significative ",IF(B9&lt;95,"sous-maximale significative ",IF(B9&lt;100,"quasi-maximale ","maximale "))),""),
"cliniquement ",IF(MID(E7,1,1)="2","positive ","négative "),"et électriquement ",IF(MID(E8,1,1)="2","positive",IF(MID(E8,1,1)="3","ininterprétable",IF(MID(E8,1,1)="4","douteuse","négative"))),
", la scintigraphie de perfusion myocardique ",IF(IFERROR(FIND("e",CONCATENATE(C48,C49,C50,C51,C52,C53,E48,E49,E50,E51,E52,E53,G48,G49,G50,G51,G53)),"VIDE")="VIDE","ne met pas en évidence de signes d'ischémie.",CONCATENATE("met en évidence une ischémie du territoire ",LOWER(MID(C46,5,LEN(C46)-4))," (",IF(I51=TRUNC(I51),I51,CONCATENATE(I52," à ",I53))," segments sur 17).")),"
",IF(IFERROR(FIND("e",CONCATENATE(C57,C58,C59,C60,C61,C62,E57,E58,E59,E60,E61,E62,G57,G58,G59,G60,G62)),"VIDE")="VIDE","",CONCATENATE("Aspect de séquelle de nécrose ou d'hibernation du territoire ",LOWER(MID(C55,5,LEN(C55)-4))," (",IF(I60=TRUNC(I60),I60,CONCATENATE(I61," à ",I62))," segments sur 17)"))))</f>
        <v xml:space="preserve">Tomoscintigraphie de perfusion de stress et de repos :
- Répartition physiologique du traceur sur l'ensemble des parois du ventricule gauche, sans modification significative entre le stress et le repos.
Tomoscintigraphie synchronisée à l'ECG post-stress et de repos :
- Pas d'anomalie de la cinétique segmentaire. Pas d'anomalie de la cinétique globale.
- Absence de dilatation ventriculaire gauche
- Fraction d'éjection ventriculaire gauche estimée à % en post-stress et % au repos. Les VTD et VTS du ventricule gauche sont respectivement estimés à mL et mL en post-stress, et à mL et mL au repos. Absence de signe de désadaptation ventriculaire gauche de stress.
Conclusion :
Après une épreuve d'effort sur bicyclette ergométrique démaquillée sous-maximale non significative cliniquement négative et électriquement négative, la scintigraphie de perfusion myocardique ne met pas en évidence de signes d'ischémie.
</v>
      </c>
      <c r="B3" s="22"/>
      <c r="C3" s="22"/>
      <c r="D3" s="22"/>
      <c r="E3" s="22"/>
      <c r="F3" s="22"/>
      <c r="G3" s="22"/>
      <c r="H3" s="22"/>
      <c r="I3" s="22"/>
    </row>
    <row r="5" spans="1:17" x14ac:dyDescent="0.25">
      <c r="A5" s="21" t="s">
        <v>0</v>
      </c>
      <c r="B5" s="21"/>
      <c r="C5" s="21"/>
      <c r="D5" s="21"/>
      <c r="E5" s="21"/>
      <c r="F5" s="21"/>
      <c r="G5" s="21"/>
      <c r="H5" s="21"/>
      <c r="I5" s="21"/>
    </row>
    <row r="6" spans="1:17" x14ac:dyDescent="0.25">
      <c r="A6" s="8" t="s">
        <v>1</v>
      </c>
      <c r="B6" s="10"/>
      <c r="C6" s="10"/>
      <c r="D6" s="10"/>
      <c r="E6" s="10"/>
      <c r="F6" s="10"/>
      <c r="G6" s="10"/>
      <c r="H6" s="10"/>
      <c r="I6" s="10"/>
    </row>
    <row r="7" spans="1:17" x14ac:dyDescent="0.25">
      <c r="A7" s="2" t="s">
        <v>34</v>
      </c>
      <c r="B7" s="13" t="s">
        <v>35</v>
      </c>
      <c r="D7" s="15" t="s">
        <v>68</v>
      </c>
      <c r="E7" s="11"/>
    </row>
    <row r="8" spans="1:17" x14ac:dyDescent="0.25">
      <c r="A8" s="2" t="s">
        <v>3</v>
      </c>
      <c r="B8" s="13"/>
      <c r="D8" s="15" t="s">
        <v>69</v>
      </c>
      <c r="E8" s="11"/>
    </row>
    <row r="9" spans="1:17" x14ac:dyDescent="0.25">
      <c r="A9" s="2" t="s">
        <v>4</v>
      </c>
      <c r="B9" s="13"/>
    </row>
    <row r="12" spans="1:17" x14ac:dyDescent="0.25">
      <c r="A12" s="3" t="s">
        <v>2</v>
      </c>
      <c r="B12" s="4"/>
      <c r="C12" s="4"/>
      <c r="D12" s="4"/>
      <c r="E12" s="4"/>
      <c r="F12" s="4"/>
      <c r="G12" s="4"/>
      <c r="H12" s="4"/>
      <c r="I12" s="4"/>
    </row>
    <row r="13" spans="1:17" x14ac:dyDescent="0.25">
      <c r="A13" t="s">
        <v>7</v>
      </c>
      <c r="B13" s="12" t="s">
        <v>6</v>
      </c>
      <c r="C13" s="13"/>
      <c r="D13" s="12" t="s">
        <v>5</v>
      </c>
      <c r="E13" s="13"/>
      <c r="F13" s="12" t="s">
        <v>8</v>
      </c>
      <c r="G13" s="11"/>
      <c r="H13" s="12" t="s">
        <v>29</v>
      </c>
      <c r="I13" s="11"/>
    </row>
    <row r="14" spans="1:17" x14ac:dyDescent="0.25">
      <c r="B14" s="12"/>
      <c r="C14" s="12"/>
      <c r="D14" s="12"/>
      <c r="E14" s="12"/>
      <c r="F14" s="12"/>
      <c r="H14" s="16"/>
      <c r="I14" s="16"/>
      <c r="K14" t="s">
        <v>82</v>
      </c>
      <c r="L14" t="str">
        <f>CONCATENATE(K15,K16,K17,K18,K19,K20,L15,L16,L17,L18,L19,L20,M15,M16,M17,M18,M20)</f>
        <v/>
      </c>
      <c r="O14" t="s">
        <v>83</v>
      </c>
      <c r="P14" t="str">
        <f>CONCATENATE(O15,O16,O17,O18,O19,O20,P15,P16,P17,P18,P19,P20,Q15,Q16,Q17,Q18,Q20)</f>
        <v/>
      </c>
    </row>
    <row r="15" spans="1:17" x14ac:dyDescent="0.25">
      <c r="B15" s="12" t="s">
        <v>9</v>
      </c>
      <c r="C15" s="13"/>
      <c r="D15" s="12" t="s">
        <v>13</v>
      </c>
      <c r="E15" s="13"/>
      <c r="F15" s="12" t="s">
        <v>17</v>
      </c>
      <c r="G15" s="13"/>
      <c r="H15" s="16"/>
      <c r="I15" s="16"/>
      <c r="K15" t="str">
        <f>IF(MID(C15,1,1)="2",CONCATENATE(" ",LOWER(B15),","),"")</f>
        <v/>
      </c>
      <c r="L15" t="str">
        <f>IF(MID(E15,1,1)="2",CONCATENATE(" ",LOWER(D15),","),"")</f>
        <v/>
      </c>
      <c r="M15" t="str">
        <f>IF(MID(G15,1,1)="2",CONCATENATE(" ",LOWER(F15),","),"")</f>
        <v/>
      </c>
      <c r="O15" t="str">
        <f>IF(MID(C15,1,1)="1",CONCATENATE(" ",LOWER(B15),","),"")</f>
        <v/>
      </c>
      <c r="P15" t="str">
        <f t="shared" ref="P15:P20" si="0">IF(MID(E15,1,1)="1",CONCATENATE(" ",LOWER(D15),","),"")</f>
        <v/>
      </c>
      <c r="Q15" t="str">
        <f t="shared" ref="Q15:Q20" si="1">IF(MID(G15,1,1)="1",CONCATENATE(" ",LOWER(F15),","),"")</f>
        <v/>
      </c>
    </row>
    <row r="16" spans="1:17" x14ac:dyDescent="0.25">
      <c r="B16" s="12" t="s">
        <v>10</v>
      </c>
      <c r="C16" s="13"/>
      <c r="D16" s="12" t="s">
        <v>14</v>
      </c>
      <c r="E16" s="13"/>
      <c r="F16" s="12" t="s">
        <v>18</v>
      </c>
      <c r="G16" s="13"/>
      <c r="H16" s="16"/>
      <c r="I16" s="16"/>
      <c r="K16" t="str">
        <f t="shared" ref="K16:K19" si="2">IF(MID(C16,1,1)="2",CONCATENATE(" ",LOWER(B16),","),"")</f>
        <v/>
      </c>
      <c r="L16" t="str">
        <f>IF(MID(E16,1,1)="2",CONCATENATE(" ",LOWER(D16),","),"")</f>
        <v/>
      </c>
      <c r="M16" t="str">
        <f>IF(MID(G16,1,1)="2",CONCATENATE(" ",LOWER(F16),","),"")</f>
        <v/>
      </c>
      <c r="O16" t="str">
        <f t="shared" ref="O16:O20" si="3">IF(MID(C16,1,1)="1",CONCATENATE(" ",LOWER(B16),","),"")</f>
        <v/>
      </c>
      <c r="P16" t="str">
        <f t="shared" si="0"/>
        <v/>
      </c>
      <c r="Q16" t="str">
        <f t="shared" si="1"/>
        <v/>
      </c>
    </row>
    <row r="17" spans="1:17" x14ac:dyDescent="0.25">
      <c r="B17" s="12" t="s">
        <v>11</v>
      </c>
      <c r="C17" s="13"/>
      <c r="D17" s="12" t="s">
        <v>15</v>
      </c>
      <c r="E17" s="13"/>
      <c r="F17" s="12" t="s">
        <v>19</v>
      </c>
      <c r="G17" s="13"/>
      <c r="H17" s="16"/>
      <c r="I17" s="16"/>
      <c r="K17" t="str">
        <f t="shared" si="2"/>
        <v/>
      </c>
      <c r="L17" t="str">
        <f>IF(MID(E17,1,1)="2",CONCATENATE(" ",LOWER(D17),","),"")</f>
        <v/>
      </c>
      <c r="M17" t="str">
        <f>IF(MID(G17,1,1)="2",CONCATENATE(" ",LOWER(F17),","),"")</f>
        <v/>
      </c>
      <c r="O17" t="str">
        <f t="shared" si="3"/>
        <v/>
      </c>
      <c r="P17" t="str">
        <f t="shared" si="0"/>
        <v/>
      </c>
      <c r="Q17" t="str">
        <f t="shared" si="1"/>
        <v/>
      </c>
    </row>
    <row r="18" spans="1:17" x14ac:dyDescent="0.25">
      <c r="B18" s="12" t="s">
        <v>12</v>
      </c>
      <c r="C18" s="13"/>
      <c r="D18" s="12" t="s">
        <v>16</v>
      </c>
      <c r="E18" s="13"/>
      <c r="F18" s="12" t="s">
        <v>20</v>
      </c>
      <c r="G18" s="13"/>
      <c r="H18" s="16" t="s">
        <v>74</v>
      </c>
      <c r="I18" s="16">
        <f>(IFERROR(VALUE(MID(C15,1,1)),0)+IFERROR(VALUE(MID(C16,1,1)),0)+IFERROR(VALUE(MID(C17,1,1)),0)+IFERROR(VALUE(MID(C18,1,1)),0)+IFERROR(VALUE(MID(C19,1,1)),0)+IFERROR(VALUE(MID(C20,1,1)),0)+
IFERROR(VALUE(MID(E15,1,1)),0)+IFERROR(VALUE(MID(E16,1,1)),0)+IFERROR(VALUE(MID(E17,1,1)),0)+IFERROR(VALUE(MID(E18,1,1)),0)+IFERROR(VALUE(MID(E19,1,1)),0)+IFERROR(VALUE(MID(E20,1,1)),0)+
IFERROR(VALUE(MID(G15,1,1)),0)+IFERROR(VALUE(MID(G16,1,1)),0)+IFERROR(VALUE(MID(G17,1,1)),0)+IFERROR(VALUE(MID(G18,1,1)),0)+IFERROR(VALUE(MID(G20,1,1)),0))/2</f>
        <v>0</v>
      </c>
      <c r="K18" t="str">
        <f t="shared" si="2"/>
        <v/>
      </c>
      <c r="L18" t="str">
        <f>IF(MID(E18,1,1)="2",CONCATENATE(" ",LOWER(D18),","),"")</f>
        <v/>
      </c>
      <c r="M18" t="str">
        <f>IF(MID(G18,1,1)="2",CONCATENATE(" ",LOWER(F18),","),"")</f>
        <v/>
      </c>
      <c r="O18" t="str">
        <f t="shared" si="3"/>
        <v/>
      </c>
      <c r="P18" t="str">
        <f t="shared" si="0"/>
        <v/>
      </c>
      <c r="Q18" t="str">
        <f t="shared" si="1"/>
        <v/>
      </c>
    </row>
    <row r="19" spans="1:17" x14ac:dyDescent="0.25">
      <c r="B19" s="12" t="s">
        <v>97</v>
      </c>
      <c r="C19" s="13"/>
      <c r="D19" s="12" t="s">
        <v>98</v>
      </c>
      <c r="E19" s="13"/>
      <c r="F19" s="12"/>
      <c r="H19" s="16" t="s">
        <v>75</v>
      </c>
      <c r="I19" s="16">
        <f>TRUNC(I18)</f>
        <v>0</v>
      </c>
      <c r="K19" t="str">
        <f t="shared" si="2"/>
        <v/>
      </c>
      <c r="L19" t="str">
        <f>IF(MID(E19,1,1)="2",CONCATENATE(" ",LOWER(D19),","),"")</f>
        <v/>
      </c>
      <c r="M19" t="str">
        <f>IF(MID(G19,1,1)="2",CONCATENATE(" ",LOWER(F19),","),"")</f>
        <v/>
      </c>
      <c r="O19" t="str">
        <f t="shared" si="3"/>
        <v/>
      </c>
      <c r="P19" t="str">
        <f t="shared" si="0"/>
        <v/>
      </c>
      <c r="Q19" t="str">
        <f t="shared" si="1"/>
        <v/>
      </c>
    </row>
    <row r="20" spans="1:17" x14ac:dyDescent="0.25">
      <c r="B20" s="12" t="s">
        <v>99</v>
      </c>
      <c r="C20" s="13"/>
      <c r="D20" s="12" t="s">
        <v>100</v>
      </c>
      <c r="E20" s="13"/>
      <c r="F20" s="12" t="s">
        <v>21</v>
      </c>
      <c r="G20" s="13"/>
      <c r="H20" s="16" t="s">
        <v>76</v>
      </c>
      <c r="I20" s="16">
        <f>ROUND(I18,0)</f>
        <v>0</v>
      </c>
      <c r="K20" t="str">
        <f>IF(MID(C20,1,1)="2",CONCATENATE(" ",LOWER(B20),","),"")</f>
        <v/>
      </c>
      <c r="L20" t="str">
        <f t="shared" ref="L20" si="4">IF(MID(E20,1,1)="2",CONCATENATE(" ",LOWER(D20),","),"")</f>
        <v/>
      </c>
      <c r="M20" t="str">
        <f t="shared" ref="M20" si="5">IF(MID(G20,1,1)="2",CONCATENATE(" ",LOWER(F20),","),"")</f>
        <v/>
      </c>
      <c r="O20" t="str">
        <f t="shared" si="3"/>
        <v/>
      </c>
      <c r="P20" t="str">
        <f t="shared" si="0"/>
        <v/>
      </c>
      <c r="Q20" t="str">
        <f t="shared" si="1"/>
        <v/>
      </c>
    </row>
    <row r="21" spans="1:17" x14ac:dyDescent="0.25">
      <c r="H21" s="16"/>
      <c r="I21" s="16"/>
      <c r="K21" t="s">
        <v>82</v>
      </c>
      <c r="L21" t="str">
        <f>CONCATENATE(K22,K23,K24,K25,K26,K27,L22,L23,L24,L25,L26,L27,M22,M23,M24,M25,M27)</f>
        <v/>
      </c>
      <c r="O21" t="s">
        <v>83</v>
      </c>
      <c r="P21" t="str">
        <f>CONCATENATE(L21,O22,O23,O24,O25,O26,O27,P22,P23,P24,P25,P26,P27,Q22,Q23,Q24,Q25,Q27)</f>
        <v/>
      </c>
    </row>
    <row r="22" spans="1:17" x14ac:dyDescent="0.25">
      <c r="A22" t="s">
        <v>22</v>
      </c>
      <c r="B22" s="12" t="s">
        <v>9</v>
      </c>
      <c r="C22" s="13"/>
      <c r="D22" s="12" t="s">
        <v>13</v>
      </c>
      <c r="E22" s="13"/>
      <c r="F22" s="12" t="s">
        <v>17</v>
      </c>
      <c r="G22" s="13"/>
      <c r="H22" s="16"/>
      <c r="I22" s="16"/>
      <c r="K22" t="str">
        <f>IF(MID(C22,1,1)="2",CONCATENATE(" ",LOWER(B22),","),"")</f>
        <v/>
      </c>
      <c r="L22" t="str">
        <f>IF(MID(E22,1,1)="2",CONCATENATE(" ",LOWER(D22),","),"")</f>
        <v/>
      </c>
      <c r="M22" t="str">
        <f>IF(MID(G22,1,1)="2",CONCATENATE(" ",LOWER(F22),","),"")</f>
        <v/>
      </c>
      <c r="O22" t="str">
        <f>IF(MID(C22,1,1)="1",CONCATENATE(" ",LOWER(B22),","),"")</f>
        <v/>
      </c>
      <c r="P22" t="str">
        <f t="shared" ref="P22:P27" si="6">IF(MID(E22,1,1)="1",CONCATENATE(" ",LOWER(D22),","),"")</f>
        <v/>
      </c>
      <c r="Q22" t="str">
        <f t="shared" ref="Q22:Q27" si="7">IF(MID(G22,1,1)="1",CONCATENATE(" ",LOWER(F22),","),"")</f>
        <v/>
      </c>
    </row>
    <row r="23" spans="1:17" x14ac:dyDescent="0.25">
      <c r="B23" s="12" t="s">
        <v>10</v>
      </c>
      <c r="C23" s="13"/>
      <c r="D23" s="12" t="s">
        <v>14</v>
      </c>
      <c r="E23" s="13"/>
      <c r="F23" s="12" t="s">
        <v>18</v>
      </c>
      <c r="G23" s="13"/>
      <c r="H23" s="16"/>
      <c r="I23" s="16"/>
      <c r="K23" t="str">
        <f t="shared" ref="K23:K26" si="8">IF(MID(C23,1,1)="2",CONCATENATE(" ",LOWER(B23),","),"")</f>
        <v/>
      </c>
      <c r="L23" t="str">
        <f>IF(MID(E23,1,1)="2",CONCATENATE(" ",LOWER(D23),","),"")</f>
        <v/>
      </c>
      <c r="M23" t="str">
        <f>IF(MID(G23,1,1)="2",CONCATENATE(" ",LOWER(F23),","),"")</f>
        <v/>
      </c>
      <c r="O23" t="str">
        <f t="shared" ref="O23:O27" si="9">IF(MID(C23,1,1)="1",CONCATENATE(" ",LOWER(B23),","),"")</f>
        <v/>
      </c>
      <c r="P23" t="str">
        <f t="shared" si="6"/>
        <v/>
      </c>
      <c r="Q23" t="str">
        <f t="shared" si="7"/>
        <v/>
      </c>
    </row>
    <row r="24" spans="1:17" x14ac:dyDescent="0.25">
      <c r="B24" s="12" t="s">
        <v>11</v>
      </c>
      <c r="C24" s="13"/>
      <c r="D24" s="12" t="s">
        <v>15</v>
      </c>
      <c r="E24" s="13"/>
      <c r="F24" s="12" t="s">
        <v>19</v>
      </c>
      <c r="G24" s="13"/>
      <c r="H24" s="16"/>
      <c r="I24" s="16"/>
      <c r="K24" t="str">
        <f t="shared" si="8"/>
        <v/>
      </c>
      <c r="L24" t="str">
        <f>IF(MID(E24,1,1)="2",CONCATENATE(" ",LOWER(D24),","),"")</f>
        <v/>
      </c>
      <c r="M24" t="str">
        <f>IF(MID(G24,1,1)="2",CONCATENATE(" ",LOWER(F24),","),"")</f>
        <v/>
      </c>
      <c r="O24" t="str">
        <f t="shared" si="9"/>
        <v/>
      </c>
      <c r="P24" t="str">
        <f t="shared" si="6"/>
        <v/>
      </c>
      <c r="Q24" t="str">
        <f t="shared" si="7"/>
        <v/>
      </c>
    </row>
    <row r="25" spans="1:17" x14ac:dyDescent="0.25">
      <c r="B25" s="12" t="s">
        <v>12</v>
      </c>
      <c r="C25" s="13"/>
      <c r="D25" s="12" t="s">
        <v>16</v>
      </c>
      <c r="E25" s="13"/>
      <c r="F25" s="12" t="s">
        <v>20</v>
      </c>
      <c r="G25" s="13"/>
      <c r="H25" s="16" t="s">
        <v>74</v>
      </c>
      <c r="I25" s="16">
        <f>(IFERROR(VALUE(MID(C22,1,1)),0)+IFERROR(VALUE(MID(C23,1,1)),0)+IFERROR(VALUE(MID(C24,1,1)),0)+IFERROR(VALUE(MID(C25,1,1)),0)+IFERROR(VALUE(MID(C26,1,1)),0)+IFERROR(VALUE(MID(C27,1,1)),0)+
IFERROR(VALUE(MID(E22,1,1)),0)+IFERROR(VALUE(MID(E23,1,1)),0)+IFERROR(VALUE(MID(E24,1,1)),0)+IFERROR(VALUE(MID(E25,1,1)),0)+IFERROR(VALUE(MID(E26,1,1)),0)+IFERROR(VALUE(MID(E27,1,1)),0)+
IFERROR(VALUE(MID(G22,1,1)),0)+IFERROR(VALUE(MID(G23,1,1)),0)+IFERROR(VALUE(MID(G24,1,1)),0)+IFERROR(VALUE(MID(G25,1,1)),0)+IFERROR(VALUE(MID(G27,1,1)),0))/2</f>
        <v>0</v>
      </c>
      <c r="K25" t="str">
        <f t="shared" si="8"/>
        <v/>
      </c>
      <c r="L25" t="str">
        <f>IF(MID(E25,1,1)="2",CONCATENATE(" ",LOWER(D25),","),"")</f>
        <v/>
      </c>
      <c r="M25" t="str">
        <f>IF(MID(G25,1,1)="2",CONCATENATE(" ",LOWER(F25),","),"")</f>
        <v/>
      </c>
      <c r="O25" t="str">
        <f t="shared" si="9"/>
        <v/>
      </c>
      <c r="P25" t="str">
        <f t="shared" si="6"/>
        <v/>
      </c>
      <c r="Q25" t="str">
        <f t="shared" si="7"/>
        <v/>
      </c>
    </row>
    <row r="26" spans="1:17" x14ac:dyDescent="0.25">
      <c r="B26" s="12" t="s">
        <v>97</v>
      </c>
      <c r="C26" s="13"/>
      <c r="D26" s="12" t="s">
        <v>98</v>
      </c>
      <c r="E26" s="13"/>
      <c r="F26" s="12"/>
      <c r="H26" s="16" t="s">
        <v>75</v>
      </c>
      <c r="I26" s="16">
        <f>TRUNC(I25)</f>
        <v>0</v>
      </c>
      <c r="K26" t="str">
        <f t="shared" si="8"/>
        <v/>
      </c>
      <c r="L26" t="str">
        <f>IF(MID(E26,1,1)="2",CONCATENATE(" ",LOWER(D26),","),"")</f>
        <v/>
      </c>
      <c r="M26" t="str">
        <f>IF(MID(G26,1,1)="2",CONCATENATE(" ",LOWER(F26),","),"")</f>
        <v/>
      </c>
      <c r="O26" t="str">
        <f t="shared" si="9"/>
        <v/>
      </c>
      <c r="P26" t="str">
        <f t="shared" si="6"/>
        <v/>
      </c>
      <c r="Q26" t="str">
        <f t="shared" si="7"/>
        <v/>
      </c>
    </row>
    <row r="27" spans="1:17" x14ac:dyDescent="0.25">
      <c r="B27" s="12" t="s">
        <v>99</v>
      </c>
      <c r="C27" s="13"/>
      <c r="D27" s="12" t="s">
        <v>100</v>
      </c>
      <c r="E27" s="13"/>
      <c r="F27" s="12" t="s">
        <v>21</v>
      </c>
      <c r="G27" s="13"/>
      <c r="H27" s="16" t="s">
        <v>76</v>
      </c>
      <c r="I27" s="16">
        <f>ROUND(I25,0)</f>
        <v>0</v>
      </c>
      <c r="K27" t="str">
        <f>IF(MID(C27,1,1)="2",CONCATENATE(" ",LOWER(B27),","),"")</f>
        <v/>
      </c>
      <c r="L27" t="str">
        <f t="shared" ref="L27" si="10">IF(MID(E27,1,1)="2",CONCATENATE(" ",LOWER(D27),","),"")</f>
        <v/>
      </c>
      <c r="M27" t="str">
        <f t="shared" ref="M27" si="11">IF(MID(G27,1,1)="2",CONCATENATE(" ",LOWER(F27),","),"")</f>
        <v/>
      </c>
      <c r="O27" t="str">
        <f t="shared" si="9"/>
        <v/>
      </c>
      <c r="P27" t="str">
        <f t="shared" si="6"/>
        <v/>
      </c>
      <c r="Q27" t="str">
        <f t="shared" si="7"/>
        <v/>
      </c>
    </row>
    <row r="28" spans="1:17" x14ac:dyDescent="0.25">
      <c r="H28" s="16" t="s">
        <v>81</v>
      </c>
      <c r="I28" s="16">
        <f>I18-I25</f>
        <v>0</v>
      </c>
    </row>
    <row r="29" spans="1:17" x14ac:dyDescent="0.25">
      <c r="A29" t="s">
        <v>23</v>
      </c>
      <c r="B29" s="13" t="s">
        <v>58</v>
      </c>
      <c r="H29" s="16"/>
      <c r="I29" s="16"/>
    </row>
    <row r="30" spans="1:17" x14ac:dyDescent="0.25">
      <c r="H30" s="16"/>
      <c r="I30" s="16"/>
    </row>
    <row r="31" spans="1:17" x14ac:dyDescent="0.25">
      <c r="A31" s="5" t="s">
        <v>24</v>
      </c>
      <c r="B31" s="6"/>
      <c r="C31" s="6"/>
      <c r="D31" s="6"/>
      <c r="E31" s="6"/>
      <c r="F31" s="6"/>
      <c r="G31" s="6"/>
      <c r="H31" s="17"/>
      <c r="I31" s="17"/>
    </row>
    <row r="32" spans="1:17" x14ac:dyDescent="0.25">
      <c r="A32" t="s">
        <v>7</v>
      </c>
      <c r="B32" s="12" t="s">
        <v>6</v>
      </c>
      <c r="C32" s="13"/>
      <c r="D32" s="12" t="s">
        <v>5</v>
      </c>
      <c r="E32" s="13"/>
      <c r="F32" s="12" t="s">
        <v>8</v>
      </c>
      <c r="G32" s="11"/>
      <c r="H32" s="16"/>
      <c r="I32" s="16"/>
    </row>
    <row r="33" spans="1:9" x14ac:dyDescent="0.25">
      <c r="B33" s="12"/>
      <c r="C33" s="12"/>
      <c r="D33" s="12"/>
      <c r="E33" s="12"/>
      <c r="F33" s="12"/>
      <c r="H33" s="16"/>
      <c r="I33" s="16"/>
    </row>
    <row r="34" spans="1:9" x14ac:dyDescent="0.25">
      <c r="A34" t="s">
        <v>22</v>
      </c>
      <c r="B34" s="13"/>
      <c r="H34" s="16"/>
      <c r="I34" s="16"/>
    </row>
    <row r="35" spans="1:9" x14ac:dyDescent="0.25">
      <c r="H35" s="16"/>
      <c r="I35" s="16"/>
    </row>
    <row r="36" spans="1:9" x14ac:dyDescent="0.25">
      <c r="A36" t="s">
        <v>23</v>
      </c>
      <c r="B36" s="13" t="s">
        <v>58</v>
      </c>
      <c r="H36" s="16"/>
      <c r="I36" s="16"/>
    </row>
    <row r="37" spans="1:9" x14ac:dyDescent="0.25">
      <c r="H37" s="16"/>
      <c r="I37" s="16"/>
    </row>
    <row r="38" spans="1:9" x14ac:dyDescent="0.25">
      <c r="A38" t="s">
        <v>66</v>
      </c>
      <c r="B38" s="13" t="s">
        <v>55</v>
      </c>
      <c r="H38" s="16"/>
      <c r="I38" s="16"/>
    </row>
    <row r="39" spans="1:9" x14ac:dyDescent="0.25">
      <c r="A39" t="s">
        <v>25</v>
      </c>
      <c r="B39" s="13" t="s">
        <v>55</v>
      </c>
      <c r="H39" s="16"/>
      <c r="I39" s="16"/>
    </row>
    <row r="40" spans="1:9" x14ac:dyDescent="0.25">
      <c r="A40" t="s">
        <v>92</v>
      </c>
      <c r="B40" s="12" t="s">
        <v>27</v>
      </c>
      <c r="C40" s="13"/>
      <c r="D40" s="12" t="s">
        <v>26</v>
      </c>
      <c r="E40" s="13"/>
      <c r="F40" s="19" t="s">
        <v>93</v>
      </c>
      <c r="G40" s="16">
        <f>IF(E40-C40&lt;10,0,1)</f>
        <v>0</v>
      </c>
      <c r="H40" s="16"/>
      <c r="I40" s="16"/>
    </row>
    <row r="41" spans="1:9" x14ac:dyDescent="0.25">
      <c r="A41" t="s">
        <v>90</v>
      </c>
      <c r="B41" s="12" t="s">
        <v>27</v>
      </c>
      <c r="C41" s="13"/>
      <c r="D41" s="12" t="s">
        <v>26</v>
      </c>
      <c r="E41" s="13"/>
      <c r="F41" s="19" t="s">
        <v>95</v>
      </c>
      <c r="G41" s="16">
        <f>IF(C41-E41&gt;20,1,0)</f>
        <v>0</v>
      </c>
      <c r="H41" s="16"/>
      <c r="I41" s="16"/>
    </row>
    <row r="42" spans="1:9" x14ac:dyDescent="0.25">
      <c r="A42" t="s">
        <v>91</v>
      </c>
      <c r="B42" s="12" t="s">
        <v>27</v>
      </c>
      <c r="C42" s="13"/>
      <c r="D42" s="12" t="s">
        <v>26</v>
      </c>
      <c r="E42" s="13"/>
      <c r="F42" s="19" t="s">
        <v>94</v>
      </c>
      <c r="G42" s="16">
        <f>IF(C42-E42&gt;10,1,0)</f>
        <v>0</v>
      </c>
      <c r="H42" s="16" t="s">
        <v>96</v>
      </c>
      <c r="I42" s="16">
        <f>IF(C42&gt;70,1,0)</f>
        <v>0</v>
      </c>
    </row>
    <row r="43" spans="1:9" x14ac:dyDescent="0.25">
      <c r="H43" s="16"/>
      <c r="I43" s="16"/>
    </row>
    <row r="44" spans="1:9" x14ac:dyDescent="0.25">
      <c r="A44" s="7" t="s">
        <v>31</v>
      </c>
      <c r="B44" s="9"/>
      <c r="C44" s="9"/>
      <c r="D44" s="9"/>
      <c r="E44" s="9"/>
      <c r="F44" s="9"/>
      <c r="G44" s="9"/>
      <c r="H44" s="18"/>
      <c r="I44" s="18"/>
    </row>
    <row r="45" spans="1:9" x14ac:dyDescent="0.25">
      <c r="H45" s="16"/>
      <c r="I45" s="16"/>
    </row>
    <row r="46" spans="1:9" x14ac:dyDescent="0.25">
      <c r="A46" s="1" t="s">
        <v>32</v>
      </c>
      <c r="B46" s="12" t="s">
        <v>6</v>
      </c>
      <c r="C46" s="13"/>
      <c r="H46" s="16"/>
      <c r="I46" s="16"/>
    </row>
    <row r="47" spans="1:9" x14ac:dyDescent="0.25">
      <c r="B47" s="12"/>
      <c r="C47" s="12"/>
      <c r="D47" s="12"/>
      <c r="E47" s="12"/>
      <c r="F47" s="12"/>
      <c r="H47" s="16"/>
      <c r="I47" s="16"/>
    </row>
    <row r="48" spans="1:9" x14ac:dyDescent="0.25">
      <c r="B48" s="12" t="s">
        <v>9</v>
      </c>
      <c r="C48" s="13"/>
      <c r="D48" s="12" t="s">
        <v>13</v>
      </c>
      <c r="E48" s="13"/>
      <c r="F48" s="12" t="s">
        <v>17</v>
      </c>
      <c r="G48" s="13"/>
      <c r="H48" s="16"/>
      <c r="I48" s="16"/>
    </row>
    <row r="49" spans="1:9" x14ac:dyDescent="0.25">
      <c r="B49" s="12" t="s">
        <v>10</v>
      </c>
      <c r="C49" s="13"/>
      <c r="D49" s="12" t="s">
        <v>14</v>
      </c>
      <c r="E49" s="13"/>
      <c r="F49" s="12" t="s">
        <v>18</v>
      </c>
      <c r="G49" s="13"/>
      <c r="H49" s="16"/>
      <c r="I49" s="16"/>
    </row>
    <row r="50" spans="1:9" x14ac:dyDescent="0.25">
      <c r="B50" s="12" t="s">
        <v>11</v>
      </c>
      <c r="C50" s="13"/>
      <c r="D50" s="12" t="s">
        <v>15</v>
      </c>
      <c r="E50" s="13"/>
      <c r="F50" s="12" t="s">
        <v>19</v>
      </c>
      <c r="G50" s="13"/>
      <c r="H50" s="16"/>
      <c r="I50" s="16"/>
    </row>
    <row r="51" spans="1:9" x14ac:dyDescent="0.25">
      <c r="B51" s="12" t="s">
        <v>12</v>
      </c>
      <c r="C51" s="13"/>
      <c r="D51" s="12" t="s">
        <v>16</v>
      </c>
      <c r="E51" s="13"/>
      <c r="F51" s="12" t="s">
        <v>20</v>
      </c>
      <c r="G51" s="13"/>
      <c r="H51" s="16" t="s">
        <v>74</v>
      </c>
      <c r="I51" s="16">
        <f>(IFERROR(VALUE(MID(C48,1,1)),0)+IFERROR(VALUE(MID(C49,1,1)),0)+IFERROR(VALUE(MID(C50,1,1)),0)+IFERROR(VALUE(MID(C51,1,1)),0)+IFERROR(VALUE(MID(C52,1,1)),0)+IFERROR(VALUE(MID(C53,1,1)),0)+
IFERROR(VALUE(MID(E48,1,1)),0)+IFERROR(VALUE(MID(E49,1,1)),0)+IFERROR(VALUE(MID(E50,1,1)),0)+IFERROR(VALUE(MID(E51,1,1)),0)+IFERROR(VALUE(MID(E52,1,1)),0)+IFERROR(VALUE(MID(E53,1,1)),0)+
IFERROR(VALUE(MID(G48,1,1)),0)+IFERROR(VALUE(MID(G49,1,1)),0)+IFERROR(VALUE(MID(G50,1,1)),0)+IFERROR(VALUE(MID(G51,1,1)),0)+IFERROR(VALUE(MID(G53,1,1)),0))/2</f>
        <v>0</v>
      </c>
    </row>
    <row r="52" spans="1:9" x14ac:dyDescent="0.25">
      <c r="B52" s="12" t="s">
        <v>97</v>
      </c>
      <c r="C52" s="13"/>
      <c r="D52" s="12" t="s">
        <v>98</v>
      </c>
      <c r="E52" s="13"/>
      <c r="F52" s="12"/>
      <c r="H52" s="16" t="s">
        <v>75</v>
      </c>
      <c r="I52" s="16">
        <f>TRUNC(I51)</f>
        <v>0</v>
      </c>
    </row>
    <row r="53" spans="1:9" x14ac:dyDescent="0.25">
      <c r="B53" s="12" t="s">
        <v>99</v>
      </c>
      <c r="C53" s="13"/>
      <c r="D53" s="12" t="s">
        <v>100</v>
      </c>
      <c r="E53" s="13"/>
      <c r="F53" s="12" t="s">
        <v>21</v>
      </c>
      <c r="G53" s="13"/>
      <c r="H53" s="16" t="s">
        <v>76</v>
      </c>
      <c r="I53" s="16">
        <f>ROUND(I51,0)</f>
        <v>0</v>
      </c>
    </row>
    <row r="54" spans="1:9" x14ac:dyDescent="0.25">
      <c r="B54" s="12"/>
      <c r="C54" s="12"/>
      <c r="D54" s="12"/>
      <c r="E54" s="12"/>
      <c r="F54" s="12"/>
      <c r="H54" s="16"/>
      <c r="I54" s="16"/>
    </row>
    <row r="55" spans="1:9" x14ac:dyDescent="0.25">
      <c r="A55" s="1" t="s">
        <v>33</v>
      </c>
      <c r="B55" s="12" t="s">
        <v>6</v>
      </c>
      <c r="C55" s="13"/>
      <c r="D55" s="12"/>
      <c r="E55" s="12"/>
      <c r="F55" s="12"/>
      <c r="H55" s="16"/>
      <c r="I55" s="16"/>
    </row>
    <row r="56" spans="1:9" x14ac:dyDescent="0.25">
      <c r="B56" s="12"/>
      <c r="C56" s="12"/>
      <c r="D56" s="12"/>
      <c r="E56" s="12"/>
      <c r="F56" s="12"/>
      <c r="H56" s="16"/>
      <c r="I56" s="16"/>
    </row>
    <row r="57" spans="1:9" x14ac:dyDescent="0.25">
      <c r="B57" s="12" t="s">
        <v>9</v>
      </c>
      <c r="C57" s="13"/>
      <c r="D57" s="12" t="s">
        <v>13</v>
      </c>
      <c r="E57" s="13"/>
      <c r="F57" s="12" t="s">
        <v>17</v>
      </c>
      <c r="G57" s="13"/>
      <c r="H57" s="16"/>
      <c r="I57" s="16"/>
    </row>
    <row r="58" spans="1:9" x14ac:dyDescent="0.25">
      <c r="B58" s="12" t="s">
        <v>10</v>
      </c>
      <c r="C58" s="13"/>
      <c r="D58" s="12" t="s">
        <v>14</v>
      </c>
      <c r="E58" s="13"/>
      <c r="F58" s="12" t="s">
        <v>18</v>
      </c>
      <c r="G58" s="13"/>
      <c r="H58" s="16"/>
      <c r="I58" s="16"/>
    </row>
    <row r="59" spans="1:9" x14ac:dyDescent="0.25">
      <c r="B59" s="12" t="s">
        <v>11</v>
      </c>
      <c r="C59" s="13"/>
      <c r="D59" s="12" t="s">
        <v>15</v>
      </c>
      <c r="E59" s="13"/>
      <c r="F59" s="12" t="s">
        <v>19</v>
      </c>
      <c r="G59" s="13"/>
      <c r="H59" s="16"/>
      <c r="I59" s="16"/>
    </row>
    <row r="60" spans="1:9" x14ac:dyDescent="0.25">
      <c r="B60" s="12" t="s">
        <v>12</v>
      </c>
      <c r="C60" s="13"/>
      <c r="D60" s="12" t="s">
        <v>16</v>
      </c>
      <c r="E60" s="13"/>
      <c r="F60" s="12" t="s">
        <v>20</v>
      </c>
      <c r="G60" s="13"/>
      <c r="H60" s="16" t="s">
        <v>74</v>
      </c>
      <c r="I60" s="16">
        <f>(IFERROR(VALUE(MID(C57,1,1)),0)+IFERROR(VALUE(MID(C58,1,1)),0)+IFERROR(VALUE(MID(C59,1,1)),0)+IFERROR(VALUE(MID(C60,1,1)),0)+IFERROR(VALUE(MID(C61,1,1)),0)+IFERROR(VALUE(MID(C62,1,1)),0)+
IFERROR(VALUE(MID(E57,1,1)),0)+IFERROR(VALUE(MID(E58,1,1)),0)+IFERROR(VALUE(MID(E59,1,1)),0)+IFERROR(VALUE(MID(E60,1,1)),0)+IFERROR(VALUE(MID(E61,1,1)),0)+IFERROR(VALUE(MID(E62,1,1)),0)+
IFERROR(VALUE(MID(G57,1,1)),0)+IFERROR(VALUE(MID(G58,1,1)),0)+IFERROR(VALUE(MID(G59,1,1)),0)+IFERROR(VALUE(MID(G60,1,1)),0)+IFERROR(VALUE(MID(G62,1,1)),0))/2</f>
        <v>0</v>
      </c>
    </row>
    <row r="61" spans="1:9" x14ac:dyDescent="0.25">
      <c r="B61" s="12" t="s">
        <v>97</v>
      </c>
      <c r="C61" s="13"/>
      <c r="D61" s="12" t="s">
        <v>98</v>
      </c>
      <c r="E61" s="13"/>
      <c r="F61" s="12"/>
      <c r="H61" s="16" t="s">
        <v>75</v>
      </c>
      <c r="I61" s="16">
        <f>TRUNC(I60)</f>
        <v>0</v>
      </c>
    </row>
    <row r="62" spans="1:9" x14ac:dyDescent="0.25">
      <c r="B62" s="12" t="s">
        <v>99</v>
      </c>
      <c r="C62" s="13"/>
      <c r="D62" s="12" t="s">
        <v>100</v>
      </c>
      <c r="E62" s="13"/>
      <c r="F62" s="12" t="s">
        <v>21</v>
      </c>
      <c r="G62" s="13"/>
      <c r="H62" s="16" t="s">
        <v>76</v>
      </c>
      <c r="I62" s="16">
        <f>ROUND(I60,0)</f>
        <v>0</v>
      </c>
    </row>
  </sheetData>
  <mergeCells count="4">
    <mergeCell ref="A1:I1"/>
    <mergeCell ref="A5:I5"/>
    <mergeCell ref="A2:I2"/>
    <mergeCell ref="A3:I3"/>
  </mergeCells>
  <conditionalFormatting sqref="C22:C27">
    <cfRule type="expression" dxfId="11" priority="9">
      <formula>C15=""</formula>
    </cfRule>
  </conditionalFormatting>
  <conditionalFormatting sqref="C22:G25 C26:C27 E26:G27">
    <cfRule type="cellIs" dxfId="10" priority="2" operator="equal">
      <formula>"1 - Partiel. réversible"</formula>
    </cfRule>
    <cfRule type="cellIs" dxfId="9" priority="3" operator="equal">
      <formula>"2 - Compl. réversible"</formula>
    </cfRule>
  </conditionalFormatting>
  <conditionalFormatting sqref="E22:E27">
    <cfRule type="expression" dxfId="8" priority="8">
      <formula>E15=""</formula>
    </cfRule>
  </conditionalFormatting>
  <conditionalFormatting sqref="E32 G32 B34">
    <cfRule type="expression" dxfId="7" priority="1">
      <formula>$C$32=""</formula>
    </cfRule>
  </conditionalFormatting>
  <conditionalFormatting sqref="G15:G18 C15:C20 E15:E20 G20 E13 G13 I13">
    <cfRule type="expression" dxfId="6" priority="10">
      <formula>$C$13=""</formula>
    </cfRule>
  </conditionalFormatting>
  <conditionalFormatting sqref="G15:G18 C15:C20 E15:E20 G20 G22:G25 C22:C27 E22:E27 G27 G48:G51 C48:C53 E48:E54 G53 G57:G60 C57:C62 E57:E62 G62">
    <cfRule type="cellIs" dxfId="5" priority="4" operator="equal">
      <formula>"1 - Partiel"</formula>
    </cfRule>
    <cfRule type="cellIs" dxfId="4" priority="5" operator="equal">
      <formula>"2 - Complet"</formula>
    </cfRule>
  </conditionalFormatting>
  <conditionalFormatting sqref="G22:G25">
    <cfRule type="expression" dxfId="3" priority="7">
      <formula>G15=""</formula>
    </cfRule>
  </conditionalFormatting>
  <conditionalFormatting sqref="G27">
    <cfRule type="expression" dxfId="2" priority="6">
      <formula>G20=""</formula>
    </cfRule>
  </conditionalFormatting>
  <conditionalFormatting sqref="G48:G51 C48:C53 E48:E53 G53">
    <cfRule type="expression" dxfId="1" priority="12">
      <formula>$C$46=""</formula>
    </cfRule>
  </conditionalFormatting>
  <conditionalFormatting sqref="G57:G60 C57:C62 E57:E62 G62">
    <cfRule type="expression" dxfId="0" priority="11">
      <formula>$C$55=""</formula>
    </cfRule>
  </conditionalFormatting>
  <dataValidations count="2">
    <dataValidation type="whole" allowBlank="1" showInputMessage="1" showErrorMessage="1" error="entre 0 et 100" sqref="B9 C40 E40" xr:uid="{00000000-0002-0000-0000-000000000000}">
      <formula1>0</formula1>
      <formula2>100</formula2>
    </dataValidation>
    <dataValidation type="whole" allowBlank="1" showInputMessage="1" showErrorMessage="1" error="entre 0 et 500" sqref="C41:C42 E41:E42" xr:uid="{00000000-0002-0000-0000-000001000000}">
      <formula1>0</formula1>
      <formula2>500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000-000002000000}">
          <x14:formula1>
            <xm:f>'(Valeurs - Ne pas modifier)'!$B$1:$D$1</xm:f>
          </x14:formula1>
          <xm:sqref>B7</xm:sqref>
        </x14:dataValidation>
        <x14:dataValidation type="list" allowBlank="1" showInputMessage="1" showErrorMessage="1" xr:uid="{00000000-0002-0000-0000-000003000000}">
          <x14:formula1>
            <xm:f>'(Valeurs - Ne pas modifier)'!$B$2:$D$2</xm:f>
          </x14:formula1>
          <xm:sqref>B8</xm:sqref>
        </x14:dataValidation>
        <x14:dataValidation type="list" allowBlank="1" showInputMessage="1" showErrorMessage="1" xr:uid="{00000000-0002-0000-0000-000004000000}">
          <x14:formula1>
            <xm:f>'(Valeurs - Ne pas modifier)'!$B$7:$K$7</xm:f>
          </x14:formula1>
          <xm:sqref>C13 C32 C55 C46</xm:sqref>
        </x14:dataValidation>
        <x14:dataValidation type="list" allowBlank="1" showInputMessage="1" showErrorMessage="1" xr:uid="{00000000-0002-0000-0000-000005000000}">
          <x14:formula1>
            <xm:f>'(Valeurs - Ne pas modifier)'!$B$16:$D$16</xm:f>
          </x14:formula1>
          <xm:sqref>E32</xm:sqref>
        </x14:dataValidation>
        <x14:dataValidation type="list" allowBlank="1" showInputMessage="1" showErrorMessage="1" xr:uid="{00000000-0002-0000-0000-000006000000}">
          <x14:formula1>
            <xm:f>'(Valeurs - Ne pas modifier)'!$B$9:$D$9</xm:f>
          </x14:formula1>
          <xm:sqref>G32 G13</xm:sqref>
        </x14:dataValidation>
        <x14:dataValidation type="list" allowBlank="1" showInputMessage="1" showErrorMessage="1" xr:uid="{00000000-0002-0000-0000-000007000000}">
          <x14:formula1>
            <xm:f>'(Valeurs - Ne pas modifier)'!$B$10:$C$10</xm:f>
          </x14:formula1>
          <xm:sqref>I13</xm:sqref>
        </x14:dataValidation>
        <x14:dataValidation type="list" allowBlank="1" showInputMessage="1" showErrorMessage="1" xr:uid="{00000000-0002-0000-0000-000008000000}">
          <x14:formula1>
            <xm:f>'(Valeurs - Ne pas modifier)'!$B$11:$D$11</xm:f>
          </x14:formula1>
          <xm:sqref>G62 C48:C53 E48:E53 G48:G51 G53 C57:C62 E57:E62 G57:G60 C15:C20 E15:E20 G15:G18 G20</xm:sqref>
        </x14:dataValidation>
        <x14:dataValidation type="list" allowBlank="1" showInputMessage="1" showErrorMessage="1" xr:uid="{00000000-0002-0000-0000-000009000000}">
          <x14:formula1>
            <xm:f>'(Valeurs - Ne pas modifier)'!$B$12:$D$12</xm:f>
          </x14:formula1>
          <xm:sqref>G22:G25 C22:C27 E22:E27 G27</xm:sqref>
        </x14:dataValidation>
        <x14:dataValidation type="list" allowBlank="1" showInputMessage="1" showErrorMessage="1" xr:uid="{00000000-0002-0000-0000-00000A000000}">
          <x14:formula1>
            <xm:f>'(Valeurs - Ne pas modifier)'!$B$13:$C$13</xm:f>
          </x14:formula1>
          <xm:sqref>B29</xm:sqref>
        </x14:dataValidation>
        <x14:dataValidation type="list" allowBlank="1" showInputMessage="1" showErrorMessage="1" xr:uid="{00000000-0002-0000-0000-00000B000000}">
          <x14:formula1>
            <xm:f>'(Valeurs - Ne pas modifier)'!$B$17:$C$17</xm:f>
          </x14:formula1>
          <xm:sqref>B36</xm:sqref>
        </x14:dataValidation>
        <x14:dataValidation type="list" allowBlank="1" showInputMessage="1" showErrorMessage="1" xr:uid="{00000000-0002-0000-0000-00000C000000}">
          <x14:formula1>
            <xm:f>'(Valeurs - Ne pas modifier)'!$B$19:$C$19</xm:f>
          </x14:formula1>
          <xm:sqref>B38</xm:sqref>
        </x14:dataValidation>
        <x14:dataValidation type="list" allowBlank="1" showInputMessage="1" showErrorMessage="1" xr:uid="{00000000-0002-0000-0000-00000D000000}">
          <x14:formula1>
            <xm:f>'(Valeurs - Ne pas modifier)'!$B$20:$E$20</xm:f>
          </x14:formula1>
          <xm:sqref>B39</xm:sqref>
        </x14:dataValidation>
        <x14:dataValidation type="list" allowBlank="1" showInputMessage="1" showErrorMessage="1" xr:uid="{00000000-0002-0000-0000-00000E000000}">
          <x14:formula1>
            <xm:f>'(Valeurs - Ne pas modifier)'!$B$8:$E$8</xm:f>
          </x14:formula1>
          <xm:sqref>E13</xm:sqref>
        </x14:dataValidation>
        <x14:dataValidation type="list" allowBlank="1" showInputMessage="1" showErrorMessage="1" xr:uid="{00000000-0002-0000-0000-00000F000000}">
          <x14:formula1>
            <xm:f>'(Valeurs - Ne pas modifier)'!$B$3:$C$3</xm:f>
          </x14:formula1>
          <xm:sqref>E7</xm:sqref>
        </x14:dataValidation>
        <x14:dataValidation type="list" allowBlank="1" showInputMessage="1" showErrorMessage="1" xr:uid="{00000000-0002-0000-0000-000010000000}">
          <x14:formula1>
            <xm:f>'(Valeurs - Ne pas modifier)'!$B$4:$E$4</xm:f>
          </x14:formula1>
          <xm:sqref>E8</xm:sqref>
        </x14:dataValidation>
        <x14:dataValidation type="list" allowBlank="1" showInputMessage="1" showErrorMessage="1" xr:uid="{00000000-0002-0000-0000-000011000000}">
          <x14:formula1>
            <xm:f>'(Valeurs - Ne pas modifier)'!$B$18:$D$18</xm:f>
          </x14:formula1>
          <xm:sqref>B34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workbookViewId="0">
      <selection activeCell="D19" sqref="D19"/>
    </sheetView>
  </sheetViews>
  <sheetFormatPr baseColWidth="10" defaultRowHeight="15" x14ac:dyDescent="0.25"/>
  <cols>
    <col min="1" max="11" width="19.85546875" customWidth="1"/>
  </cols>
  <sheetData>
    <row r="1" spans="1:11" x14ac:dyDescent="0.25">
      <c r="A1" s="2" t="s">
        <v>34</v>
      </c>
      <c r="B1" t="s">
        <v>35</v>
      </c>
      <c r="C1" t="s">
        <v>36</v>
      </c>
      <c r="D1" t="s">
        <v>37</v>
      </c>
    </row>
    <row r="2" spans="1:11" x14ac:dyDescent="0.25">
      <c r="A2" s="2" t="s">
        <v>3</v>
      </c>
      <c r="B2" t="s">
        <v>38</v>
      </c>
      <c r="C2" t="s">
        <v>39</v>
      </c>
      <c r="D2" t="s">
        <v>40</v>
      </c>
    </row>
    <row r="3" spans="1:11" x14ac:dyDescent="0.25">
      <c r="A3" s="2" t="s">
        <v>68</v>
      </c>
      <c r="B3" t="s">
        <v>70</v>
      </c>
      <c r="C3" t="s">
        <v>71</v>
      </c>
    </row>
    <row r="4" spans="1:11" x14ac:dyDescent="0.25">
      <c r="A4" s="2" t="s">
        <v>69</v>
      </c>
      <c r="B4" t="s">
        <v>70</v>
      </c>
      <c r="C4" t="s">
        <v>71</v>
      </c>
      <c r="D4" t="s">
        <v>72</v>
      </c>
      <c r="E4" t="s">
        <v>73</v>
      </c>
    </row>
    <row r="5" spans="1:11" x14ac:dyDescent="0.25">
      <c r="A5" s="2"/>
    </row>
    <row r="6" spans="1:11" x14ac:dyDescent="0.25">
      <c r="A6" s="3" t="s">
        <v>2</v>
      </c>
    </row>
    <row r="7" spans="1:11" x14ac:dyDescent="0.25">
      <c r="A7" s="14" t="s">
        <v>6</v>
      </c>
      <c r="B7" t="s">
        <v>41</v>
      </c>
      <c r="C7" t="s">
        <v>42</v>
      </c>
      <c r="D7" t="s">
        <v>43</v>
      </c>
      <c r="E7" t="s">
        <v>44</v>
      </c>
      <c r="F7" t="s">
        <v>45</v>
      </c>
      <c r="G7" t="s">
        <v>46</v>
      </c>
      <c r="H7" t="s">
        <v>47</v>
      </c>
      <c r="I7" t="s">
        <v>48</v>
      </c>
      <c r="J7" t="s">
        <v>49</v>
      </c>
      <c r="K7" t="s">
        <v>65</v>
      </c>
    </row>
    <row r="8" spans="1:11" x14ac:dyDescent="0.25">
      <c r="A8" s="14" t="s">
        <v>5</v>
      </c>
      <c r="B8" t="s">
        <v>50</v>
      </c>
      <c r="C8" t="s">
        <v>51</v>
      </c>
      <c r="D8" t="s">
        <v>52</v>
      </c>
      <c r="E8" t="s">
        <v>53</v>
      </c>
    </row>
    <row r="9" spans="1:11" x14ac:dyDescent="0.25">
      <c r="A9" s="14" t="s">
        <v>8</v>
      </c>
      <c r="B9" t="s">
        <v>80</v>
      </c>
      <c r="C9" t="s">
        <v>84</v>
      </c>
      <c r="D9" t="s">
        <v>54</v>
      </c>
    </row>
    <row r="10" spans="1:11" x14ac:dyDescent="0.25">
      <c r="A10" s="14" t="s">
        <v>29</v>
      </c>
      <c r="B10" t="s">
        <v>55</v>
      </c>
      <c r="C10" t="s">
        <v>56</v>
      </c>
    </row>
    <row r="11" spans="1:11" x14ac:dyDescent="0.25">
      <c r="A11" t="s">
        <v>57</v>
      </c>
      <c r="B11" t="s">
        <v>77</v>
      </c>
      <c r="C11" t="s">
        <v>78</v>
      </c>
      <c r="D11" t="s">
        <v>79</v>
      </c>
    </row>
    <row r="12" spans="1:11" x14ac:dyDescent="0.25">
      <c r="A12" t="s">
        <v>22</v>
      </c>
      <c r="B12" t="s">
        <v>85</v>
      </c>
      <c r="C12" t="s">
        <v>86</v>
      </c>
      <c r="D12" t="s">
        <v>87</v>
      </c>
    </row>
    <row r="13" spans="1:11" x14ac:dyDescent="0.25">
      <c r="A13" t="s">
        <v>23</v>
      </c>
      <c r="B13" t="s">
        <v>58</v>
      </c>
      <c r="C13" t="s">
        <v>59</v>
      </c>
    </row>
    <row r="15" spans="1:11" x14ac:dyDescent="0.25">
      <c r="A15" s="5" t="s">
        <v>24</v>
      </c>
    </row>
    <row r="16" spans="1:11" x14ac:dyDescent="0.25">
      <c r="A16" t="s">
        <v>7</v>
      </c>
      <c r="B16" t="s">
        <v>60</v>
      </c>
      <c r="C16" t="s">
        <v>61</v>
      </c>
      <c r="D16" t="s">
        <v>62</v>
      </c>
    </row>
    <row r="17" spans="1:5" x14ac:dyDescent="0.25">
      <c r="A17" t="s">
        <v>23</v>
      </c>
      <c r="B17" t="s">
        <v>58</v>
      </c>
      <c r="C17" t="s">
        <v>59</v>
      </c>
    </row>
    <row r="18" spans="1:5" x14ac:dyDescent="0.25">
      <c r="A18" t="s">
        <v>22</v>
      </c>
      <c r="B18" t="s">
        <v>85</v>
      </c>
      <c r="C18" t="s">
        <v>88</v>
      </c>
      <c r="D18" t="s">
        <v>89</v>
      </c>
    </row>
    <row r="19" spans="1:5" x14ac:dyDescent="0.25">
      <c r="A19" t="s">
        <v>28</v>
      </c>
      <c r="B19" t="s">
        <v>55</v>
      </c>
      <c r="C19" t="s">
        <v>56</v>
      </c>
    </row>
    <row r="20" spans="1:5" x14ac:dyDescent="0.25">
      <c r="A20" t="s">
        <v>25</v>
      </c>
      <c r="B20" t="s">
        <v>55</v>
      </c>
      <c r="C20" t="s">
        <v>63</v>
      </c>
      <c r="D20" t="s">
        <v>52</v>
      </c>
      <c r="E20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Paramètres + TEXTE (Rés + Ccl)</vt:lpstr>
      <vt:lpstr>(Valeurs - Ne pas modifier)</vt:lpstr>
    </vt:vector>
  </TitlesOfParts>
  <Company>CHU Amiens Picardie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Girard Antoine</dc:creator>
  <cp:lastModifiedBy>Antoine Girard</cp:lastModifiedBy>
  <cp:lastPrinted>2025-08-01T13:49:03Z</cp:lastPrinted>
  <dcterms:created xsi:type="dcterms:W3CDTF">2025-07-31T21:44:29Z</dcterms:created>
  <dcterms:modified xsi:type="dcterms:W3CDTF">2025-08-04T21:26:13Z</dcterms:modified>
</cp:coreProperties>
</file>