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26C92907-5522-4295-A0D3-19BC8961BFB2}" xr6:coauthVersionLast="36" xr6:coauthVersionMax="36" xr10:uidLastSave="{00000000-0000-0000-0000-000000000000}"/>
  <bookViews>
    <workbookView xWindow="0" yWindow="0" windowWidth="20490" windowHeight="7425" xr2:uid="{00000000-000D-0000-FFFF-FFFF00000000}"/>
  </bookViews>
  <sheets>
    <sheet name="Dashboard" sheetId="24" r:id="rId1"/>
    <sheet name="Total Sales" sheetId="20" r:id="rId2"/>
    <sheet name="Country Bar Chart" sheetId="22" r:id="rId3"/>
    <sheet name="Top Sales 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s="1"/>
  <c r="F4" i="17"/>
  <c r="H4" i="17" s="1"/>
  <c r="F5" i="17"/>
  <c r="H5" i="17" s="1"/>
  <c r="F6" i="17"/>
  <c r="H6" i="17" s="1"/>
  <c r="F7" i="17"/>
  <c r="H7" i="17" s="1"/>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2" i="17"/>
  <c r="H2" i="17" s="1"/>
</calcChain>
</file>

<file path=xl/sharedStrings.xml><?xml version="1.0" encoding="utf-8"?>
<sst xmlns="http://schemas.openxmlformats.org/spreadsheetml/2006/main" count="11091" uniqueCount="6213">
  <si>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</si>
  <si>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</si>
  <si>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</si>
  <si>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</si>
  <si>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</si>
  <si>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</si>
  <si>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</si>
  <si>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</si>
  <si>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</si>
  <si>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</si>
  <si>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</si>
  <si>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</si>
  <si>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</si>
  <si>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</si>
  <si>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</si>
  <si>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</si>
  <si>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</si>
  <si>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</si>
  <si>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</si>
  <si>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</si>
  <si>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</si>
  <si>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</si>
  <si>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</si>
  <si>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</si>
  <si>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</si>
  <si>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</si>
  <si>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</si>
  <si>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</si>
  <si>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</si>
  <si>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</si>
  <si>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</si>
  <si>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</si>
  <si>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</si>
  <si>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</si>
  <si>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</si>
  <si>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</si>
  <si>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</si>
  <si>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</si>
  <si>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</si>
  <si>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</si>
  <si>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</si>
  <si>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</si>
  <si>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</si>
  <si>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</si>
  <si>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</si>
  <si>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</si>
  <si>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</si>
  <si>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</si>
  <si>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</si>
  <si>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</si>
  <si>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</si>
  <si>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</si>
  <si>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</si>
  <si>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</si>
  <si>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</si>
  <si>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</si>
  <si>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</si>
  <si>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</si>
  <si>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</si>
  <si>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</si>
  <si>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</si>
  <si>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</si>
  <si>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</si>
  <si>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</si>
  <si>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</si>
  <si>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</si>
  <si>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</si>
  <si>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</si>
  <si>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</si>
  <si>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</si>
  <si>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</si>
  <si>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</si>
  <si>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</si>
  <si>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</si>
  <si>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</si>
  <si>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</si>
  <si>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</si>
  <si>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</si>
  <si>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</si>
  <si>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</si>
  <si>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</si>
  <si>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</si>
  <si>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</si>
  <si>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</si>
  <si>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</si>
  <si>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</si>
  <si>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</si>
  <si>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</si>
  <si>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</si>
  <si>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</si>
  <si>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</si>
  <si>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</si>
  <si>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</si>
  <si>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</si>
  <si>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</si>
  <si>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</si>
  <si>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</si>
  <si>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</si>
  <si>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</si>
  <si>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</si>
  <si>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</si>
  <si>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</si>
  <si>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</si>
  <si>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</si>
  <si>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</si>
  <si>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</si>
  <si>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</si>
  <si>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</si>
  <si>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</si>
  <si>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</si>
  <si>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</si>
  <si>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</si>
  <si>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</si>
  <si>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</si>
  <si>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</si>
  <si>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</si>
  <si>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</si>
  <si>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</si>
  <si>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</si>
  <si>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</si>
  <si>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</si>
  <si>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</si>
  <si>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</si>
  <si>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</si>
  <si>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</si>
  <si>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</si>
  <si>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</si>
  <si>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</si>
  <si>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</si>
  <si>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</si>
  <si>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</si>
  <si>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</si>
  <si>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</si>
  <si>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</si>
  <si>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</si>
  <si>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</si>
  <si>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</si>
  <si>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</si>
  <si>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</si>
  <si>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</si>
  <si>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</si>
  <si>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</si>
  <si>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</si>
  <si>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</si>
  <si>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</si>
  <si>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</si>
  <si>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</si>
  <si>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</si>
  <si>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</si>
  <si>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</si>
  <si>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</si>
  <si>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</si>
  <si>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</si>
  <si>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</si>
  <si>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</si>
  <si>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</si>
  <si>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</si>
  <si>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</si>
  <si>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</si>
  <si>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</si>
  <si>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</si>
  <si>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</si>
  <si>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</si>
  <si>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</si>
  <si>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</si>
  <si>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</si>
  <si>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</si>
  <si>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</si>
  <si>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</si>
  <si>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</si>
  <si>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</si>
  <si>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</si>
  <si>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</si>
  <si>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</si>
  <si>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</si>
  <si>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</si>
  <si>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</si>
  <si>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</si>
  <si>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</si>
  <si>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</si>
  <si>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</si>
  <si>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</si>
  <si>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</si>
  <si>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</si>
  <si>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</si>
  <si>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</si>
  <si>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</si>
  <si>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</si>
  <si>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</si>
  <si>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</si>
  <si>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</si>
  <si>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</si>
  <si>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</si>
  <si>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</si>
  <si>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</si>
  <si>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</si>
  <si>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</si>
  <si>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</si>
  <si>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</si>
  <si>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</si>
  <si>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</si>
  <si>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</si>
  <si>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</si>
  <si>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</si>
  <si>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</si>
  <si>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</si>
  <si>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</si>
  <si>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</si>
  <si>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</si>
  <si>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</si>
  <si>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</si>
  <si>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</si>
  <si>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</si>
  <si>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</si>
  <si>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</si>
  <si>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</si>
  <si>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</si>
  <si>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</si>
  <si>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</si>
  <si>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</si>
  <si>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</si>
  <si>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</si>
  <si>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</si>
  <si>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</si>
  <si>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</si>
  <si>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</si>
  <si>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</si>
  <si>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</si>
  <si>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</si>
  <si>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</si>
  <si>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</si>
  <si>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</si>
  <si>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</si>
  <si>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</si>
  <si>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</si>
  <si>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</si>
  <si>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</si>
  <si>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</si>
  <si>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</si>
  <si>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</si>
  <si>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</si>
  <si>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</si>
  <si>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</si>
  <si>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</si>
  <si>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</si>
  <si>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</si>
  <si>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</si>
  <si>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</si>
  <si>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</si>
  <si>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</si>
  <si>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</si>
  <si>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</si>
  <si>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</si>
  <si>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</si>
  <si>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</si>
  <si>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</si>
  <si>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</si>
  <si>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</si>
  <si>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</si>
  <si>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</si>
  <si>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</si>
  <si>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</si>
  <si>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</si>
  <si>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</si>
  <si>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</si>
  <si>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</si>
  <si>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</si>
  <si>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</si>
  <si>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</si>
  <si>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</si>
  <si>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</si>
  <si>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</si>
  <si>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</si>
  <si>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</si>
  <si>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</si>
  <si>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</si>
  <si>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</si>
  <si>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</si>
  <si>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</si>
  <si>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</si>
  <si>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</si>
  <si>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</si>
  <si>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</si>
  <si>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</si>
  <si>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</si>
  <si>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</si>
  <si>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</si>
  <si>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</si>
  <si>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</si>
  <si>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</si>
  <si>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</si>
  <si>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</si>
  <si>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</si>
  <si>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</si>
  <si>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</si>
  <si>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</si>
  <si>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</si>
  <si>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</si>
  <si>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</si>
  <si>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</si>
  <si>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</si>
  <si>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</si>
  <si>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</si>
  <si>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</si>
  <si>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</si>
  <si>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</si>
  <si>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</si>
  <si>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</si>
  <si>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</si>
  <si>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</si>
  <si>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</si>
  <si>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</si>
  <si>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</si>
  <si>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</si>
  <si>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</si>
  <si>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</si>
  <si>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</si>
  <si>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</si>
  <si>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</si>
  <si>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</si>
  <si>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</si>
  <si>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</si>
  <si>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</si>
  <si>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</si>
  <si>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</si>
  <si>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</si>
  <si>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</si>
  <si>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</si>
  <si>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</si>
  <si>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</si>
  <si>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</si>
  <si>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</si>
  <si>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</si>
  <si>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</si>
  <si>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</si>
  <si>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</si>
  <si>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</si>
  <si>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</si>
  <si>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</si>
  <si>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</si>
  <si>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</si>
  <si>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</si>
  <si>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</si>
  <si>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</si>
  <si>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</si>
  <si>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</si>
  <si>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</si>
  <si>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</si>
  <si>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</si>
  <si>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</si>
  <si>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</si>
  <si>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</si>
  <si>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</si>
  <si>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</si>
  <si>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</si>
  <si>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</si>
  <si>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</si>
  <si>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</si>
  <si>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</si>
  <si>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</si>
  <si>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</si>
  <si>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</si>
  <si>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</si>
  <si>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</si>
  <si>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</si>
  <si>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</si>
  <si>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</si>
  <si>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</si>
  <si>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</si>
  <si>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</si>
  <si>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</si>
  <si>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</si>
  <si>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</si>
  <si>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</si>
  <si>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</si>
  <si>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</si>
  <si>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</si>
  <si>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</si>
  <si>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</si>
  <si>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</si>
  <si>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</si>
  <si>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</si>
  <si>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</si>
  <si>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</si>
  <si>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</si>
  <si>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</si>
  <si>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</si>
  <si>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</si>
  <si>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</si>
  <si>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</si>
  <si>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</si>
  <si>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</si>
  <si>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</si>
  <si>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</si>
  <si>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</si>
  <si>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</si>
  <si>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</si>
  <si>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</si>
  <si>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</si>
  <si>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</si>
  <si>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</si>
  <si>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</si>
  <si>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</si>
  <si>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</si>
  <si>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</si>
  <si>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</si>
  <si>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</si>
  <si>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</si>
  <si>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</si>
  <si>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</si>
  <si>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</si>
  <si>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</si>
  <si>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</si>
  <si>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</si>
  <si>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</si>
  <si>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</si>
  <si>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</si>
  <si>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</si>
  <si>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</si>
  <si>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</si>
  <si>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</si>
  <si>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</si>
  <si>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</si>
  <si>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</si>
  <si>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</si>
  <si>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</si>
  <si>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</si>
  <si>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</si>
  <si>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</si>
  <si>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</si>
  <si>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</si>
  <si>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</si>
  <si>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</si>
  <si>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</si>
  <si>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</si>
  <si>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</si>
  <si>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</si>
  <si>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</si>
  <si>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</si>
  <si>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</si>
  <si>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</si>
  <si>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</si>
  <si>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</si>
  <si>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</si>
  <si>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</si>
  <si>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</si>
  <si>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</si>
  <si>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</si>
  <si>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</si>
  <si>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</si>
  <si>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</si>
  <si>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</si>
  <si>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</si>
  <si>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</si>
  <si>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</si>
  <si>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</si>
  <si>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</si>
  <si>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</si>
  <si>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</si>
  <si>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</si>
  <si>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</si>
  <si>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</si>
  <si>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</si>
  <si>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</si>
  <si>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</si>
  <si>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</si>
  <si>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</si>
  <si>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</si>
  <si>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</si>
  <si>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</si>
  <si>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</si>
  <si>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</si>
  <si>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</si>
  <si>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</si>
  <si>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</si>
  <si>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</si>
  <si>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</si>
  <si>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</si>
  <si>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</si>
  <si>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</si>
  <si>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</si>
  <si>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</si>
  <si>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</si>
  <si>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</si>
  <si>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</si>
  <si>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</si>
  <si>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</si>
  <si>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</si>
  <si>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</si>
  <si>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</si>
  <si>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</si>
  <si>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</si>
  <si>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</si>
  <si>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</si>
  <si>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</si>
  <si>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</si>
  <si>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</si>
  <si>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</si>
  <si>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</si>
  <si>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</si>
  <si>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</si>
  <si>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</si>
  <si>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</si>
  <si>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</si>
  <si>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</si>
  <si>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</si>
  <si>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</si>
  <si>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</si>
  <si>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</si>
  <si>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</si>
  <si>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</si>
  <si>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</si>
  <si>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</si>
  <si>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</si>
  <si>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</si>
  <si>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</si>
  <si>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</si>
  <si>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</si>
  <si>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</si>
  <si>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</si>
  <si>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</si>
  <si>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</si>
  <si>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</si>
  <si>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</si>
  <si>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</si>
  <si>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</si>
  <si>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</si>
  <si>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</si>
  <si>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</si>
  <si>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</si>
  <si>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</si>
  <si>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</si>
  <si>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</si>
  <si>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</si>
  <si>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</si>
  <si>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</si>
  <si>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</si>
  <si>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</si>
  <si>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</si>
  <si>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</si>
  <si>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</si>
  <si>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</si>
  <si>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</si>
  <si>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</si>
  <si>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</si>
  <si>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</si>
  <si>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</si>
  <si>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</si>
  <si>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</si>
  <si>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</si>
  <si>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</si>
  <si>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</si>
  <si>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</si>
  <si>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</si>
  <si>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</si>
  <si>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</si>
  <si>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</si>
  <si>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</si>
  <si>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</si>
  <si>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</si>
  <si>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</si>
  <si>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</si>
  <si>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</si>
  <si>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</si>
  <si>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</si>
  <si>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</si>
  <si>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</si>
  <si>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</si>
  <si>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</si>
  <si>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</si>
  <si>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</si>
  <si>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</si>
  <si>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</si>
  <si>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</si>
  <si>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</si>
  <si>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</si>
  <si>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</si>
  <si>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</si>
  <si>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</si>
  <si>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</si>
  <si>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</si>
  <si>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</si>
  <si>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</si>
  <si>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</si>
  <si>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</si>
  <si>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</si>
  <si>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</si>
  <si>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</si>
  <si>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</si>
  <si>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</si>
  <si>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</si>
  <si>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</si>
  <si>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</si>
  <si>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</si>
  <si>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</si>
  <si>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</si>
  <si>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</si>
  <si>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</si>
  <si>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</si>
  <si>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</si>
  <si>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</si>
  <si>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</si>
  <si>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</si>
  <si>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</si>
  <si>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</si>
  <si>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</si>
  <si>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</si>
  <si>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</si>
  <si>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</si>
  <si>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</si>
  <si>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</si>
  <si>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</si>
  <si>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</si>
  <si>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</si>
  <si>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</si>
  <si>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</si>
  <si>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</si>
  <si>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</si>
  <si>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</si>
  <si>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</si>
  <si>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</si>
  <si>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</si>
  <si>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</si>
  <si>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</si>
  <si>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</si>
  <si>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</si>
  <si>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</si>
  <si>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</si>
  <si>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</si>
  <si>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</si>
  <si>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</si>
  <si>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</si>
  <si>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</si>
  <si>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</si>
  <si>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</si>
  <si>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</si>
  <si>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</si>
  <si>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</si>
  <si>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</si>
  <si>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</si>
  <si>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</si>
  <si>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</si>
  <si>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</si>
  <si>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</si>
  <si>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</si>
  <si>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</si>
  <si>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</si>
  <si>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</si>
  <si>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</si>
  <si>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</si>
  <si>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</si>
  <si>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</si>
  <si>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</si>
  <si>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</si>
  <si>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</si>
  <si>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</si>
  <si>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</si>
  <si>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</si>
  <si>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</si>
  <si>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</si>
  <si>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</si>
  <si>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</si>
  <si>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</si>
  <si>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</si>
  <si>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</si>
  <si>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</si>
  <si>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</si>
  <si>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</si>
  <si>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</si>
  <si>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</si>
  <si>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</si>
  <si>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</si>
  <si>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</si>
  <si>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</si>
  <si>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</si>
  <si>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</si>
  <si>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</si>
  <si>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</si>
  <si>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</si>
  <si>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</si>
  <si>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</si>
  <si>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</si>
  <si>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</si>
  <si>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</si>
  <si>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</si>
  <si>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</si>
  <si>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</si>
  <si>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</si>
  <si>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</si>
  <si>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</si>
  <si>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</si>
  <si>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</si>
  <si>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</si>
  <si>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</si>
  <si>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</si>
  <si>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</si>
  <si>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</si>
  <si>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</si>
  <si>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</si>
  <si>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</si>
  <si>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</si>
  <si>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</si>
  <si>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</si>
  <si>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</si>
  <si>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</si>
  <si>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</si>
  <si>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</si>
  <si>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</si>
  <si>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</si>
  <si>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</si>
  <si>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</si>
  <si>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</si>
  <si>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</si>
  <si>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</si>
  <si>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</si>
  <si>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</si>
  <si>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</si>
  <si>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</si>
  <si>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</si>
  <si>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</si>
  <si>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</si>
  <si>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</si>
  <si>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</si>
  <si>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</si>
  <si>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</si>
  <si>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</si>
  <si>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</si>
  <si>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</si>
  <si>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</si>
  <si>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</si>
  <si>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</si>
  <si>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</si>
  <si>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</si>
  <si>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</si>
  <si>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</si>
  <si>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</si>
  <si>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</si>
  <si>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</si>
  <si>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</si>
  <si>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</si>
  <si>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</si>
  <si>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</si>
  <si>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</si>
  <si>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</si>
  <si>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</si>
  <si>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</si>
  <si>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</si>
  <si>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</si>
  <si>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</si>
  <si>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</si>
  <si>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</si>
  <si>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</si>
  <si>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</si>
  <si>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</si>
  <si>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</si>
  <si>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</si>
  <si>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</si>
  <si>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</si>
  <si>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</si>
  <si>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</si>
  <si>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</si>
  <si>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</si>
  <si>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</si>
  <si>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</si>
  <si>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</si>
  <si>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</si>
  <si>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</si>
  <si>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</si>
  <si>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</si>
  <si>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</si>
  <si>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</si>
  <si>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</si>
  <si>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</si>
  <si>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</si>
  <si>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</si>
  <si>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</si>
  <si>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</si>
  <si>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</si>
  <si>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</si>
  <si>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</si>
  <si>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</si>
  <si>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</si>
  <si>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</si>
  <si>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</si>
  <si>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</si>
  <si>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</si>
  <si>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</si>
  <si>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</si>
  <si>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</si>
  <si>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</si>
  <si>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</si>
  <si>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</si>
  <si>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</si>
  <si>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</si>
  <si>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</si>
  <si>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</si>
  <si>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</si>
  <si>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</si>
  <si>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</si>
  <si>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</si>
  <si>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</si>
  <si>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</si>
  <si>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</si>
  <si>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</si>
  <si>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</si>
  <si>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</si>
  <si>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</si>
  <si>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</si>
  <si>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</si>
  <si>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</si>
  <si>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</si>
  <si>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</si>
  <si>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</si>
  <si>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</si>
  <si>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</si>
  <si>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</si>
  <si>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</si>
  <si>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</si>
  <si>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</si>
  <si>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</si>
  <si>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</si>
  <si>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</si>
  <si>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</si>
  <si>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</si>
  <si>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</si>
  <si>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</si>
  <si>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</si>
  <si>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</si>
  <si>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</si>
  <si>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</si>
  <si>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</si>
  <si>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</si>
  <si>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</si>
  <si>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</si>
  <si>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</si>
  <si>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</si>
  <si>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</si>
  <si>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</si>
  <si>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</si>
  <si>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</si>
  <si>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</si>
  <si>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</si>
  <si>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</si>
  <si>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</si>
  <si>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</si>
  <si>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</si>
  <si>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</si>
  <si>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</si>
  <si>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</si>
  <si>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</si>
  <si>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</si>
  <si>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</si>
  <si>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</si>
  <si>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</si>
  <si>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</si>
  <si>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</si>
  <si>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</si>
  <si>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</si>
  <si>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</si>
  <si>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</si>
  <si>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</si>
  <si>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</si>
  <si>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</si>
  <si>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</si>
  <si>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</si>
  <si>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</si>
  <si>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</si>
  <si>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</si>
  <si>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</si>
  <si>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</si>
  <si>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</si>
  <si>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</si>
  <si>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</si>
  <si>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</si>
  <si>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</si>
  <si>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</si>
  <si>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</si>
  <si>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</si>
  <si>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</si>
  <si>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</si>
  <si>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</si>
  <si>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</si>
  <si>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</si>
  <si>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</si>
  <si>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</si>
  <si>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</si>
  <si>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</si>
  <si>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</si>
  <si>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</si>
  <si>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</si>
  <si>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</si>
  <si>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</si>
  <si>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</si>
  <si>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</si>
  <si>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</si>
  <si>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</si>
  <si>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</si>
  <si>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</si>
  <si>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</si>
  <si>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</si>
  <si>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</si>
  <si>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</si>
  <si>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</si>
  <si>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</si>
  <si>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</si>
  <si>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</si>
  <si>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</si>
  <si>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</si>
  <si>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</si>
  <si>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</si>
  <si>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</si>
  <si>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</si>
  <si>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</si>
  <si>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</si>
  <si>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</si>
  <si>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</si>
  <si>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</si>
  <si>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</si>
  <si>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</si>
  <si>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</si>
  <si>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</si>
  <si>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</si>
  <si>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</si>
  <si>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</si>
  <si>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</si>
  <si>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</si>
  <si>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</si>
  <si>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</si>
  <si>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</si>
  <si>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</si>
  <si>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</si>
  <si>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</si>
  <si>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</si>
  <si>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</si>
  <si>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</si>
  <si>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</si>
  <si>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</si>
  <si>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</si>
  <si>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</si>
  <si>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</si>
  <si>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</si>
  <si>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</si>
  <si>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</si>
  <si>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</si>
  <si>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</si>
  <si>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</si>
  <si>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</si>
  <si>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</si>
  <si>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</si>
  <si>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</si>
  <si>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</si>
  <si>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</si>
  <si>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</si>
  <si>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</si>
  <si>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</si>
  <si>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</si>
  <si>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</si>
  <si>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</si>
  <si>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</si>
  <si>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</si>
  <si>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</si>
  <si>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</si>
  <si>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</si>
  <si>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</si>
  <si>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</si>
  <si>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</si>
  <si>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</si>
  <si>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</si>
  <si>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</si>
  <si>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</si>
  <si>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</si>
  <si>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</si>
  <si>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</si>
  <si>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</si>
  <si>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</si>
  <si>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</si>
  <si>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</si>
  <si>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</si>
  <si>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</si>
  <si>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</si>
  <si>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</si>
  <si>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</si>
  <si>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</si>
  <si>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</si>
  <si>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</si>
  <si>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</si>
  <si>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</si>
  <si>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</si>
  <si>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</si>
  <si>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</si>
  <si>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</si>
  <si>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</si>
  <si>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</si>
  <si>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</si>
  <si>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</si>
  <si>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</si>
  <si>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</si>
  <si>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</si>
  <si>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</si>
  <si>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</si>
  <si>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</si>
  <si>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</si>
  <si>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</si>
  <si>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</si>
  <si>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</si>
  <si>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</si>
  <si>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</si>
  <si>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</si>
  <si>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</si>
  <si>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</si>
  <si>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</si>
  <si>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</si>
  <si>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</si>
  <si>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</si>
  <si>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</si>
  <si>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</si>
  <si>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</si>
  <si>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</si>
  <si>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</si>
  <si>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</si>
  <si>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</si>
  <si>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</si>
  <si>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</si>
  <si>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</si>
  <si>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</si>
  <si>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</si>
  <si>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</si>
  <si>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</si>
  <si>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</si>
  <si>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</si>
  <si>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</si>
  <si>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</si>
  <si>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</si>
  <si>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</si>
  <si>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</si>
  <si>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</si>
  <si>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</si>
  <si>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</si>
  <si>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</si>
  <si>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</si>
  <si>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</si>
  <si>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</si>
  <si>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</si>
  <si>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</si>
  <si>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</si>
  <si>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</si>
  <si>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</si>
  <si>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</si>
  <si>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</si>
  <si>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</si>
  <si>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</si>
  <si>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</si>
  <si>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</si>
  <si>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</si>
  <si>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</si>
  <si>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</si>
  <si>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</si>
  <si>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</si>
  <si>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</si>
  <si>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</si>
  <si>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</si>
  <si>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</si>
  <si>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</si>
  <si>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</si>
  <si>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</si>
  <si>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</si>
  <si>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</si>
  <si>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</si>
  <si>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</si>
  <si>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</si>
  <si>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</si>
  <si>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</si>
  <si>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</si>
  <si>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</si>
  <si>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</si>
  <si>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</si>
  <si>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</si>
  <si>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</si>
  <si>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</si>
  <si>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</si>
  <si>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</si>
  <si>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</si>
  <si>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</si>
  <si>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</si>
  <si>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</si>
  <si>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</si>
  <si>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</si>
  <si>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</si>
  <si>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</si>
  <si>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</si>
  <si>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</si>
  <si>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</si>
  <si>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</si>
  <si>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</si>
  <si>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</si>
  <si>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</si>
  <si>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</si>
  <si>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</si>
  <si>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</si>
  <si>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</si>
  <si>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</si>
  <si>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</si>
  <si>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</si>
  <si>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</si>
  <si>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</si>
  <si>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</si>
  <si>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</si>
  <si>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</si>
  <si>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</si>
  <si>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</si>
  <si>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</si>
  <si>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</si>
  <si>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</si>
  <si>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</si>
  <si>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</si>
  <si>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</si>
  <si>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</si>
  <si>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</si>
  <si>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</si>
  <si>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</si>
  <si>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</si>
  <si>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</si>
  <si>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</si>
  <si>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</si>
  <si>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</si>
  <si>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</si>
  <si>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</si>
  <si>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</si>
  <si>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</si>
  <si>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</si>
  <si>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</si>
  <si>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</si>
  <si>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</si>
  <si>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</si>
  <si>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</si>
  <si>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</si>
  <si>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</si>
  <si>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</si>
  <si>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</si>
  <si>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</si>
  <si>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</si>
  <si>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</si>
  <si>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</si>
  <si>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</si>
  <si>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</si>
  <si>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</si>
  <si>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</si>
  <si>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</si>
  <si>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</si>
  <si>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</si>
  <si>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</si>
  <si>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</si>
  <si>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</si>
  <si>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</si>
  <si>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</si>
  <si>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</si>
  <si>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</si>
  <si>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</si>
  <si>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</si>
  <si>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</si>
  <si>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</si>
  <si>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</si>
  <si>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</si>
  <si>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</si>
  <si>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</si>
  <si>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</si>
  <si>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</si>
  <si>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</si>
  <si>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</si>
  <si>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</si>
  <si>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</si>
  <si>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</si>
  <si>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</si>
  <si>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</si>
  <si>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</si>
  <si>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</si>
  <si>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</si>
  <si>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</si>
  <si>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</si>
  <si>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</si>
  <si>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</si>
  <si>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</si>
  <si>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</si>
  <si>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</si>
  <si>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</si>
  <si>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</si>
  <si>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</si>
  <si>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</si>
  <si>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</si>
  <si>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</si>
  <si>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</si>
  <si>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</si>
  <si>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</si>
  <si>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</si>
  <si>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</si>
  <si>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</si>
  <si>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</si>
  <si>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</si>
  <si>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</si>
  <si>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</si>
  <si>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</si>
  <si>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</si>
  <si>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</si>
  <si>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</si>
  <si>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</si>
  <si>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</si>
  <si>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</si>
  <si>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</si>
  <si>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</si>
  <si>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</si>
  <si>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</si>
  <si>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</si>
  <si>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</si>
  <si>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</si>
  <si>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</si>
  <si>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</si>
  <si>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</si>
  <si>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</si>
  <si>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</si>
  <si>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</si>
  <si>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</si>
  <si>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</si>
  <si>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</si>
  <si>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</si>
  <si>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</si>
  <si>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</si>
  <si>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</si>
  <si>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</si>
  <si>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</si>
  <si>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</si>
  <si>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</si>
  <si>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</si>
  <si>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</si>
  <si>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</si>
  <si>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</si>
  <si>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</si>
  <si>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</si>
  <si>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</si>
  <si>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</si>
  <si>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</si>
  <si>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</si>
  <si>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</si>
  <si>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</si>
  <si>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</si>
  <si>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</si>
  <si>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</si>
  <si>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</si>
  <si>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</si>
  <si>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</si>
  <si>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</si>
  <si>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</si>
  <si>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</si>
  <si>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</si>
  <si>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</si>
  <si>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</si>
  <si>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</si>
  <si>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</si>
  <si>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</si>
  <si>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</si>
  <si>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</si>
  <si>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</si>
  <si>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</si>
  <si>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</si>
  <si>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</si>
  <si>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</si>
  <si>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</si>
  <si>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</si>
  <si>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</si>
  <si>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</si>
  <si>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</si>
  <si>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</si>
  <si>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</si>
  <si>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</si>
  <si>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</si>
  <si>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</si>
  <si>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</si>
  <si>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</si>
  <si>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</si>
  <si>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</si>
  <si>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</si>
  <si>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</si>
  <si>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</si>
  <si>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</si>
  <si>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</si>
  <si>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</si>
  <si>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</si>
  <si>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</si>
  <si>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</si>
  <si>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</si>
  <si>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</si>
  <si>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</si>
  <si>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</si>
  <si>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</si>
  <si>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</si>
  <si>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</si>
  <si>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</si>
  <si>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</si>
  <si>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</si>
  <si>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</si>
  <si>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</si>
  <si>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</si>
  <si>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</si>
  <si>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</si>
  <si>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</si>
  <si>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</si>
  <si>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</si>
  <si>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</si>
  <si>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</si>
  <si>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</si>
  <si>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</si>
  <si>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</si>
  <si>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</si>
  <si>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</si>
  <si>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</si>
  <si>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</si>
  <si>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</si>
  <si>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</si>
  <si>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</si>
  <si>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</si>
  <si>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</si>
  <si>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</si>
  <si>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</si>
  <si>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</si>
  <si>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</si>
  <si>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</si>
  <si>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</si>
  <si>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</si>
  <si>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</si>
  <si>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</si>
  <si>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</si>
  <si>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</si>
  <si>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</si>
  <si>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</si>
  <si>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</si>
  <si>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</si>
  <si>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</si>
  <si>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</si>
  <si>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</si>
  <si>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</si>
  <si>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</si>
  <si>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</si>
  <si>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</si>
  <si>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</si>
  <si>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</si>
  <si>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</si>
  <si>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</si>
  <si>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</si>
  <si>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</si>
  <si>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</si>
  <si>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</si>
  <si>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</si>
  <si>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</si>
  <si>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</si>
  <si>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</si>
  <si>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</si>
  <si>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</si>
  <si>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</si>
  <si>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</si>
  <si>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</si>
  <si>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</si>
  <si>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</si>
  <si>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</si>
  <si>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</si>
  <si>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</si>
  <si>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</si>
  <si>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</si>
  <si>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</si>
  <si>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</si>
  <si>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</si>
  <si>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</si>
  <si>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</si>
  <si>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</si>
  <si>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</si>
  <si>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</si>
  <si>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</si>
  <si>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</si>
  <si>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</si>
  <si>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</si>
  <si>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</si>
  <si>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</si>
  <si>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</si>
  <si>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</si>
  <si>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</si>
  <si>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</si>
  <si>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</si>
  <si>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</si>
  <si>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</si>
  <si>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</si>
  <si>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</si>
  <si>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</si>
  <si>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</si>
  <si>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</si>
  <si>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</si>
  <si>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</si>
  <si>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</si>
  <si>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</si>
  <si>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</si>
  <si>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</si>
  <si>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</si>
  <si>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</si>
  <si>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</si>
  <si>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</si>
  <si>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</si>
  <si>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</si>
  <si>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</si>
  <si>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</si>
  <si>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</si>
  <si>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</si>
  <si>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</si>
  <si>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</si>
  <si>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</si>
  <si>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</si>
  <si>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</si>
  <si>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</si>
  <si>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</si>
  <si>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</si>
  <si>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</si>
  <si>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</si>
  <si>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</si>
  <si>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</si>
  <si>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</si>
  <si>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</si>
  <si>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</si>
  <si>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</si>
  <si>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</si>
  <si>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</si>
  <si>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</si>
  <si>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</si>
  <si>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</si>
  <si>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</si>
  <si>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</si>
  <si>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</si>
  <si>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</si>
  <si>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</si>
  <si>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</si>
  <si>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</si>
  <si>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</si>
  <si>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</si>
  <si>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</si>
  <si>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</si>
  <si>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</si>
  <si>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</si>
  <si>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</si>
  <si>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</si>
  <si>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</si>
  <si>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</si>
  <si>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</si>
  <si>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</si>
  <si>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</si>
  <si>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</si>
  <si>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</si>
  <si>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</si>
  <si>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</si>
  <si>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</si>
  <si>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</si>
  <si>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</si>
  <si>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</si>
  <si>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</si>
  <si>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</si>
  <si>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</si>
  <si>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</si>
  <si>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</si>
  <si>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</si>
  <si>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</si>
  <si>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</si>
  <si>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</si>
  <si>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</si>
  <si>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</si>
  <si>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</si>
  <si>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</si>
  <si>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</si>
  <si>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</si>
  <si>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</si>
  <si>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</si>
  <si>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</si>
  <si>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</si>
  <si>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</si>
  <si>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</si>
  <si>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</si>
  <si>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</si>
  <si>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</si>
  <si>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</si>
  <si>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</si>
  <si>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</si>
  <si>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</si>
  <si>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</si>
  <si>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</si>
  <si>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</si>
  <si>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</si>
  <si>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</si>
  <si>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</si>
  <si>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</si>
  <si>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</si>
  <si>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</si>
  <si>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</si>
  <si>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</si>
  <si>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</si>
  <si>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</si>
  <si>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</si>
  <si>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</si>
  <si>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</si>
  <si>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</si>
  <si>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</si>
  <si>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</si>
  <si>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</si>
  <si>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</si>
  <si>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</si>
  <si>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</si>
  <si>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</si>
  <si>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</si>
  <si>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</si>
  <si>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</si>
  <si>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</si>
  <si>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</si>
  <si>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</si>
  <si>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</si>
  <si>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</si>
  <si>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</si>
  <si>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</si>
  <si>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</si>
  <si>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</si>
  <si>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</si>
  <si>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</si>
  <si>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</si>
  <si>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</si>
  <si>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</si>
  <si>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</si>
  <si>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</si>
  <si>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</si>
  <si>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</si>
  <si>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</si>
  <si>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</si>
  <si>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</si>
  <si>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</si>
  <si>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</si>
  <si>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</si>
  <si>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</si>
  <si>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</si>
  <si>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</si>
  <si>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</si>
  <si>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</si>
  <si>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</si>
  <si>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</si>
  <si>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</si>
  <si>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</si>
  <si>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</si>
  <si>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</si>
  <si>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</si>
  <si>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</si>
  <si>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</si>
  <si>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</si>
  <si>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</si>
  <si>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</si>
  <si>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</si>
  <si>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</si>
  <si>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</si>
  <si>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</si>
  <si>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</si>
  <si>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</si>
  <si>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</si>
  <si>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</si>
  <si>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</si>
  <si>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</si>
  <si>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</si>
  <si>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</si>
  <si>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</si>
  <si>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</si>
  <si>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</si>
  <si>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</si>
  <si>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</si>
  <si>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</si>
  <si>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</si>
  <si>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</si>
  <si>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</si>
  <si>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</si>
  <si>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</si>
  <si>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</si>
  <si>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</si>
  <si>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</si>
  <si>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</si>
  <si>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</si>
  <si>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</si>
  <si>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</si>
  <si>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</si>
  <si>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</si>
  <si>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</si>
  <si>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</si>
  <si>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</si>
  <si>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</si>
  <si>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</si>
  <si>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</si>
  <si>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</si>
  <si>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</si>
  <si>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</si>
  <si>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</si>
  <si>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</si>
  <si>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</si>
  <si>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</si>
  <si>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</si>
  <si>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</si>
  <si>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</si>
  <si>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</si>
  <si>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</si>
  <si>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</si>
  <si>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</si>
  <si>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</si>
  <si>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</si>
  <si>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</si>
  <si>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</si>
  <si>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</si>
  <si>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</si>
  <si>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</si>
  <si>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</si>
  <si>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</si>
  <si>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</si>
  <si>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</si>
  <si>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</si>
  <si>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</si>
  <si>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</si>
  <si>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</si>
  <si>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</si>
  <si>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</si>
  <si>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</si>
  <si>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</si>
  <si>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</si>
  <si>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</si>
  <si>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</si>
  <si>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</si>
  <si>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</si>
  <si>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</si>
  <si>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</si>
  <si>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</si>
  <si>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</si>
  <si>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</si>
  <si>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</si>
  <si>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</si>
  <si>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</si>
  <si>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</si>
  <si>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</si>
  <si>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</si>
  <si>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</si>
  <si>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</si>
  <si>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</si>
  <si>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</si>
  <si>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</si>
  <si>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</si>
  <si>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</si>
  <si>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</si>
  <si>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</si>
  <si>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</si>
  <si>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</si>
  <si>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</si>
  <si>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</si>
  <si>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</si>
  <si>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</si>
  <si>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</si>
  <si>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</si>
  <si>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</si>
  <si>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</si>
  <si>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</si>
  <si>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</si>
  <si>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</si>
  <si>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</si>
  <si>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</si>
  <si>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</si>
  <si>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</si>
  <si>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</si>
  <si>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</si>
  <si>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</si>
  <si>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</si>
  <si>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</si>
  <si>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</si>
  <si>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</si>
  <si>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</si>
  <si>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</si>
  <si>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</si>
  <si>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</si>
  <si>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</si>
  <si>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</si>
  <si>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</si>
  <si>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</si>
  <si>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</si>
  <si>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</si>
  <si>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</si>
  <si>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</si>
  <si>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</si>
  <si>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</si>
  <si>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</si>
  <si>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</si>
  <si>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</si>
  <si>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</si>
  <si>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</si>
  <si>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</si>
  <si>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</si>
  <si>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</si>
  <si>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</si>
  <si>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</si>
  <si>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</si>
  <si>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</si>
  <si>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</si>
  <si>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</si>
  <si>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</si>
  <si>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</si>
  <si>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</si>
  <si>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</si>
  <si>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</si>
  <si>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</si>
  <si>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</si>
  <si>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</si>
  <si>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</si>
  <si>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</si>
  <si>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</si>
  <si>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</si>
  <si>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</si>
  <si>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</si>
  <si>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</si>
  <si>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</si>
  <si>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</si>
  <si>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</si>
  <si>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</si>
  <si>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</si>
  <si>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</si>
  <si>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</si>
  <si>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</si>
  <si>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</si>
  <si>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</si>
  <si>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</si>
  <si>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</si>
  <si>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</si>
  <si>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</si>
  <si>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</si>
  <si>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</si>
  <si>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</si>
  <si>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</si>
  <si>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</si>
  <si>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</si>
  <si>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</si>
  <si>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</si>
  <si>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</si>
  <si>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</si>
  <si>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</si>
  <si>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</si>
  <si>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</si>
  <si>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</si>
  <si>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</si>
  <si>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</si>
  <si>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</si>
  <si>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</si>
  <si>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</si>
  <si>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</si>
  <si>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</si>
  <si>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</si>
  <si>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</si>
  <si>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</si>
  <si>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</si>
  <si>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</si>
  <si>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</si>
  <si>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</si>
  <si>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</si>
  <si>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</si>
  <si>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</si>
  <si>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</si>
  <si>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</si>
  <si>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</si>
  <si>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</si>
  <si>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</si>
  <si>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</si>
  <si>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</si>
  <si>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</si>
  <si>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</si>
  <si>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</si>
  <si>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</si>
  <si>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</si>
  <si>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</si>
  <si>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</si>
  <si>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</si>
  <si>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</si>
  <si>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</si>
  <si>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</si>
  <si>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</si>
  <si>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</si>
  <si>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</si>
  <si>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</si>
  <si>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</si>
  <si>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</si>
  <si>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</si>
  <si>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</si>
  <si>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</si>
  <si>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</si>
  <si>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</si>
  <si>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</si>
  <si>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</si>
  <si>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</si>
  <si>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</si>
  <si>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</si>
  <si>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</si>
  <si>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</si>
  <si>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</si>
  <si>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</si>
  <si>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</si>
  <si>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</si>
  <si>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</si>
  <si>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</si>
  <si>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</si>
  <si>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</si>
  <si>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</si>
  <si>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</si>
  <si>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</si>
  <si>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</si>
  <si>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</si>
  <si>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</si>
  <si>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</si>
  <si>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</si>
  <si>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</si>
  <si>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</si>
  <si>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</si>
  <si>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</si>
  <si>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</si>
  <si>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</si>
  <si>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</si>
  <si>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</si>
  <si>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</si>
  <si>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</si>
  <si>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</si>
  <si>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</si>
  <si>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</si>
  <si>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</si>
  <si>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</si>
  <si>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</si>
  <si>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</si>
  <si>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</si>
  <si>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</si>
  <si>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</si>
  <si>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</si>
  <si>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</si>
  <si>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</si>
  <si>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</si>
  <si>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</si>
  <si>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</si>
  <si>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</si>
  <si>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</si>
  <si>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</si>
  <si>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</si>
  <si>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</si>
  <si>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</si>
  <si>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</si>
  <si>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</si>
  <si>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</si>
  <si>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</si>
  <si>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</si>
  <si>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</si>
  <si>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</si>
  <si>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</si>
  <si>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</si>
  <si>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</si>
  <si>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</si>
  <si>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</si>
  <si>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</si>
  <si>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</si>
  <si>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</si>
  <si>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</si>
  <si>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</si>
  <si>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</si>
  <si>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</si>
  <si>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</si>
  <si>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</si>
  <si>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</si>
  <si>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</si>
  <si>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</si>
  <si>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</si>
  <si>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</si>
  <si>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</si>
  <si>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</si>
  <si>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</si>
  <si>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</si>
  <si>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</si>
  <si>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</si>
  <si>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</si>
  <si>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</si>
  <si>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</si>
  <si>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</si>
  <si>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</si>
  <si>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</si>
  <si>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</si>
  <si>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</si>
  <si>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</si>
  <si>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</si>
  <si>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</si>
  <si>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</si>
  <si>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</si>
  <si>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</si>
  <si>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</si>
  <si>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</si>
  <si>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</si>
  <si>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</si>
  <si>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</si>
  <si>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</si>
  <si>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</si>
  <si>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</si>
  <si>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</si>
  <si>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</si>
  <si>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</si>
  <si>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</si>
  <si>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</si>
  <si>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</si>
  <si>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</si>
  <si>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</si>
  <si>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</si>
  <si>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</si>
  <si>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</si>
  <si>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</si>
  <si>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</si>
  <si>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</si>
  <si>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</si>
  <si>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</si>
  <si>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</si>
  <si>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</si>
  <si>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</si>
  <si>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</si>
  <si>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</si>
  <si>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</si>
  <si>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</si>
  <si>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</si>
  <si>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</si>
  <si>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</si>
  <si>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</si>
  <si>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</si>
  <si>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</si>
  <si>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</si>
  <si>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</si>
  <si>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</si>
  <si>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</si>
  <si>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</si>
  <si>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</si>
  <si>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</si>
  <si>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</si>
  <si>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</si>
  <si>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</si>
  <si>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</si>
  <si>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</si>
  <si>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</si>
  <si>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</si>
  <si>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</si>
  <si>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</si>
  <si>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</si>
  <si>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</si>
  <si>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</si>
  <si>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</si>
  <si>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</si>
  <si>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</si>
  <si>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</si>
  <si>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</si>
  <si>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</si>
  <si>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</si>
  <si>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</si>
  <si>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</si>
  <si>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</si>
  <si>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</si>
  <si>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</si>
  <si>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</si>
  <si>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</si>
  <si>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</si>
  <si>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</si>
  <si>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</si>
  <si>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</si>
  <si>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</si>
  <si>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</si>
  <si>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</si>
  <si>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</si>
  <si>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</si>
  <si>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</si>
  <si>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</si>
  <si>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</si>
  <si>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</si>
  <si>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</si>
  <si>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</si>
  <si>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</si>
  <si>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</si>
  <si>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</si>
  <si>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</si>
  <si>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</si>
  <si>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</si>
  <si>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</si>
  <si>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</si>
  <si>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</si>
  <si>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</si>
  <si>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</si>
  <si>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</si>
  <si>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</si>
  <si>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</si>
  <si>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</si>
  <si>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</si>
  <si>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</si>
  <si>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</si>
  <si>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</si>
  <si>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</si>
  <si>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</si>
  <si>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</si>
  <si>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</si>
  <si>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</si>
  <si>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</si>
  <si>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</si>
  <si>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</si>
  <si>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</si>
  <si>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</si>
  <si>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</si>
  <si>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</si>
  <si>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</si>
  <si>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</si>
  <si>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</si>
  <si>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</si>
  <si>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</si>
  <si>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</si>
  <si>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</si>
  <si>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</si>
  <si>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</si>
  <si>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</si>
  <si>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</si>
  <si>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</si>
  <si>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</si>
  <si>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</si>
  <si>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</si>
  <si>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</si>
  <si>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</si>
  <si>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</si>
  <si>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</si>
  <si>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</si>
  <si>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</si>
  <si>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</si>
  <si>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</si>
  <si>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</si>
  <si>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</si>
  <si>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</si>
  <si>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</si>
  <si>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</si>
  <si>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</si>
  <si>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</si>
  <si>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</si>
  <si>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</si>
  <si>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</si>
  <si>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</si>
  <si>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</si>
  <si>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</si>
  <si>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</si>
  <si>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</si>
  <si>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</si>
  <si>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</si>
  <si>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</si>
  <si>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</si>
  <si>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</si>
  <si>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</si>
  <si>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</si>
  <si>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</si>
  <si>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</si>
  <si>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</si>
  <si>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</si>
  <si>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</si>
  <si>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</si>
  <si>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</si>
  <si>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</si>
  <si>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</si>
  <si>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</si>
  <si>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</si>
  <si>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</si>
  <si>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</si>
  <si>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</si>
  <si>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</si>
  <si>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</si>
  <si>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</si>
  <si>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</si>
  <si>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</si>
  <si>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</si>
  <si>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</si>
  <si>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</si>
  <si>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</si>
  <si>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</si>
  <si>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</si>
  <si>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</si>
  <si>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</si>
  <si>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</si>
  <si>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</si>
  <si>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</si>
  <si>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</si>
  <si>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</si>
  <si>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</si>
  <si>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</si>
  <si>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</si>
  <si>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</si>
  <si>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</si>
  <si>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</si>
  <si>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</si>
  <si>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</si>
  <si>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</si>
  <si>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</si>
  <si>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</si>
  <si>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</si>
  <si>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</si>
  <si>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</si>
  <si>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</si>
  <si>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</si>
  <si>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</si>
  <si>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</si>
  <si>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</si>
  <si>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</si>
  <si>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</si>
  <si>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</si>
  <si>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</si>
  <si>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</si>
  <si>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</si>
  <si>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</si>
  <si>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</si>
  <si>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</si>
  <si>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</si>
  <si>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</si>
  <si>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</si>
  <si>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</si>
  <si>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</si>
  <si>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</si>
  <si>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</si>
  <si>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</si>
  <si>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</si>
  <si>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</si>
  <si>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</si>
  <si>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</si>
  <si>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</si>
  <si>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</si>
  <si>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</si>
  <si>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</si>
  <si>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</si>
  <si>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</si>
  <si>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</si>
  <si>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</si>
  <si>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</si>
  <si>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</si>
  <si>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</si>
  <si>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</si>
  <si>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</si>
  <si>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</si>
  <si>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</si>
  <si>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</si>
  <si>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</si>
  <si>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</si>
  <si>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</si>
  <si>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</si>
  <si>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</si>
  <si>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</si>
  <si>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</si>
  <si>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</si>
  <si>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</si>
  <si>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</si>
  <si>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</si>
  <si>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</si>
  <si>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</si>
  <si>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</si>
  <si>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</si>
  <si>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</si>
  <si>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</si>
  <si>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</si>
  <si>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</si>
  <si>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</si>
  <si>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</si>
  <si>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</si>
  <si>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</si>
  <si>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</si>
  <si>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</si>
  <si>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</si>
  <si>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</si>
  <si>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</si>
  <si>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</si>
  <si>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</si>
  <si>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</si>
  <si>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</si>
  <si>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</si>
  <si>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</si>
  <si>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</si>
  <si>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</si>
  <si>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</si>
  <si>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</si>
  <si>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</si>
  <si>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</si>
  <si>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</si>
  <si>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</si>
  <si>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</si>
  <si>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</si>
  <si>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</si>
  <si>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</si>
  <si>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</si>
  <si>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</si>
  <si>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</si>
  <si>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</si>
  <si>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</si>
  <si>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</si>
  <si>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</si>
  <si>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</si>
  <si>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</si>
  <si>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</si>
  <si>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</si>
  <si>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</si>
  <si>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</si>
  <si>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</si>
  <si>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</si>
  <si>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</si>
  <si>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</si>
  <si>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</si>
  <si>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</si>
  <si>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</si>
  <si>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</si>
  <si>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</si>
  <si>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</si>
  <si>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</si>
  <si>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</si>
  <si>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</si>
  <si>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</si>
  <si>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</si>
  <si>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</si>
  <si>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</si>
  <si>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</si>
  <si>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</si>
  <si>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</si>
  <si>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</si>
  <si>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</si>
  <si>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</si>
  <si>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</si>
  <si>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</si>
  <si>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</si>
  <si>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</si>
  <si>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</si>
  <si>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</si>
  <si>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</si>
  <si>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</si>
  <si>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</si>
  <si>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</si>
  <si>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</si>
  <si>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</si>
  <si>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</si>
  <si>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</si>
  <si>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</si>
  <si>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</si>
  <si>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</si>
  <si>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</si>
  <si>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</si>
  <si>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</si>
  <si>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</si>
  <si>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</si>
  <si>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</si>
  <si>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</si>
  <si>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</si>
  <si>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</si>
  <si>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</si>
  <si>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</si>
  <si>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</si>
  <si>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</si>
  <si>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</si>
  <si>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</si>
  <si>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</si>
  <si>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</si>
  <si>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</si>
  <si>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</si>
  <si>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</si>
  <si>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</si>
  <si>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</si>
  <si>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</si>
  <si>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</si>
  <si>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</si>
  <si>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</si>
  <si>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</si>
  <si>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</si>
  <si>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</si>
  <si>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</si>
  <si>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</si>
  <si>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</si>
  <si>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</si>
  <si>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</si>
  <si>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</si>
  <si>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</si>
  <si>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</si>
  <si>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</si>
  <si>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</si>
  <si>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</si>
  <si>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</si>
  <si>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</si>
  <si>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</si>
  <si>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</si>
  <si>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</si>
  <si>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</si>
  <si>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</si>
  <si>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</si>
  <si>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</si>
  <si>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</si>
  <si>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</si>
  <si>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</si>
  <si>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</si>
  <si>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</si>
  <si>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</si>
  <si>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</si>
  <si>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</si>
  <si>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</si>
  <si>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</si>
  <si>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</si>
  <si>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</si>
  <si>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</si>
  <si>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</si>
  <si>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</si>
  <si>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</si>
  <si>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</si>
  <si>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</si>
  <si>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</si>
  <si>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</si>
  <si>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</si>
  <si>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</si>
  <si>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</si>
  <si>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</si>
  <si>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</si>
  <si>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</si>
  <si>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</si>
  <si>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</si>
  <si>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</si>
  <si>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</si>
  <si>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</si>
  <si>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</si>
  <si>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</si>
  <si>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</si>
  <si>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</si>
  <si>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</si>
  <si>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</si>
  <si>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</si>
  <si>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</si>
  <si>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</si>
  <si>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</si>
  <si>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</si>
  <si>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</si>
  <si>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</si>
  <si>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</si>
  <si>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</si>
  <si>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</si>
  <si>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</si>
  <si>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</si>
  <si>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</si>
  <si>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</si>
  <si>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</si>
  <si>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</si>
  <si>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</si>
  <si>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</si>
  <si>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</si>
  <si>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</si>
  <si>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</si>
  <si>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</si>
  <si>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</si>
  <si>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</si>
  <si>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</si>
  <si>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</si>
  <si>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</si>
  <si>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</si>
  <si>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</si>
  <si>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</si>
  <si>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</si>
  <si>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</si>
  <si>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</si>
  <si>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</si>
  <si>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</si>
  <si>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</si>
  <si>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</si>
  <si>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</si>
  <si>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</si>
  <si>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</si>
  <si>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</si>
  <si>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</si>
  <si>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</si>
  <si>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</si>
  <si>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</si>
  <si>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</si>
  <si>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</si>
  <si>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</si>
  <si>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</si>
  <si>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</si>
  <si>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</si>
  <si>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</si>
  <si>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</si>
  <si>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</si>
  <si>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</si>
  <si>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</si>
  <si>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</si>
  <si>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</si>
  <si>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</si>
  <si>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</si>
  <si>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</si>
  <si>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</si>
  <si>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</si>
  <si>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</si>
  <si>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</si>
  <si>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</si>
  <si>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</si>
  <si>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</si>
  <si>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</si>
  <si>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</si>
  <si>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</si>
  <si>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</si>
  <si>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</si>
  <si>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</si>
  <si>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</si>
  <si>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</si>
  <si>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</si>
  <si>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</si>
  <si>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</si>
  <si>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</si>
  <si>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</si>
  <si>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</si>
  <si>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</si>
  <si>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</si>
  <si>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</si>
  <si>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</si>
  <si>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</si>
  <si>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</si>
  <si>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</si>
  <si>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</si>
  <si>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</si>
  <si>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</si>
  <si>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</si>
  <si>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</si>
  <si>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</si>
  <si>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</si>
  <si>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</si>
  <si>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</si>
  <si>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</si>
  <si>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</si>
  <si>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</si>
  <si>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</si>
  <si>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</si>
  <si>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</si>
  <si>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</si>
  <si>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</si>
  <si>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</si>
  <si>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</si>
  <si>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</si>
  <si>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</si>
  <si>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</si>
  <si>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</si>
  <si>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</si>
  <si>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</si>
  <si>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</si>
  <si>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</si>
  <si>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</si>
  <si>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</si>
  <si>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</si>
  <si>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</si>
  <si>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</si>
  <si>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</si>
  <si>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</si>
  <si>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</si>
  <si>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</si>
  <si>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</si>
  <si>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</si>
  <si>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</si>
  <si>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</si>
  <si>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</si>
  <si>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</si>
  <si>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</si>
  <si>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</si>
  <si>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</si>
  <si>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</si>
  <si>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</si>
  <si>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</si>
  <si>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</si>
  <si>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</si>
  <si>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</si>
  <si>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</si>
  <si>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</si>
  <si>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</si>
  <si>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</si>
  <si>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</si>
  <si>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</si>
  <si>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</si>
  <si>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</si>
  <si>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</si>
  <si>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</si>
  <si>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</si>
  <si>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</si>
  <si>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</si>
  <si>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</si>
  <si>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</si>
  <si>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</si>
  <si>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</si>
  <si>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</si>
  <si>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</si>
  <si>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</si>
  <si>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</si>
  <si>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</si>
  <si>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</si>
  <si>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</si>
  <si>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</si>
  <si>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</si>
  <si>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</si>
  <si>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</si>
  <si>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</si>
  <si>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</si>
  <si>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</si>
  <si>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</si>
  <si>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</si>
  <si>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</si>
  <si>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</si>
  <si>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</si>
  <si>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</si>
  <si>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</si>
  <si>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</si>
  <si>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</si>
  <si>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</si>
  <si>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</si>
  <si>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</si>
  <si>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</si>
  <si>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</si>
  <si>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</si>
  <si>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</si>
  <si>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</si>
  <si>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</si>
  <si>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</si>
  <si>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</si>
  <si>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</si>
  <si>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</si>
  <si>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</si>
  <si>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</si>
  <si>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</si>
  <si>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</si>
  <si>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</si>
  <si>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</si>
  <si>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</si>
  <si>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</si>
  <si>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</si>
  <si>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</si>
  <si>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</si>
  <si>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</si>
  <si>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</si>
  <si>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</si>
  <si>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</si>
  <si>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</si>
  <si>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</si>
  <si>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</si>
  <si>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</si>
  <si>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</si>
  <si>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</si>
  <si>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</si>
  <si>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</si>
  <si>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</si>
  <si>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</si>
  <si>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</si>
  <si>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</si>
  <si>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</si>
  <si>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</si>
  <si>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</si>
  <si>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</si>
  <si>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</si>
  <si>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</si>
  <si>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</si>
  <si>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</si>
  <si>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</si>
  <si>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</si>
  <si>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</si>
  <si>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</si>
  <si>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</si>
  <si>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</si>
  <si>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</si>
  <si>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</si>
  <si>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</si>
  <si>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</si>
  <si>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</si>
  <si>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</si>
  <si>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</si>
  <si>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</si>
  <si>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</si>
  <si>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</si>
  <si>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</si>
  <si>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</si>
  <si>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</si>
  <si>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</si>
  <si>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</si>
  <si>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</si>
  <si>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</si>
  <si>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</si>
  <si>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</si>
  <si>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</si>
  <si>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</si>
  <si>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</si>
  <si>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</si>
  <si>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</si>
  <si>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</si>
  <si>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</si>
  <si>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</si>
  <si>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</si>
  <si>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</si>
  <si>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</si>
  <si>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</si>
  <si>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</si>
  <si>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</si>
  <si>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</si>
  <si>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</si>
  <si>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</si>
  <si>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</si>
  <si>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</si>
  <si>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</si>
  <si>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</si>
  <si>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</si>
  <si>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</si>
  <si>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</si>
  <si>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</si>
  <si>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</si>
  <si>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</si>
  <si>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</si>
  <si>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</si>
  <si>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</si>
  <si>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</si>
  <si>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</si>
  <si>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</si>
  <si>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</si>
  <si>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</si>
  <si>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</si>
  <si>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</si>
  <si>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</si>
  <si>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</si>
  <si>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</si>
  <si>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</si>
  <si>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</si>
  <si>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</si>
  <si>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</si>
  <si>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</si>
  <si>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</si>
  <si>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</si>
  <si>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</si>
  <si>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</si>
  <si>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</si>
  <si>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</si>
  <si>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</si>
  <si>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</si>
  <si>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</si>
  <si>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</si>
  <si>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</si>
  <si>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</si>
  <si>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</si>
  <si>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</si>
  <si>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</si>
  <si>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</si>
  <si>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</si>
  <si>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</si>
  <si>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</si>
  <si>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</si>
  <si>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</si>
  <si>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</si>
  <si>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</si>
  <si>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</si>
  <si>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</si>
  <si>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</si>
  <si>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</si>
  <si>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</si>
  <si>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</si>
  <si>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</si>
  <si>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</si>
  <si>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</si>
  <si>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</si>
  <si>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</si>
  <si>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</si>
  <si>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</si>
  <si>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</si>
  <si>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</si>
  <si>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</si>
  <si>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</si>
  <si>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</si>
  <si>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</si>
  <si>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</si>
  <si>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</si>
  <si>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</si>
  <si>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</si>
  <si>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</si>
  <si>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</si>
  <si>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</si>
  <si>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</si>
  <si>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</si>
  <si>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</si>
  <si>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</si>
  <si>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</si>
  <si>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</si>
  <si>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</si>
  <si>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</si>
  <si>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</si>
  <si>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</si>
  <si>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</si>
  <si>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</si>
  <si>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</si>
  <si>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</si>
  <si>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</si>
  <si>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</si>
  <si>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</si>
  <si>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</si>
  <si>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</si>
  <si>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</si>
  <si>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</si>
  <si>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</si>
  <si>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</si>
  <si>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</si>
  <si>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</si>
  <si>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</si>
  <si>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</si>
  <si>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</si>
  <si>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</si>
  <si>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</si>
  <si>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</si>
  <si>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</si>
  <si>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</si>
  <si>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</si>
  <si>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</si>
  <si>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</si>
  <si>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</si>
  <si>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</si>
  <si>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</si>
  <si>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</si>
  <si>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</si>
  <si>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</si>
  <si>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</si>
  <si>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</si>
  <si>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</si>
  <si>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</si>
  <si>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</si>
  <si>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</si>
  <si>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</si>
  <si>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</si>
  <si>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</si>
  <si>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</si>
  <si>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</si>
  <si>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</si>
  <si>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</si>
  <si>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</si>
  <si>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</si>
  <si>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</si>
  <si>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</si>
  <si>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</si>
  <si>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</si>
  <si>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</si>
  <si>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</si>
  <si>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</si>
  <si>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</si>
  <si>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</si>
  <si>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</si>
  <si>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</si>
  <si>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</si>
  <si>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</si>
  <si>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</si>
  <si>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</si>
  <si>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</si>
  <si>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</si>
  <si>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</si>
  <si>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</si>
  <si>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</si>
  <si>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</si>
  <si>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</si>
  <si>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</si>
  <si>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</si>
  <si>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</si>
  <si>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</si>
  <si>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</si>
  <si>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</si>
  <si>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</si>
  <si>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</si>
  <si>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</si>
  <si>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</si>
  <si>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</si>
  <si>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</si>
  <si>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</si>
  <si>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</si>
  <si>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</si>
  <si>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</si>
  <si>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</si>
  <si>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</si>
  <si>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</si>
  <si>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</si>
  <si>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</si>
  <si>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</si>
  <si>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</si>
  <si>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</si>
  <si>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</si>
  <si>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</si>
  <si>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</si>
  <si>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</si>
  <si>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</si>
  <si>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</si>
  <si>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</si>
  <si>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</si>
  <si>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</si>
  <si>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</si>
  <si>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</si>
  <si>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</si>
  <si>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</si>
  <si>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</si>
  <si>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</si>
  <si>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</si>
  <si>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</si>
  <si>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</si>
  <si>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</si>
  <si>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</si>
  <si>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</si>
  <si>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</si>
  <si>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</si>
  <si>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</si>
  <si>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</si>
  <si>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</si>
  <si>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</si>
  <si>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</si>
  <si>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</si>
  <si>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</si>
  <si>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</si>
  <si>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</si>
  <si>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</si>
  <si>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</si>
  <si>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</si>
  <si>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</si>
  <si>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</si>
  <si>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</si>
  <si>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</si>
  <si>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</si>
  <si>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</si>
  <si>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</si>
  <si>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</si>
  <si>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</si>
  <si>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</si>
  <si>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</si>
  <si>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</si>
  <si>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</si>
  <si>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</si>
  <si>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</si>
  <si>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</si>
  <si>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</si>
  <si>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</si>
  <si>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</si>
  <si>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</si>
  <si>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</si>
  <si>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</si>
  <si>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</si>
  <si>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</si>
  <si>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</si>
  <si>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</si>
  <si>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</si>
  <si>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</si>
  <si>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</si>
  <si>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</si>
  <si>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</si>
  <si>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</si>
  <si>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</si>
  <si>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</si>
  <si>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</si>
  <si>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</si>
  <si>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</si>
  <si>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</si>
  <si>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</si>
  <si>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</si>
  <si>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</si>
  <si>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</si>
  <si>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</si>
  <si>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</si>
  <si>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</si>
  <si>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</si>
  <si>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</si>
  <si>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</si>
  <si>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</si>
  <si>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</si>
  <si>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</si>
  <si>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</si>
  <si>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</si>
  <si>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</si>
  <si>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</si>
  <si>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</si>
  <si>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</si>
  <si>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</si>
  <si>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</si>
  <si>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</si>
  <si>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</si>
  <si>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</si>
  <si>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</si>
  <si>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</si>
  <si>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</si>
  <si>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</si>
  <si>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</si>
  <si>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</si>
  <si>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</si>
  <si>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</si>
  <si>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</si>
  <si>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</si>
  <si>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</si>
  <si>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</si>
  <si>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</si>
  <si>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</si>
  <si>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</si>
  <si>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</si>
  <si>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</si>
  <si>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</si>
  <si>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</si>
  <si>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</si>
  <si>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</si>
  <si>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</si>
  <si>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</si>
  <si>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</si>
  <si>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</si>
  <si>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</si>
  <si>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</si>
  <si>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</si>
  <si>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</si>
  <si>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</si>
  <si>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</si>
  <si>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</si>
  <si>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</si>
  <si>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</si>
  <si>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</si>
  <si>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</si>
  <si>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</si>
  <si>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</si>
  <si>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</si>
  <si>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</si>
  <si>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</si>
  <si>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</si>
  <si>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</si>
  <si>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</si>
  <si>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</si>
  <si>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</si>
  <si>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</si>
  <si>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</si>
  <si>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</si>
  <si>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</si>
  <si>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</si>
  <si>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</si>
  <si>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</si>
  <si>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</si>
  <si>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</si>
  <si>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</si>
  <si>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</si>
  <si>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</si>
  <si>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</si>
  <si>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</si>
  <si>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</si>
  <si>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</si>
  <si>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</si>
  <si>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</si>
  <si>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</si>
  <si>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</si>
  <si>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</si>
  <si>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</si>
  <si>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</si>
  <si>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</si>
  <si>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</si>
  <si>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</si>
  <si>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</si>
  <si>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</si>
  <si>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</si>
  <si>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</si>
  <si>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</si>
  <si>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</si>
  <si>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</si>
  <si>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</si>
  <si>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</si>
  <si>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</si>
  <si>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</si>
  <si>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</si>
  <si>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</si>
  <si>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</si>
  <si>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</si>
  <si>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</si>
  <si>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</si>
  <si>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</si>
  <si>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</si>
  <si>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</si>
  <si>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</si>
  <si>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</si>
  <si>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</si>
  <si>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</si>
  <si>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</si>
  <si>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</si>
  <si>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</si>
  <si>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</si>
  <si>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</si>
  <si>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</si>
  <si>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</si>
  <si>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</si>
  <si>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</si>
  <si>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</si>
  <si>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</si>
  <si>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</si>
  <si>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</si>
  <si>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</si>
  <si>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</si>
  <si>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</si>
  <si>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</si>
  <si>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</si>
  <si>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</si>
  <si>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</si>
  <si>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</si>
  <si>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</si>
  <si>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</si>
  <si>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</si>
  <si>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</si>
  <si>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</si>
  <si>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</si>
  <si>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</si>
  <si>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</si>
  <si>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</si>
  <si>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</si>
  <si>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</si>
  <si>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</si>
  <si>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</si>
  <si>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</si>
  <si>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</si>
  <si>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</si>
  <si>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</si>
  <si>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</si>
  <si>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</si>
  <si>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</si>
  <si>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</si>
  <si>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</si>
  <si>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</si>
  <si>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</si>
  <si>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</si>
  <si>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</si>
  <si>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</si>
  <si>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</si>
  <si>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</si>
  <si>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</si>
  <si>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</si>
  <si>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</si>
  <si>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</si>
  <si>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</si>
  <si>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</si>
  <si>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</si>
  <si>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</si>
  <si>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</si>
  <si>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</si>
  <si>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</si>
  <si>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</si>
  <si>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</si>
  <si>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</si>
  <si>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</si>
  <si>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</si>
  <si>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</si>
  <si>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</si>
  <si>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</si>
  <si>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</si>
  <si>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</si>
  <si>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</si>
  <si>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</si>
  <si>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</si>
  <si>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</si>
  <si>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</si>
  <si>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</si>
  <si>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</si>
  <si>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</si>
  <si>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</si>
  <si>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</si>
  <si>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</si>
  <si>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</si>
  <si>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</si>
  <si>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</si>
  <si>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</si>
  <si>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</si>
  <si>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</si>
  <si>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</si>
  <si>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</si>
  <si>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</si>
  <si>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</si>
  <si>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</si>
  <si>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</si>
  <si>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</si>
  <si>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</si>
  <si>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</si>
  <si>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</si>
  <si>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</si>
  <si>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</si>
  <si>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</si>
  <si>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</si>
  <si>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</si>
  <si>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</si>
  <si>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</si>
  <si>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</si>
  <si>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</si>
  <si>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</si>
  <si>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</si>
  <si>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</si>
  <si>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</si>
  <si>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</si>
  <si>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</si>
  <si>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</si>
  <si>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</si>
  <si>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</si>
  <si>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</si>
  <si>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</si>
  <si>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</si>
  <si>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</si>
  <si>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</si>
  <si>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</si>
  <si>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</si>
  <si>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</si>
  <si>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</si>
  <si>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</si>
  <si>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</si>
  <si>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</si>
  <si>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</si>
  <si>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</si>
  <si>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</si>
  <si>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</si>
  <si>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</si>
  <si>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</si>
  <si>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</si>
  <si>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</si>
  <si>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</si>
  <si>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</si>
  <si>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</si>
  <si>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</si>
  <si>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</si>
  <si>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</si>
  <si>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</si>
  <si>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</si>
  <si>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</si>
  <si>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</si>
  <si>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</si>
  <si>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</si>
  <si>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</si>
  <si>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</si>
  <si>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</si>
  <si>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</si>
  <si>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</si>
  <si>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</si>
  <si>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</si>
  <si>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</si>
  <si>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</si>
  <si>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</si>
  <si>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</si>
  <si>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</si>
  <si>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</si>
  <si>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</si>
  <si>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</si>
  <si>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</si>
  <si>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</si>
  <si>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</si>
  <si>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</si>
  <si>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</si>
  <si>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</si>
  <si>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</si>
  <si>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</si>
  <si>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</si>
  <si>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</si>
  <si>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</si>
  <si>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</si>
  <si>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</si>
  <si>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</si>
  <si>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</si>
  <si>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</si>
  <si>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</si>
  <si>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</si>
  <si>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</si>
  <si>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</si>
  <si>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</si>
  <si>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</si>
  <si>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</si>
  <si>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</si>
  <si>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</si>
  <si>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</si>
  <si>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</si>
  <si>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</si>
  <si>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</si>
  <si>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</si>
  <si>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</si>
  <si>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</si>
  <si>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</si>
  <si>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</si>
  <si>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</si>
  <si>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</si>
  <si>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</si>
  <si>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</si>
  <si>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</si>
  <si>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</si>
  <si>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</si>
  <si>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</si>
  <si>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</si>
  <si>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</si>
  <si>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</si>
  <si>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</si>
  <si>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</si>
  <si>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</si>
  <si>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</si>
  <si>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</si>
  <si>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</si>
  <si>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</si>
  <si>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</si>
  <si>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</si>
  <si>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</si>
  <si>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</si>
  <si>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</si>
  <si>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</si>
  <si>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</si>
  <si>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</si>
  <si>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</si>
  <si>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</si>
  <si>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</si>
  <si>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</si>
  <si>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</si>
  <si>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</si>
  <si>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</si>
  <si>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</si>
  <si>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</si>
  <si>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</si>
  <si>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</si>
  <si>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</si>
  <si>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</si>
  <si>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</si>
  <si>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</si>
  <si>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</si>
  <si>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</si>
  <si>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</si>
  <si>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</si>
  <si>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</si>
  <si>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</si>
  <si>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</si>
  <si>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</si>
  <si>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</si>
  <si>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</si>
  <si>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</si>
  <si>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</si>
  <si>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</si>
  <si>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</si>
  <si>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</si>
  <si>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</si>
  <si>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</si>
  <si>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</si>
  <si>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</si>
  <si>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</si>
  <si>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</si>
  <si>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</si>
  <si>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</si>
  <si>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</si>
  <si>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</si>
  <si>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</si>
  <si>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</si>
  <si>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</si>
  <si>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</si>
  <si>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</si>
  <si>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</si>
  <si>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</si>
  <si>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</si>
  <si>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</si>
  <si>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</si>
  <si>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</si>
  <si>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</si>
  <si>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</si>
  <si>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</si>
  <si>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</si>
  <si>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</si>
  <si>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</si>
  <si>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</si>
  <si>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</si>
  <si>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</si>
  <si>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</si>
  <si>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</si>
  <si>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</si>
  <si>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</si>
  <si>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</si>
  <si>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</si>
  <si>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</si>
  <si>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</si>
  <si>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</si>
  <si>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</si>
  <si>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</si>
  <si>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</si>
  <si>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</si>
  <si>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</si>
  <si>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</si>
  <si>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</si>
  <si>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</si>
  <si>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</si>
  <si>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</si>
  <si>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</si>
  <si>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</si>
  <si>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</si>
  <si>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</si>
  <si>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</si>
  <si>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</si>
  <si>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</si>
  <si>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</si>
  <si>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</si>
  <si>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</si>
  <si>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</si>
  <si>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</si>
  <si>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</si>
  <si>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</si>
  <si>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</si>
  <si>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</si>
  <si>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</si>
  <si>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</si>
  <si>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</si>
  <si>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</si>
  <si>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</si>
  <si>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</si>
  <si>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</si>
  <si>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</si>
  <si>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</si>
  <si>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</si>
  <si>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</si>
  <si>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</si>
  <si>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</si>
  <si>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</si>
  <si>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</si>
  <si>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</si>
  <si>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</si>
  <si>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</si>
  <si>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</si>
  <si>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</si>
  <si>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</si>
  <si>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</si>
  <si>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</si>
  <si>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</si>
  <si>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</si>
  <si>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</si>
  <si>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</si>
  <si>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</si>
  <si>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</si>
  <si>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</si>
  <si>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</si>
  <si>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</si>
  <si>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</si>
  <si>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</si>
  <si>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</si>
  <si>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</si>
  <si>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</si>
  <si>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</si>
  <si>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</si>
  <si>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</si>
  <si>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</si>
  <si>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</si>
  <si>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</si>
  <si>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</si>
  <si>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</si>
  <si>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</si>
  <si>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</si>
  <si>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</si>
  <si>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</si>
  <si>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</si>
  <si>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</si>
  <si>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</si>
  <si>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</si>
  <si>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</si>
  <si>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</si>
  <si>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</si>
  <si>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</si>
  <si>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</si>
  <si>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</si>
  <si>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</si>
  <si>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</si>
  <si>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</si>
  <si>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</si>
  <si>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</si>
  <si>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</si>
  <si>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</si>
  <si>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</si>
  <si>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</si>
  <si>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</si>
  <si>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</si>
  <si>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</si>
  <si>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</si>
  <si>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</si>
  <si>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</si>
  <si>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</si>
  <si>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</si>
  <si>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</si>
  <si>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</si>
  <si>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</si>
  <si>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</si>
  <si>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</si>
  <si>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</si>
  <si>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</si>
  <si>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</si>
  <si>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</si>
  <si>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</si>
  <si>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</si>
  <si>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</si>
  <si>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</si>
  <si>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</si>
  <si>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</si>
  <si>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</si>
  <si>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</si>
  <si>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</si>
  <si>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</si>
  <si>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</si>
  <si>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</si>
  <si>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</si>
  <si>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</si>
  <si>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</si>
  <si>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</si>
  <si>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</si>
  <si>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</si>
  <si>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</si>
  <si>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</si>
  <si>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</si>
  <si>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</si>
  <si>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</si>
  <si>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</si>
  <si>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</si>
  <si>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</si>
  <si>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</si>
  <si>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</si>
  <si>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</si>
  <si>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</si>
  <si>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</si>
  <si>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</si>
  <si>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</si>
  <si>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</si>
  <si>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</si>
  <si>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</si>
  <si>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</si>
  <si>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</si>
  <si>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</si>
  <si>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</si>
  <si>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</si>
  <si>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</si>
  <si>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</si>
  <si>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</si>
  <si>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</si>
  <si>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</si>
  <si>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</si>
  <si>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</si>
  <si>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</si>
  <si>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</si>
  <si>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</si>
  <si>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</si>
  <si>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</si>
  <si>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</si>
  <si>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</si>
  <si>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</si>
  <si>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</si>
  <si>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</si>
  <si>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</si>
  <si>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</si>
  <si>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</si>
  <si>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</si>
  <si>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</si>
  <si>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</si>
  <si>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</si>
  <si>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</si>
  <si>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</si>
  <si>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</si>
  <si>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</si>
  <si>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</si>
  <si>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</si>
  <si>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</si>
  <si>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</si>
  <si>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</si>
  <si>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</si>
  <si>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</si>
  <si>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</si>
  <si>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</si>
  <si>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</si>
  <si>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</si>
  <si>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</si>
  <si>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</si>
  <si>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</si>
  <si>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</si>
  <si>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</si>
  <si>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</si>
  <si>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</si>
  <si>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</si>
  <si>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</si>
  <si>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</si>
  <si>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</si>
  <si>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</si>
  <si>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</si>
  <si>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</si>
  <si>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</si>
  <si>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</si>
  <si>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</si>
  <si>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</si>
  <si>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</si>
  <si>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</si>
  <si>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</si>
  <si>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</si>
  <si>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</si>
  <si>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</si>
  <si>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</si>
  <si>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</si>
  <si>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</si>
  <si>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</si>
  <si>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</si>
  <si>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</si>
  <si>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</si>
  <si>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</si>
  <si>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</si>
  <si>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</si>
  <si>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</si>
  <si>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</si>
  <si>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</si>
  <si>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</si>
  <si>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</si>
  <si>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</si>
  <si>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</si>
  <si>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</si>
  <si>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</si>
  <si>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</si>
  <si>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</si>
  <si>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</si>
  <si>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</si>
  <si>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</si>
  <si>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</si>
  <si>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</si>
  <si>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</si>
  <si>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</si>
  <si>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</si>
  <si>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</si>
  <si>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</si>
  <si>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</si>
  <si>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</si>
  <si>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</si>
  <si>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</si>
  <si>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</si>
  <si>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</si>
  <si>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</si>
  <si>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</si>
  <si>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</si>
  <si>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</si>
  <si>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</si>
  <si>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</si>
  <si>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</si>
  <si>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</si>
  <si>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</si>
  <si>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</si>
  <si>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</si>
  <si>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</si>
  <si>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</si>
  <si>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</si>
  <si>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</si>
  <si>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</si>
  <si>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</si>
  <si>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</si>
  <si>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</si>
  <si>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</si>
  <si>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</si>
  <si>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</si>
  <si>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</si>
  <si>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</si>
  <si>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</si>
  <si>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</si>
  <si>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</si>
  <si>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</si>
  <si>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</si>
  <si>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</si>
  <si>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</si>
  <si>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</si>
  <si>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</si>
  <si>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</si>
  <si>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</si>
  <si>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</si>
  <si>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</si>
  <si>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</si>
  <si>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</si>
  <si>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</si>
  <si>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</si>
  <si>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</si>
  <si>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</si>
  <si>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</si>
  <si>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</si>
  <si>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</si>
  <si>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</si>
  <si>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</si>
  <si>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</si>
  <si>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</si>
  <si>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</si>
  <si>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</si>
  <si>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</si>
  <si>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</si>
  <si>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</si>
  <si>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</si>
  <si>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</si>
  <si>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</si>
  <si>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</si>
  <si>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</si>
  <si>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</si>
  <si>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</si>
  <si>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</si>
  <si>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</si>
  <si>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</si>
  <si>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</si>
  <si>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</si>
  <si>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</si>
  <si>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</si>
  <si>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</si>
  <si>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</si>
  <si>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</si>
  <si>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</si>
  <si>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</si>
  <si>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</si>
  <si>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</si>
  <si>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</si>
  <si>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</si>
  <si>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</si>
  <si>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</si>
  <si>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</si>
  <si>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</si>
  <si>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</si>
  <si>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</si>
  <si>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</si>
  <si>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</si>
  <si>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</si>
  <si>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</si>
  <si>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</si>
  <si>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</si>
  <si>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</si>
  <si>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</si>
  <si>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</si>
  <si>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</si>
  <si>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</si>
  <si>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</si>
  <si>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</si>
  <si>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</si>
  <si>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</si>
  <si>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</si>
  <si>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</si>
  <si>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</si>
  <si>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</si>
  <si>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</si>
  <si>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</si>
  <si>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</si>
  <si>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</si>
  <si>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</si>
  <si>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</si>
  <si>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</si>
  <si>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</si>
  <si>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</si>
  <si>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</si>
  <si>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</si>
  <si>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</si>
  <si>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</si>
  <si>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</si>
  <si>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</si>
  <si>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</si>
  <si>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</si>
  <si>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</si>
  <si>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</si>
  <si>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</si>
  <si>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</si>
  <si>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</si>
  <si>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</si>
  <si>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</si>
  <si>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</si>
  <si>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</si>
  <si>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</si>
  <si>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</si>
  <si>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</si>
  <si>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</si>
  <si>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</si>
  <si>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</si>
  <si>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</si>
  <si>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</si>
  <si>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</si>
  <si>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</si>
  <si>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</si>
  <si>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</si>
  <si>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</si>
  <si>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</si>
  <si>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</si>
  <si>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</si>
  <si>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</si>
  <si>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</si>
  <si>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</si>
  <si>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</si>
  <si>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</si>
  <si>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</si>
  <si>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</si>
  <si>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</si>
  <si>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</si>
  <si>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</si>
  <si>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</si>
  <si>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</si>
  <si>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</si>
  <si>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</si>
  <si>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</si>
  <si>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</si>
  <si>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</si>
  <si>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</si>
  <si>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</si>
  <si>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</si>
  <si>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</si>
  <si>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</si>
  <si>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</si>
  <si>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</si>
  <si>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</si>
  <si>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</si>
  <si>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</si>
  <si>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</si>
  <si>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</si>
  <si>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</si>
  <si>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</si>
  <si>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</si>
  <si>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</si>
  <si>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</si>
  <si>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</si>
  <si>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</si>
  <si>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</si>
  <si>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</si>
  <si>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</si>
  <si>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</si>
  <si>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</si>
  <si>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</si>
  <si>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</si>
  <si>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</si>
  <si>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</si>
  <si>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</si>
  <si>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</si>
  <si>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</si>
  <si>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</si>
  <si>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</si>
  <si>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</si>
  <si>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</si>
  <si>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</si>
  <si>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</si>
  <si>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</si>
  <si>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</si>
  <si>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</si>
  <si>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</si>
  <si>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</si>
  <si>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</si>
  <si>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</si>
  <si>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</si>
  <si>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</si>
  <si>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</si>
  <si>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</si>
  <si>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</si>
  <si>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</si>
  <si>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</si>
  <si>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</si>
  <si>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</si>
  <si>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</si>
  <si>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</si>
  <si>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</si>
  <si>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</si>
  <si>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</si>
  <si>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</si>
  <si>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</si>
  <si>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</si>
  <si>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</si>
  <si>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</si>
  <si>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</si>
  <si>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</si>
  <si>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</si>
  <si>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</si>
  <si>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</si>
  <si>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</si>
  <si>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</si>
  <si>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</si>
  <si>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</si>
  <si>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</si>
  <si>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</si>
  <si>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</si>
  <si>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</si>
  <si>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</si>
  <si>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</si>
  <si>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</si>
  <si>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</si>
  <si>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</si>
  <si>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</si>
  <si>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</si>
  <si>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</si>
  <si>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</si>
  <si>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</si>
  <si>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</si>
  <si>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</si>
  <si>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</si>
  <si>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</si>
  <si>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</si>
  <si>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</si>
  <si>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</si>
  <si>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</si>
  <si>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</si>
  <si>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</si>
  <si>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</si>
  <si>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</si>
  <si>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</si>
  <si>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</si>
  <si>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</si>
  <si>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</si>
  <si>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</si>
  <si>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</si>
  <si>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</si>
  <si>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</si>
  <si>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</si>
  <si>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</si>
  <si>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</si>
  <si>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</si>
  <si>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</si>
  <si>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</si>
  <si>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</si>
  <si>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</si>
  <si>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</si>
  <si>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</si>
  <si>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</si>
  <si>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</si>
  <si>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</si>
  <si>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</si>
  <si>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</si>
  <si>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</si>
  <si>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</si>
  <si>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</si>
  <si>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</si>
  <si>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</si>
  <si>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</si>
  <si>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</si>
  <si>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</si>
  <si>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</si>
  <si>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</si>
  <si>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</si>
  <si>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</si>
  <si>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</si>
  <si>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</si>
  <si>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</si>
  <si>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</si>
  <si>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</si>
  <si>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</si>
  <si>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</si>
  <si>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</si>
  <si>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</si>
  <si>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</si>
  <si>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</si>
  <si>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</si>
  <si>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</si>
  <si>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</si>
  <si>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</si>
  <si>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</si>
  <si>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</si>
  <si>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</si>
  <si>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</si>
  <si>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</si>
  <si>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</si>
  <si>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</si>
  <si>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</si>
  <si>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</si>
  <si>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</si>
  <si>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</si>
  <si>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</si>
  <si>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</si>
  <si>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</si>
  <si>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</si>
  <si>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</si>
  <si>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</si>
  <si>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</si>
  <si>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</si>
  <si>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</si>
  <si>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</si>
  <si>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</si>
  <si>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</si>
  <si>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</si>
  <si>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</si>
  <si>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</si>
  <si>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</si>
  <si>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</si>
  <si>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</si>
  <si>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</si>
  <si>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</si>
  <si>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</si>
  <si>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</si>
  <si>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</si>
  <si>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</si>
  <si>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</si>
  <si>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</si>
  <si>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</si>
  <si>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</si>
  <si>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</si>
  <si>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</si>
  <si>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</si>
  <si>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</si>
  <si>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</si>
  <si>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</si>
  <si>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</si>
  <si>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</si>
  <si>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</si>
  <si>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</si>
  <si>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</si>
  <si>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</si>
  <si>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</si>
  <si>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</si>
  <si>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</si>
  <si>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</si>
  <si>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</si>
  <si>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</si>
  <si>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</si>
  <si>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</si>
  <si>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</si>
  <si>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</si>
  <si>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</si>
  <si>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</si>
  <si>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</si>
  <si>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</si>
  <si>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</si>
  <si>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</si>
  <si>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</si>
  <si>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</si>
  <si>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</si>
  <si>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</si>
  <si>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</si>
  <si>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</si>
  <si>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</si>
  <si>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</si>
  <si>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</si>
  <si>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</si>
  <si>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</si>
  <si>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</si>
  <si>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</si>
  <si>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</si>
  <si>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</si>
  <si>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</si>
  <si>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</si>
  <si>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</si>
  <si>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</si>
  <si>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</si>
  <si>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</si>
  <si>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</si>
  <si>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</si>
  <si>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</si>
  <si>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</si>
  <si>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</si>
  <si>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</si>
  <si>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</si>
  <si>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</si>
  <si>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</si>
  <si>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</si>
  <si>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</si>
  <si>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</si>
  <si>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</si>
  <si>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</si>
  <si>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</si>
  <si>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</si>
  <si>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</si>
  <si>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</si>
  <si>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</si>
  <si>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</si>
  <si>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</si>
  <si>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</si>
  <si>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</si>
  <si>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</si>
  <si>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</si>
  <si>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</si>
  <si>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</si>
  <si>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</si>
  <si>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</si>
  <si>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</si>
  <si>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</si>
  <si>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</si>
  <si>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</si>
  <si>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</si>
  <si>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</si>
  <si>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</si>
  <si>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</si>
  <si>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</si>
  <si>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</si>
  <si>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</si>
  <si>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</si>
  <si>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</si>
  <si>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</si>
  <si>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</si>
  <si>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</si>
  <si>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</si>
  <si>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</si>
  <si>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</si>
  <si>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</si>
  <si>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</si>
  <si>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</si>
  <si>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</si>
  <si>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</si>
  <si>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</si>
  <si>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</si>
  <si>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</si>
  <si>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</si>
  <si>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</si>
  <si>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</si>
  <si>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</si>
  <si>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</si>
  <si>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</si>
  <si>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</si>
  <si>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</si>
  <si>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</si>
  <si>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</si>
  <si>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</si>
  <si>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</si>
  <si>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</si>
  <si>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</si>
  <si>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</si>
  <si>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</si>
  <si>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</si>
  <si>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</si>
  <si>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</si>
  <si>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</si>
  <si>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</si>
  <si>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</si>
  <si>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</si>
  <si>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</si>
  <si>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</si>
  <si>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</si>
  <si>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</si>
  <si>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</si>
  <si>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</si>
  <si>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</si>
  <si>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</si>
  <si>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</si>
  <si>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</si>
  <si>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</si>
  <si>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</si>
  <si>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</si>
  <si>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</si>
  <si>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</si>
  <si>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</si>
  <si>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</si>
  <si>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</si>
  <si>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</si>
  <si>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</si>
  <si>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</si>
  <si>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</si>
  <si>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</si>
  <si>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</si>
  <si>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</si>
  <si>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</si>
  <si>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</si>
  <si>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</si>
  <si>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</si>
  <si>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</si>
  <si>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</si>
  <si>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</si>
  <si>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</si>
  <si>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</si>
  <si>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</si>
  <si>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</si>
  <si>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</si>
  <si>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</si>
  <si>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</si>
  <si>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</si>
  <si>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</si>
  <si>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</si>
  <si>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</si>
  <si>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</si>
  <si>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</si>
  <si>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</si>
  <si>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</si>
  <si>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</si>
  <si>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</si>
  <si>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</si>
  <si>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</si>
  <si>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</si>
  <si>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</si>
  <si>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</si>
  <si>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</si>
  <si>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</si>
  <si>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</si>
  <si>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</si>
  <si>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</si>
  <si>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</si>
  <si>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</si>
  <si>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</si>
  <si>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</si>
  <si>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</si>
  <si>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</si>
  <si>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</si>
  <si>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</si>
  <si>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</si>
  <si>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</si>
  <si>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</si>
  <si>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</si>
  <si>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</si>
  <si>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</si>
  <si>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</si>
  <si>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</si>
  <si>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</si>
  <si>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</si>
  <si>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</si>
  <si>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</si>
  <si>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</si>
  <si>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</si>
  <si>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</si>
  <si>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</si>
  <si>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</si>
  <si>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</si>
  <si>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</si>
  <si>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</si>
  <si>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</si>
  <si>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</si>
  <si>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</si>
  <si>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</si>
  <si>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</si>
  <si>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</si>
  <si>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</si>
  <si>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</si>
  <si>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</si>
  <si>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</si>
  <si>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</si>
  <si>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</si>
  <si>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</si>
  <si>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</si>
  <si>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</si>
  <si>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</si>
  <si>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</si>
  <si>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</si>
  <si>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</si>
  <si>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</si>
  <si>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</si>
  <si>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</si>
  <si>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</si>
  <si>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</si>
  <si>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</si>
  <si>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</si>
  <si>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</si>
  <si>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</si>
  <si>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</si>
  <si>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</si>
  <si>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</si>
  <si>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</si>
  <si>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</si>
  <si>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</si>
  <si>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</si>
  <si>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</si>
  <si>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</si>
  <si>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</si>
  <si>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</si>
  <si>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</si>
  <si>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</si>
  <si>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</si>
  <si>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</si>
  <si>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</si>
  <si>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</si>
  <si>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</si>
  <si>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</si>
  <si>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</si>
  <si>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</si>
  <si>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</si>
  <si>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</si>
  <si>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</si>
  <si>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</si>
  <si>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</si>
  <si>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</si>
  <si>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</si>
  <si>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</si>
  <si>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</si>
  <si>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</si>
  <si>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</si>
  <si>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</si>
  <si>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</si>
  <si>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</si>
  <si>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</si>
  <si>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</si>
  <si>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</si>
  <si>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</si>
  <si>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</si>
  <si>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</si>
  <si>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</si>
  <si>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</si>
  <si>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</si>
  <si>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</si>
  <si>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</si>
  <si>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</si>
  <si>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</si>
  <si>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</si>
  <si>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</si>
  <si>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</si>
  <si>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</si>
  <si>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</si>
  <si>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</si>
  <si>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</si>
  <si>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</si>
  <si>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</si>
  <si>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</si>
  <si>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</si>
  <si>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</si>
  <si>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</si>
  <si>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</si>
  <si>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</si>
  <si>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</si>
  <si>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</si>
  <si>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</si>
  <si>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</si>
  <si>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</si>
  <si>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</si>
  <si>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</si>
  <si>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</si>
  <si>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</si>
  <si>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</si>
  <si>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</si>
  <si>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</si>
  <si>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</si>
  <si>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</si>
  <si>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</si>
  <si>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</si>
  <si>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</si>
  <si>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</si>
  <si>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</si>
  <si>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</si>
  <si>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</si>
  <si>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</si>
  <si>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</si>
  <si>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</si>
  <si>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</si>
  <si>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</si>
  <si>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</si>
  <si>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</si>
  <si>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</si>
  <si>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</si>
  <si>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</si>
  <si>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</si>
  <si>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</si>
  <si>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</si>
  <si>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</si>
  <si>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</si>
  <si>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</si>
  <si>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</si>
  <si>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</si>
  <si>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</si>
  <si>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</si>
  <si>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</si>
  <si>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</si>
  <si>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</si>
  <si>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</si>
  <si>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</si>
  <si>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</si>
  <si>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</si>
  <si>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</si>
  <si>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</si>
  <si>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</si>
  <si>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</si>
  <si>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</si>
  <si>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</si>
  <si>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</si>
  <si>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</si>
  <si>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</si>
  <si>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</si>
  <si>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</si>
  <si>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</si>
  <si>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</si>
  <si>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</si>
  <si>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</si>
  <si>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</si>
  <si>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</si>
  <si>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</si>
  <si>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</si>
  <si>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</si>
  <si>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</si>
  <si>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</si>
  <si>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</si>
  <si>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</si>
  <si>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</si>
  <si>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</si>
  <si>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</si>
  <si>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</si>
  <si>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</si>
  <si>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</si>
  <si>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</si>
  <si>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</si>
  <si>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</si>
  <si>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</si>
  <si>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</si>
  <si>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</si>
  <si>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</si>
  <si>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</si>
  <si>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</si>
  <si>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</si>
  <si>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</si>
  <si>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</si>
  <si>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</si>
  <si>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</si>
  <si>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</si>
  <si>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</si>
  <si>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</si>
  <si>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</si>
  <si>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</si>
  <si>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</si>
  <si>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</si>
  <si>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</si>
  <si>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</si>
  <si>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</si>
  <si>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</si>
  <si>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</si>
  <si>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</si>
  <si>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</si>
  <si>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</si>
  <si>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</si>
  <si>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</si>
  <si>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</si>
  <si>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</si>
  <si>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</si>
  <si>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</si>
  <si>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</si>
  <si>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</si>
  <si>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</si>
  <si>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</si>
  <si>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</si>
  <si>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</si>
  <si>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</si>
  <si>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</si>
  <si>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</si>
  <si>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</si>
  <si>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</si>
  <si>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</si>
  <si>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</si>
  <si>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</si>
  <si>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</si>
  <si>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</si>
  <si>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</si>
  <si>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</si>
  <si>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</si>
  <si>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</si>
  <si>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</si>
  <si>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</si>
  <si>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</si>
  <si>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</si>
  <si>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</si>
  <si>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</si>
  <si>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</si>
  <si>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</si>
  <si>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</si>
  <si>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</si>
  <si>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</si>
  <si>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</si>
  <si>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</si>
  <si>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</si>
  <si>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</si>
  <si>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</si>
  <si>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</si>
  <si>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</si>
  <si>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</si>
  <si>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</si>
  <si>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</si>
  <si>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</si>
  <si>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</si>
  <si>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</si>
  <si>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</si>
  <si>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</si>
  <si>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</si>
  <si>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</si>
  <si>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</si>
  <si>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</si>
  <si>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</si>
  <si>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</si>
  <si>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</si>
  <si>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</si>
  <si>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</si>
  <si>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</si>
  <si>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</si>
  <si>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</si>
  <si>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</si>
  <si>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</si>
  <si>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</si>
  <si>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</si>
  <si>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</si>
  <si>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</si>
  <si>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</si>
  <si>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</si>
  <si>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</si>
  <si>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</si>
  <si>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</si>
  <si>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</si>
  <si>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</si>
  <si>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</si>
  <si>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</si>
  <si>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</si>
  <si>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</si>
  <si>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</si>
  <si>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</si>
  <si>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</si>
  <si>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</si>
  <si>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</si>
  <si>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</si>
  <si>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</si>
  <si>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</si>
  <si>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</si>
  <si>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</si>
  <si>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</si>
  <si>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</si>
  <si>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</si>
  <si>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</si>
  <si>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</si>
  <si>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</si>
  <si>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</si>
  <si>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</si>
  <si>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</si>
  <si>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</si>
  <si>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</si>
  <si>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</si>
  <si>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</si>
  <si>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</si>
  <si>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</si>
  <si>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</si>
  <si>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</si>
  <si>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</si>
  <si>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</si>
  <si>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</si>
  <si>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</si>
  <si>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</si>
  <si>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</si>
  <si>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</si>
  <si>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</si>
  <si>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</si>
  <si>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</si>
  <si>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</si>
  <si>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</si>
  <si>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</si>
  <si>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</si>
  <si>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</si>
  <si>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</si>
  <si>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</si>
  <si>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</si>
  <si>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</si>
  <si>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</si>
  <si>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</si>
  <si>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</si>
  <si>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</si>
  <si>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</si>
  <si>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</si>
  <si>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</si>
  <si>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</si>
  <si>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</si>
  <si>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</si>
  <si>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</si>
  <si>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</si>
  <si>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</si>
  <si>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</si>
  <si>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</si>
  <si>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</si>
  <si>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</si>
  <si>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</si>
  <si>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</si>
  <si>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</si>
  <si>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</si>
  <si>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</si>
  <si>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</si>
  <si>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</si>
  <si>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</si>
  <si>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</si>
  <si>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</si>
  <si>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</si>
  <si>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</si>
  <si>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</si>
  <si>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</si>
  <si>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</si>
  <si>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</si>
  <si>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</si>
  <si>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</si>
  <si>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</si>
  <si>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</si>
  <si>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</si>
  <si>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</si>
  <si>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</si>
  <si>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</si>
  <si>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</si>
  <si>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</si>
  <si>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</si>
  <si>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</si>
  <si>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</si>
  <si>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</si>
  <si>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</si>
  <si>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</si>
  <si>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</si>
  <si>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</si>
  <si>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</si>
  <si>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</si>
  <si>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</si>
  <si>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</si>
  <si>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</si>
  <si>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</si>
  <si>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</si>
  <si>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</si>
  <si>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</si>
  <si>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</si>
  <si>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</si>
  <si>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</si>
  <si>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</si>
  <si>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</si>
  <si>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</si>
  <si>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</si>
  <si>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</si>
  <si>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</si>
  <si>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</si>
  <si>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</si>
  <si>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</si>
  <si>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</si>
  <si>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</si>
  <si>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</si>
  <si>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</si>
  <si>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</si>
  <si>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</si>
  <si>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</si>
  <si>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</si>
  <si>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</si>
  <si>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</si>
  <si>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</si>
  <si>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</si>
  <si>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</si>
  <si>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</si>
  <si>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</si>
  <si>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</si>
  <si>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</si>
  <si>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</si>
  <si>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</si>
  <si>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</si>
  <si>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</si>
  <si>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</si>
  <si>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</si>
  <si>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</si>
  <si>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</si>
  <si>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</si>
  <si>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</si>
  <si>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</si>
  <si>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</si>
  <si>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</si>
  <si>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</si>
  <si>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</si>
  <si>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</si>
  <si>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</si>
  <si>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</si>
  <si>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</si>
  <si>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</si>
  <si>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</si>
  <si>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</si>
  <si>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</si>
  <si>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</si>
  <si>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</si>
  <si>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</si>
  <si>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</si>
  <si>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</si>
  <si>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</si>
  <si>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</si>
  <si>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</si>
  <si>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</si>
  <si>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</si>
  <si>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</si>
  <si>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</si>
  <si>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</si>
  <si>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</si>
  <si>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</si>
  <si>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</si>
  <si>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</si>
  <si>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</si>
  <si>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</si>
  <si>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</si>
  <si>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</si>
  <si>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</si>
  <si>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</si>
  <si>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</si>
  <si>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</si>
  <si>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</si>
  <si>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</si>
  <si>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</si>
  <si>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</si>
  <si>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</si>
  <si>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</si>
  <si>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</si>
  <si>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</si>
  <si>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</si>
  <si>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</si>
  <si>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</si>
  <si>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</si>
  <si>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</si>
  <si>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</si>
  <si>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</si>
  <si>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</si>
  <si>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</si>
  <si>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</si>
  <si>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</si>
  <si>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</si>
  <si>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</si>
  <si>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</si>
  <si>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</si>
  <si>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</si>
  <si>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</si>
  <si>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</si>
  <si>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</si>
  <si>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</si>
  <si>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</si>
  <si>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</si>
  <si>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</si>
  <si>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</si>
  <si>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</si>
  <si>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</si>
  <si>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</si>
  <si>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</si>
  <si>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</si>
  <si>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</si>
  <si>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</si>
  <si>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</si>
  <si>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</si>
  <si>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</si>
  <si>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</si>
  <si>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</si>
  <si>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</si>
  <si>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</si>
  <si>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</si>
  <si>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</si>
  <si>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</si>
  <si>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</si>
  <si>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</si>
  <si>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</si>
  <si>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</si>
  <si>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</si>
  <si>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</si>
  <si>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</si>
  <si>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</si>
  <si>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</si>
  <si>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</si>
  <si>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</si>
  <si>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</si>
  <si>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</si>
  <si>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</si>
  <si>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</si>
  <si>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</si>
  <si>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</si>
  <si>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</si>
  <si>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</si>
  <si>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</si>
  <si>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</si>
  <si>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</si>
  <si>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</si>
  <si>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</si>
  <si>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</si>
  <si>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</si>
  <si>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</si>
  <si>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</si>
  <si>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</si>
  <si>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</si>
  <si>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</si>
  <si>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</si>
  <si>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</si>
  <si>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</si>
  <si>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</si>
  <si>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</si>
  <si>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</si>
  <si>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</si>
  <si>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</si>
  <si>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</si>
  <si>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</si>
  <si>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</si>
  <si>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</si>
  <si>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</si>
  <si>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</si>
  <si>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</si>
  <si>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</si>
  <si>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</si>
  <si>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</si>
  <si>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</si>
  <si>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</si>
  <si>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</si>
  <si>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</si>
  <si>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</si>
  <si>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</si>
  <si>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</si>
  <si>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</si>
  <si>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</si>
  <si>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</si>
  <si>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</si>
  <si>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</si>
  <si>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</si>
  <si>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</si>
  <si>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</si>
  <si>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</si>
  <si>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</si>
  <si>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</si>
  <si>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</si>
  <si>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</si>
  <si>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</si>
  <si>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</si>
  <si>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</si>
  <si>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</si>
  <si>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</si>
  <si>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</si>
  <si>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</si>
  <si>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</si>
  <si>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</si>
  <si>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</si>
  <si>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</si>
  <si>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</si>
  <si>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</si>
  <si>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</si>
  <si>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</si>
  <si>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</si>
  <si>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</si>
  <si>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</si>
  <si>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</si>
  <si>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</si>
  <si>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</si>
  <si>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</si>
  <si>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</si>
  <si>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</si>
  <si>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</si>
  <si>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</si>
  <si>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</si>
  <si>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</si>
  <si>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</si>
  <si>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</si>
  <si>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</si>
  <si>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</si>
  <si>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</si>
  <si>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</si>
  <si>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</si>
  <si>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</si>
  <si>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</si>
  <si>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</si>
  <si>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</si>
  <si>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</si>
  <si>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</si>
  <si>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</si>
  <si>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</si>
  <si>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</si>
  <si>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</si>
  <si>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</si>
  <si>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</si>
  <si>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</si>
  <si>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</si>
  <si>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</si>
  <si>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</si>
  <si>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</si>
  <si>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</si>
  <si>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</si>
  <si>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</si>
  <si>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</si>
  <si>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</si>
  <si>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</si>
  <si>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</si>
  <si>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</si>
  <si>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</si>
  <si>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</si>
  <si>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</si>
  <si>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</si>
  <si>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</si>
  <si>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</si>
  <si>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</si>
  <si>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</si>
  <si>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</si>
  <si>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</si>
  <si>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</si>
  <si>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</si>
  <si>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</si>
  <si>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</si>
  <si>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</si>
  <si>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</si>
  <si>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</si>
  <si>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</si>
  <si>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</si>
  <si>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</si>
  <si>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</si>
  <si>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</si>
  <si>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</si>
  <si>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</si>
  <si>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</si>
  <si>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</si>
  <si>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</si>
  <si>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</si>
  <si>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</si>
  <si>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</si>
  <si>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</si>
  <si>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</si>
  <si>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</si>
  <si>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</si>
  <si>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</si>
  <si>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</si>
  <si>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</si>
  <si>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</si>
  <si>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</si>
  <si>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</si>
  <si>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</si>
  <si>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</si>
  <si>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</si>
  <si>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</si>
  <si>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</si>
  <si>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</si>
  <si>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</si>
  <si>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</si>
  <si>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</si>
  <si>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</si>
  <si>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</si>
  <si>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</si>
  <si>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</si>
  <si>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</si>
  <si>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</si>
  <si>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</si>
  <si>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</si>
  <si>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</si>
  <si>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</si>
  <si>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</si>
  <si>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</si>
  <si>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</si>
  <si>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</si>
  <si>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</si>
  <si>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</si>
  <si>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</si>
  <si>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</si>
  <si>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</si>
  <si>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</si>
  <si>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</si>
  <si>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</si>
  <si>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</si>
  <si>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</si>
  <si>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</si>
  <si>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</si>
  <si>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</si>
  <si>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</si>
  <si>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</si>
  <si>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</si>
  <si>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</si>
  <si>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</si>
  <si>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</si>
  <si>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</si>
  <si>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</si>
  <si>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</si>
  <si>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</si>
  <si>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</si>
  <si>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</si>
  <si>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</si>
  <si>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</si>
  <si>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</si>
  <si>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</si>
  <si>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</si>
  <si>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</si>
  <si>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</si>
  <si>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</si>
  <si>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</si>
  <si>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</si>
  <si>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</si>
  <si>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</si>
  <si>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</si>
  <si>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</si>
  <si>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</si>
  <si>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</si>
  <si>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</si>
  <si>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</si>
  <si>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</si>
  <si>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</si>
  <si>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</si>
  <si>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</si>
  <si>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</si>
  <si>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</si>
  <si>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</si>
  <si>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</si>
  <si>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</si>
  <si>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</si>
  <si>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</si>
  <si>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</si>
  <si>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</si>
  <si>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</si>
  <si>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</si>
  <si>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</si>
  <si>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</si>
  <si>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</si>
  <si>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</si>
  <si>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</si>
  <si>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</si>
  <si>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</si>
  <si>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</si>
  <si>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</si>
  <si>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</si>
  <si>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</si>
  <si>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</si>
  <si>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</si>
  <si>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</si>
  <si>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</si>
  <si>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</si>
  <si>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</si>
  <si>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</si>
  <si>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</si>
  <si>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</si>
  <si>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</si>
  <si>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</si>
  <si>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</si>
  <si>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</si>
  <si>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</si>
  <si>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</si>
  <si>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</si>
  <si>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</si>
  <si>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</si>
  <si>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</si>
  <si>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</si>
  <si>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</si>
  <si>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</si>
  <si>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</si>
  <si>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</si>
  <si>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</si>
  <si>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</si>
  <si>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</si>
  <si>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</si>
  <si>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</si>
  <si>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</si>
  <si>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</si>
  <si>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</si>
  <si>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</si>
  <si>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</si>
  <si>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</si>
  <si>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</si>
  <si>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</si>
  <si>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</si>
  <si>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</si>
  <si>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</si>
  <si>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</si>
  <si>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</si>
  <si>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</si>
  <si>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</si>
  <si>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</si>
  <si>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</si>
  <si>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</si>
  <si>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</si>
  <si>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</si>
  <si>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</si>
  <si>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</si>
  <si>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</si>
  <si>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</si>
  <si>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</si>
  <si>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</si>
  <si>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</si>
  <si>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</si>
  <si>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</si>
  <si>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</si>
  <si>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</si>
  <si>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</si>
  <si>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</si>
  <si>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</si>
  <si>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</si>
  <si>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</si>
  <si>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</si>
  <si>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</si>
  <si>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</si>
  <si>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</si>
  <si>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</si>
  <si>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</si>
  <si>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</si>
  <si>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</si>
  <si>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</si>
  <si>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</si>
  <si>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</si>
  <si>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</si>
  <si>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</si>
  <si>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</si>
  <si>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</si>
  <si>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</si>
  <si>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</si>
  <si>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</si>
  <si>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</si>
  <si>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</si>
  <si>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</si>
  <si>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</si>
  <si>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</si>
  <si>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</si>
  <si>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</si>
  <si>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</si>
  <si>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</si>
  <si>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</si>
  <si>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</si>
  <si>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</si>
  <si>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</si>
  <si>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</si>
  <si>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</si>
  <si>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</si>
  <si>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</si>
  <si>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</si>
  <si>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</si>
  <si>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</si>
  <si>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</si>
  <si>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</si>
  <si>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</si>
  <si>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</si>
  <si>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</si>
  <si>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</si>
  <si>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</si>
  <si>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</si>
  <si>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</si>
  <si>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</si>
  <si>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</si>
  <si>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</si>
  <si>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</si>
  <si>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</si>
  <si>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</si>
  <si>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</si>
  <si>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</si>
  <si>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</si>
  <si>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</si>
  <si>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</si>
  <si>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</si>
  <si>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</si>
  <si>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</si>
  <si>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</si>
  <si>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</si>
  <si>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</si>
  <si>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</si>
  <si>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</si>
  <si>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</si>
  <si>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</si>
  <si>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</si>
  <si>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</si>
  <si>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</si>
  <si>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</si>
  <si>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</si>
  <si>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</si>
  <si>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</si>
  <si>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</si>
  <si>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</si>
  <si>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</si>
  <si>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</si>
  <si>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</si>
  <si>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</si>
  <si>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</si>
  <si>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</si>
  <si>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</si>
  <si>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</si>
  <si>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</si>
  <si>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</si>
  <si>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</si>
  <si>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</si>
  <si>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</si>
  <si>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</si>
  <si>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</si>
  <si>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</si>
  <si>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</si>
  <si>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</si>
  <si>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</si>
  <si>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</si>
  <si>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</si>
  <si>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</si>
  <si>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</si>
  <si>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</si>
  <si>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</si>
  <si>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</si>
  <si>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</si>
  <si>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</si>
  <si>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</si>
  <si>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</si>
  <si>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</si>
  <si>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</si>
  <si>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</si>
  <si>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</si>
  <si>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</si>
  <si>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</si>
  <si>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</si>
  <si>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</si>
  <si>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</si>
  <si>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</si>
  <si>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</si>
  <si>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</si>
  <si>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</si>
  <si>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</si>
  <si>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</si>
  <si>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</si>
  <si>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</si>
  <si>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</si>
  <si>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</si>
  <si>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</si>
  <si>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</si>
  <si>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</si>
  <si>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</si>
  <si>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</si>
  <si>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</si>
  <si>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</si>
  <si>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</si>
  <si>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</si>
  <si>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</si>
  <si>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</si>
  <si>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</si>
  <si>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</si>
  <si>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</si>
  <si>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</si>
  <si>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</si>
  <si>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</si>
  <si>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</si>
  <si>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</si>
  <si>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</si>
  <si>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</si>
  <si>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</si>
  <si>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</si>
  <si>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</si>
  <si>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</si>
  <si>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</si>
  <si>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</si>
  <si>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</si>
  <si>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</si>
  <si>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</si>
  <si>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</si>
  <si>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</si>
  <si>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</si>
  <si>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</si>
  <si>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</si>
  <si>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</si>
  <si>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</si>
  <si>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</si>
  <si>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</si>
  <si>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</si>
  <si>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</si>
  <si>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</si>
  <si>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</si>
  <si>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</si>
  <si>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</si>
  <si>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</si>
  <si>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</si>
  <si>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</si>
  <si>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</si>
  <si>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</si>
  <si>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</si>
  <si>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</si>
  <si>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</si>
  <si>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</si>
  <si>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</si>
  <si>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</si>
  <si>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</si>
  <si>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</si>
  <si>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</si>
  <si>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</si>
  <si>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</si>
  <si>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</si>
  <si>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</si>
  <si>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</si>
  <si>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</si>
  <si>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</si>
  <si>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</si>
  <si>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</si>
  <si>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</si>
  <si>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</si>
  <si>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</si>
  <si>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</si>
  <si>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</si>
  <si>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</si>
  <si>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</si>
  <si>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</si>
  <si>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</si>
  <si>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</si>
  <si>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</si>
  <si>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</si>
  <si>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</si>
  <si>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</si>
  <si>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</si>
  <si>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</si>
  <si>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</si>
  <si>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</si>
  <si>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</si>
  <si>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</si>
  <si>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</si>
  <si>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</si>
  <si>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</si>
  <si>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</si>
  <si>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</si>
  <si>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</si>
  <si>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</si>
  <si>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</si>
  <si>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</si>
  <si>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</si>
  <si>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</si>
  <si>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</si>
  <si>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</si>
  <si>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</si>
  <si>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</si>
  <si>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</si>
  <si>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</si>
  <si>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</si>
  <si>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</si>
  <si>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</si>
  <si>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</si>
  <si>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</si>
  <si>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</si>
  <si>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</si>
  <si>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</si>
  <si>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</si>
  <si>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</si>
  <si>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</si>
  <si>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</si>
  <si>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</si>
  <si>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</si>
  <si>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</si>
  <si>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</si>
  <si>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</si>
  <si>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</si>
  <si>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</si>
  <si>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</si>
  <si>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</si>
  <si>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</si>
  <si>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</si>
  <si>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</si>
  <si>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</si>
  <si>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</si>
  <si>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</si>
  <si>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</si>
  <si>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</si>
  <si>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</si>
  <si>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</si>
  <si>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</si>
  <si>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</si>
  <si>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</si>
  <si>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</si>
  <si>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</si>
  <si>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</si>
  <si>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</si>
  <si>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</si>
  <si>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</si>
  <si>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</si>
  <si>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</si>
  <si>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</si>
  <si>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</si>
  <si>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</si>
  <si>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</si>
  <si>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</si>
  <si>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</si>
  <si>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</si>
  <si>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</si>
  <si>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</si>
  <si>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</si>
  <si>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</si>
  <si>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</si>
  <si>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</si>
  <si>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</si>
  <si>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</si>
  <si>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</si>
  <si>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</si>
  <si>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</si>
  <si>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</si>
  <si>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</si>
  <si>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</si>
  <si>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</si>
  <si>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</si>
  <si>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</si>
  <si>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</si>
  <si>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</si>
  <si>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</si>
  <si>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</si>
  <si>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</si>
  <si>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</si>
  <si>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</si>
  <si>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</si>
  <si>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</si>
  <si>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</si>
  <si>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</si>
  <si>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</si>
  <si>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</si>
  <si>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</si>
  <si>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</si>
  <si>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</si>
  <si>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</si>
  <si>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</si>
  <si>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</si>
  <si>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</si>
  <si>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</si>
  <si>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</si>
  <si>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</si>
  <si>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</si>
  <si>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</si>
  <si>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</si>
  <si>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</si>
  <si>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</si>
  <si>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</si>
  <si>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</si>
  <si>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</si>
  <si>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</si>
  <si>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</si>
  <si>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</si>
  <si>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</si>
  <si>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</si>
  <si>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</si>
  <si>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</si>
  <si>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</si>
  <si>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</si>
  <si>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</si>
  <si>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</si>
  <si>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</si>
  <si>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</si>
  <si>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</si>
  <si>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</si>
  <si>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</si>
  <si>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</si>
  <si>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</si>
  <si>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</si>
  <si>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</si>
  <si>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</si>
  <si>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</si>
  <si>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</si>
  <si>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</si>
  <si>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</si>
  <si>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</si>
  <si>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</si>
  <si>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</si>
  <si>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</si>
  <si>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</si>
  <si>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</si>
  <si>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</si>
  <si>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</si>
  <si>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</si>
  <si>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</si>
  <si>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</si>
  <si>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</si>
  <si>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</si>
  <si>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</si>
  <si>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</si>
  <si>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</si>
  <si>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</si>
  <si>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</si>
  <si>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</si>
  <si>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</si>
  <si>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</si>
  <si>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</si>
  <si>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</si>
  <si>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</si>
  <si>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</si>
  <si>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</si>
  <si>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</si>
  <si>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</si>
  <si>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</si>
  <si>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</si>
  <si>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</si>
  <si>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</si>
  <si>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</si>
  <si>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</si>
  <si>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</si>
  <si>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</si>
  <si>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</si>
  <si>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</si>
  <si>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</si>
  <si>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</si>
  <si>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</si>
  <si>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</si>
  <si>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</si>
  <si>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</si>
  <si>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</si>
  <si>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</si>
  <si>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</si>
  <si>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</si>
  <si>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</si>
  <si>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</si>
  <si>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</si>
  <si>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</si>
  <si>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</si>
  <si>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</si>
  <si>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</si>
  <si>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</si>
  <si>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</si>
  <si>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</si>
  <si>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</si>
  <si>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</si>
  <si>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</si>
  <si>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</si>
  <si>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</si>
  <si>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</si>
  <si>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</si>
  <si>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</si>
  <si>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</si>
  <si>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</si>
  <si>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</si>
  <si>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</si>
  <si>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</si>
  <si>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</si>
  <si>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</si>
  <si>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</si>
  <si>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</si>
  <si>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</si>
  <si>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</si>
  <si>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</si>
  <si>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</si>
  <si>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</si>
  <si>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</si>
  <si>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</si>
  <si>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</si>
  <si>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</si>
  <si>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</si>
  <si>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</si>
  <si>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</si>
  <si>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</si>
  <si>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</si>
  <si>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</si>
  <si>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</si>
  <si>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</si>
  <si>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</si>
  <si>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</si>
  <si>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</si>
  <si>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</si>
  <si>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</si>
  <si>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</si>
  <si>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</si>
  <si>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</si>
  <si>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</si>
  <si>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</si>
  <si>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</si>
  <si>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</si>
  <si>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</si>
  <si>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</si>
  <si>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</si>
  <si>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</si>
  <si>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</si>
  <si>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</si>
  <si>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</si>
  <si>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</si>
  <si>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</si>
  <si>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</si>
  <si>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</si>
  <si>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</si>
  <si>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</si>
  <si>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</si>
  <si>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</si>
  <si>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</si>
  <si>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</si>
  <si>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</si>
  <si>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</si>
  <si>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</si>
  <si>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</si>
  <si>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</si>
  <si>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</si>
  <si>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</si>
  <si>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</si>
  <si>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</si>
  <si>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</si>
  <si>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</si>
  <si>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</si>
  <si>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</si>
  <si>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</si>
  <si>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</si>
  <si>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</si>
  <si>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</si>
  <si>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</si>
  <si>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</si>
  <si>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</si>
  <si>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</si>
  <si>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</si>
  <si>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</si>
  <si>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</si>
  <si>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</si>
  <si>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</si>
  <si>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</si>
  <si>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</si>
  <si>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</si>
  <si>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</si>
  <si>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</si>
  <si>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</si>
  <si>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</si>
  <si>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</si>
  <si>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</si>
  <si>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</si>
  <si>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</si>
  <si>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</si>
  <si>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</si>
  <si>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</si>
  <si>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</si>
  <si>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</si>
  <si>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</si>
  <si>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</si>
  <si>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</si>
  <si>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</si>
  <si>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</si>
  <si>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</si>
  <si>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</si>
  <si>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</si>
  <si>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</si>
  <si>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</si>
  <si>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</si>
  <si>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</si>
  <si>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</si>
  <si>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</si>
  <si>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</si>
  <si>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</si>
  <si>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</si>
  <si>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</si>
  <si>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</si>
  <si>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</si>
  <si>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</si>
  <si>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</si>
  <si>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</si>
  <si>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</si>
  <si>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</si>
  <si>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</si>
  <si>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</si>
  <si>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</si>
  <si>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</si>
  <si>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</si>
  <si>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</si>
  <si>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</si>
  <si>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</si>
  <si>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</si>
  <si>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</si>
  <si>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</si>
  <si>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</si>
  <si>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</si>
  <si>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</si>
  <si>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</si>
  <si>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</si>
  <si>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</si>
  <si>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</si>
  <si>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</si>
  <si>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</si>
  <si>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</si>
  <si>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</si>
  <si>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</si>
  <si>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</si>
  <si>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</si>
  <si>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</si>
  <si>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</si>
  <si>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</si>
  <si>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</si>
  <si>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</si>
  <si>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</si>
  <si>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</si>
  <si>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</si>
  <si>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</si>
  <si>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</si>
  <si>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</si>
  <si>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</si>
  <si>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</si>
  <si>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</si>
  <si>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</si>
  <si>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</si>
  <si>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</si>
  <si>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</si>
  <si>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</si>
  <si>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</si>
  <si>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</si>
  <si>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</si>
  <si>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</si>
  <si>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</si>
  <si>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</si>
  <si>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</si>
  <si>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</si>
  <si>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</si>
  <si>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</si>
  <si>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</si>
  <si>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</si>
  <si>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</si>
  <si>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</si>
  <si>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</si>
  <si>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</si>
  <si>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</si>
  <si>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</si>
  <si>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</si>
  <si>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</si>
  <si>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</si>
  <si>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</si>
  <si>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</si>
  <si>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</si>
  <si>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</si>
  <si>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</si>
  <si>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</si>
  <si>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</si>
  <si>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</si>
  <si>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</si>
  <si>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</si>
  <si>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</si>
  <si>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</si>
  <si>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</si>
  <si>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</si>
  <si>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</si>
  <si>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</si>
  <si>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</si>
  <si>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</si>
  <si>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</si>
  <si>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</si>
  <si>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</si>
  <si>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</si>
  <si>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</si>
  <si>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</si>
  <si>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</si>
  <si>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</si>
  <si>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</si>
  <si>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</si>
  <si>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</si>
  <si>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</si>
  <si>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</si>
  <si>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</si>
  <si>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</si>
  <si>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</si>
  <si>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</si>
  <si>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</si>
  <si>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</si>
  <si>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</si>
  <si>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</si>
  <si>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</si>
  <si>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</si>
  <si>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</si>
  <si>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</si>
  <si>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</si>
  <si>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</si>
  <si>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</si>
  <si>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</si>
  <si>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</si>
  <si>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</si>
  <si>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</si>
  <si>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</si>
  <si>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</si>
  <si>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</si>
  <si>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</si>
  <si>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</si>
  <si>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</si>
  <si>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</si>
  <si>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</si>
  <si>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</si>
  <si>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</si>
  <si>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</si>
  <si>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</si>
  <si>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</si>
  <si>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</si>
  <si>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</si>
  <si>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</si>
  <si>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</si>
  <si>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</si>
  <si>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</si>
  <si>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</si>
  <si>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</si>
  <si>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</si>
  <si>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</si>
  <si>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</si>
  <si>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</si>
  <si>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</si>
  <si>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</si>
  <si>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</si>
  <si>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</si>
  <si>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</si>
  <si>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</si>
  <si>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</si>
  <si>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</si>
  <si>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</si>
  <si>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</si>
  <si>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</si>
  <si>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</si>
  <si>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</si>
  <si>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</si>
  <si>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</si>
  <si>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</si>
  <si>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</si>
  <si>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</si>
  <si>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</si>
  <si>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</si>
  <si>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</si>
  <si>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</si>
  <si>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</si>
  <si>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</si>
  <si>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</si>
  <si>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</si>
  <si>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</si>
  <si>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</si>
  <si>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</si>
  <si>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</si>
  <si>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</si>
  <si>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</si>
  <si>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</si>
  <si>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</si>
  <si>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</si>
  <si>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</si>
  <si>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</si>
  <si>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</si>
  <si>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</si>
  <si>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</si>
  <si>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</si>
  <si>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</si>
  <si>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</si>
  <si>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</si>
  <si>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</si>
  <si>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</si>
  <si>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</si>
  <si>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</si>
  <si>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</si>
  <si>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</si>
  <si>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</si>
  <si>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</si>
  <si>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</si>
  <si>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</si>
  <si>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</si>
  <si>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</si>
  <si>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</si>
  <si>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</si>
  <si>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</si>
  <si>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</si>
  <si>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</si>
  <si>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</si>
  <si>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</si>
  <si>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</si>
  <si>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</si>
  <si>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</si>
  <si>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</si>
  <si>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</si>
  <si>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</si>
  <si>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</si>
  <si>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</si>
  <si>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</si>
  <si>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</si>
  <si>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</si>
  <si>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</si>
  <si>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</si>
  <si>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</si>
  <si>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</si>
  <si>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</si>
  <si>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</si>
  <si>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</si>
  <si>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</si>
  <si>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</si>
  <si>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</si>
  <si>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</si>
  <si>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</si>
  <si>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</si>
  <si>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</si>
  <si>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</si>
  <si>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</si>
  <si>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</si>
  <si>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</si>
  <si>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</si>
  <si>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</si>
  <si>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</si>
  <si>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</si>
  <si>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</si>
  <si>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</si>
  <si>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</si>
  <si>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</si>
  <si>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</si>
  <si>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</si>
  <si>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</si>
  <si>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</si>
  <si>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</si>
  <si>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</si>
  <si>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</si>
  <si>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</si>
  <si>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</si>
  <si>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</si>
  <si>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</si>
  <si>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</si>
  <si>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</si>
  <si>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</si>
  <si>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</si>
  <si>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</si>
  <si>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</si>
  <si>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</si>
  <si>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</si>
  <si>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</si>
  <si>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</si>
  <si>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</si>
  <si>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</si>
  <si>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</si>
  <si>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</si>
  <si>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</si>
  <si>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</si>
  <si>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</si>
  <si>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</si>
  <si>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</si>
  <si>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</si>
  <si>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</si>
  <si>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</si>
  <si>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</si>
  <si>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</si>
  <si>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</si>
  <si>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</si>
  <si>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</si>
  <si>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</si>
  <si>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</si>
  <si>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</si>
  <si>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</si>
  <si>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</si>
  <si>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</si>
  <si>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</si>
  <si>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</si>
  <si>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</si>
  <si>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</si>
  <si>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</si>
  <si>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</si>
  <si>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</si>
  <si>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</si>
  <si>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</si>
  <si>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</si>
  <si>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</si>
  <si>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</si>
  <si>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</si>
  <si>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</si>
  <si>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</si>
  <si>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</si>
  <si>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</si>
  <si>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</si>
  <si>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</si>
  <si>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</si>
  <si>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</si>
  <si>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</si>
  <si>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</si>
  <si>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</si>
  <si>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</si>
  <si>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</si>
  <si>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</si>
  <si>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</si>
  <si>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</si>
  <si>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</si>
  <si>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</si>
  <si>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</si>
  <si>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</si>
  <si>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</si>
  <si>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</si>
  <si>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</si>
  <si>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</si>
  <si>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</si>
  <si>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</si>
  <si>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</si>
  <si>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</si>
  <si>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</si>
  <si>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</si>
  <si>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</si>
  <si>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</si>
  <si>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</si>
  <si>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</si>
  <si>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</si>
  <si>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</si>
  <si>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</si>
  <si>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</si>
  <si>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</si>
  <si>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</si>
  <si>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</si>
  <si>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</si>
  <si>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</si>
  <si>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</si>
  <si>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</si>
  <si>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</si>
  <si>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</si>
  <si>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</si>
  <si>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</si>
  <si>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</si>
  <si>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</si>
  <si>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</si>
  <si>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</si>
  <si>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</si>
  <si>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</si>
  <si>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</si>
  <si>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</si>
  <si>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</si>
  <si>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</si>
  <si>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</si>
  <si>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</si>
  <si>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</si>
  <si>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</si>
  <si>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</si>
  <si>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</si>
  <si>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</si>
  <si>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</si>
  <si>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</si>
  <si>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</si>
  <si>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</si>
  <si>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</si>
  <si>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</si>
  <si>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</si>
  <si>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</si>
  <si>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</si>
  <si>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</si>
  <si>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</si>
  <si>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</si>
  <si>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</si>
  <si>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</si>
  <si>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</si>
  <si>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</si>
  <si>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</si>
  <si>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</si>
  <si>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</si>
  <si>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</si>
  <si>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</si>
  <si>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</si>
  <si>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</si>
  <si>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</si>
  <si>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</si>
  <si>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</si>
  <si>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</si>
  <si>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</si>
  <si>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</si>
  <si>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</si>
  <si>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</si>
  <si>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</si>
  <si>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</si>
  <si>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</si>
  <si>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</si>
  <si>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</si>
  <si>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</si>
  <si>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</si>
  <si>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</si>
  <si>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</si>
  <si>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</si>
  <si>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</si>
  <si>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</si>
  <si>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</si>
  <si>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</si>
  <si>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</si>
  <si>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</si>
  <si>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</si>
  <si>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</si>
  <si>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</si>
  <si>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</si>
  <si>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</si>
  <si>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</si>
  <si>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</si>
  <si>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</si>
  <si>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</si>
  <si>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</si>
  <si>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</si>
  <si>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</si>
  <si>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</si>
  <si>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</si>
  <si>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</si>
  <si>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</si>
  <si>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</si>
  <si>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</si>
  <si>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</si>
  <si>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</si>
  <si>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</si>
  <si>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</si>
  <si>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</si>
  <si>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</si>
  <si>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</si>
  <si>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</si>
  <si>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</si>
  <si>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</si>
  <si>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</si>
  <si>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</si>
  <si>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</si>
  <si>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</si>
  <si>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</si>
  <si>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</si>
  <si>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</si>
  <si>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</si>
  <si>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</si>
  <si>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</si>
  <si>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</si>
  <si>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</si>
  <si>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</si>
  <si>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</si>
  <si>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</si>
  <si>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</si>
  <si>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</si>
  <si>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</si>
  <si>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</si>
  <si>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</si>
  <si>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</si>
  <si>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</si>
  <si>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</si>
  <si>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</si>
  <si>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</si>
  <si>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</si>
  <si>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</si>
  <si>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</si>
  <si>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</si>
  <si>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</si>
  <si>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</si>
  <si>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</si>
  <si>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</si>
  <si>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</si>
  <si>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</si>
  <si>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</si>
  <si>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</si>
  <si>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</si>
  <si>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</si>
  <si>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</si>
  <si>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</si>
  <si>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</si>
  <si>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</si>
  <si>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</si>
  <si>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</si>
  <si>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</si>
  <si>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</si>
  <si>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</si>
  <si>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</si>
  <si>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</si>
  <si>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</si>
  <si>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</si>
  <si>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</si>
  <si>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</si>
  <si>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</si>
  <si>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</si>
  <si>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</si>
  <si>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</si>
  <si>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</si>
  <si>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</si>
  <si>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</si>
  <si>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</si>
  <si>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</si>
  <si>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</si>
  <si>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</si>
  <si>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</si>
  <si>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</si>
  <si>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</si>
  <si>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</si>
  <si>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</si>
  <si>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</si>
  <si>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</si>
  <si>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</si>
  <si>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</si>
  <si>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</si>
  <si>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</si>
  <si>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</si>
  <si>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</si>
  <si>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</si>
  <si>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</si>
  <si>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</si>
  <si>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</si>
  <si>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</si>
  <si>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</si>
  <si>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</si>
  <si>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</si>
  <si>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</si>
  <si>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</si>
  <si>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</si>
  <si>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</si>
  <si>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</si>
  <si>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</si>
  <si>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</si>
  <si>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</si>
  <si>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</si>
  <si>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</si>
  <si>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</si>
  <si>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</si>
  <si>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</si>
  <si>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</si>
  <si>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</si>
  <si>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</si>
  <si>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</si>
  <si>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</si>
  <si>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</si>
  <si>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</si>
  <si>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</si>
  <si>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</si>
  <si>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</si>
  <si>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</si>
  <si>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</si>
  <si>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</si>
  <si>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</si>
  <si>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</si>
  <si>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</si>
  <si>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</si>
  <si>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</si>
  <si>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</si>
  <si>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</si>
  <si>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</si>
  <si>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</si>
  <si>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</si>
  <si>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</si>
  <si>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</si>
  <si>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</si>
  <si>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</si>
  <si>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</si>
  <si>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</si>
  <si>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</si>
  <si>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</si>
  <si>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</si>
  <si>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</si>
  <si>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</si>
  <si>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</si>
  <si>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</si>
  <si>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</si>
  <si>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</si>
  <si>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</si>
  <si>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</si>
  <si>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</si>
  <si>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</si>
  <si>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</si>
  <si>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</si>
  <si>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</si>
  <si>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</si>
  <si>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</si>
  <si>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</si>
  <si>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</si>
  <si>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</si>
  <si>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</si>
  <si>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</si>
  <si>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</si>
  <si>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</si>
  <si>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</si>
  <si>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</si>
  <si>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</si>
  <si>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</si>
  <si>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</si>
  <si>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</si>
  <si>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</si>
  <si>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</si>
  <si>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</si>
  <si>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</si>
  <si>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</si>
  <si>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</si>
  <si>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</si>
  <si>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</si>
  <si>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</si>
  <si>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</si>
  <si>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</si>
  <si>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</si>
  <si>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</si>
  <si>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</si>
  <si>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</si>
  <si>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</si>
  <si>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</si>
  <si>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</si>
  <si>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</si>
  <si>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</si>
  <si>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</si>
  <si>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</si>
  <si>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</si>
  <si>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</si>
  <si>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</si>
  <si>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</si>
  <si>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</si>
  <si>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</si>
  <si>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</si>
  <si>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</si>
  <si>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</si>
  <si>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</si>
  <si>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</si>
  <si>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</si>
  <si>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</si>
  <si>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</si>
  <si>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</si>
  <si>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</si>
  <si>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</si>
  <si>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</si>
  <si>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</si>
  <si>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</si>
  <si>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</si>
  <si>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</si>
  <si>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</si>
  <si>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</si>
  <si>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</si>
  <si>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</si>
  <si>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</si>
  <si>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</si>
  <si>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</si>
  <si>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</si>
  <si>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</si>
  <si>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</si>
  <si>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</si>
  <si>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</si>
  <si>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</si>
  <si>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</si>
  <si>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</si>
  <si>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</si>
  <si>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</si>
  <si>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</si>
  <si>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</si>
  <si>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</si>
  <si>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</si>
  <si>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</si>
  <si>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</si>
  <si>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</si>
  <si>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</si>
  <si>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</si>
  <si>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</si>
  <si>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</si>
  <si>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</si>
  <si>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</si>
  <si>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</si>
  <si>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</si>
  <si>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</si>
  <si>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</si>
  <si>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</si>
  <si>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</si>
  <si>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</si>
  <si>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</si>
  <si>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</si>
  <si>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</si>
  <si>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</si>
  <si>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</si>
  <si>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</si>
  <si>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</si>
  <si>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</si>
  <si>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</si>
  <si>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</si>
  <si>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</si>
  <si>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</si>
  <si>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</si>
  <si>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</si>
  <si>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</si>
  <si>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</si>
  <si>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</si>
  <si>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</si>
  <si>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</si>
  <si>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</si>
  <si>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</si>
  <si>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</si>
  <si>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</si>
  <si>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</si>
  <si>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</si>
  <si>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</si>
  <si>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</si>
  <si>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</si>
  <si>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</si>
  <si>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</si>
  <si>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</si>
  <si>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</si>
  <si>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</si>
  <si>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</si>
  <si>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</si>
  <si>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</si>
  <si>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</si>
  <si>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</si>
  <si>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</si>
  <si>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</si>
  <si>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</si>
  <si>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</si>
  <si>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</si>
  <si>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</si>
  <si>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</si>
  <si>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</si>
  <si>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</si>
  <si>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</si>
  <si>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</si>
  <si>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</si>
  <si>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</si>
  <si>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</si>
  <si>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</si>
  <si>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</si>
  <si>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</si>
  <si>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</si>
  <si>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</si>
  <si>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</si>
  <si>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</si>
  <si>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</si>
  <si>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</si>
  <si>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</si>
  <si>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</si>
  <si>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</si>
  <si>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</si>
  <si>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</si>
  <si>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</si>
  <si>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Feb</t>
  </si>
  <si>
    <t>May</t>
  </si>
  <si>
    <t>Jun</t>
  </si>
  <si>
    <t>Jul</t>
  </si>
  <si>
    <t>Aug</t>
  </si>
  <si>
    <t>Sep</t>
  </si>
  <si>
    <t>Oct</t>
  </si>
  <si>
    <t>2020</t>
  </si>
  <si>
    <t>Years</t>
  </si>
  <si>
    <t>Arabika</t>
  </si>
  <si>
    <t>Excelsa</t>
  </si>
  <si>
    <t>Libersia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</si>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</sst>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quot;₹&quot;\ #,##0.00"/>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168" fontId="0" fillId="0" borderId="0" xfId="0" applyNumberFormat="1"/>
  </cellXfs>
  <cellStyles count="1">
    <cellStyle name="Normal" xfId="0" builtinId="0"/>
  </cellStyles>
  <dxfs count="24">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7" formatCode="&quot;₹&quot;\ #,##0.00"/>
    </dxf>
    <dxf>
      <numFmt numFmtId="168" formatCode="_-[$$-409]* #,##0_ ;_-[$$-409]* \-#,##0\ ;_-[$$-409]* &quot;-&quot;??_ ;_-@_ "/>
    </dxf>
    <dxf>
      <numFmt numFmtId="167" formatCode="&quot;₹&quot;\ #,##0.00"/>
    </dxf>
    <dxf>
      <numFmt numFmtId="167" formatCode="&quot;₹&quot;\ #,##0.00"/>
    </dxf>
    <dxf>
      <font>
        <b/>
        <i val="0"/>
        <sz val="9"/>
        <color theme="0"/>
        <name val="Calibri Light"/>
        <family val="2"/>
        <scheme val="major"/>
      </font>
    </dxf>
    <dxf>
      <font>
        <b val="0"/>
        <i val="0"/>
        <sz val="10"/>
        <color theme="0"/>
        <name val="Calibri"/>
        <family val="2"/>
        <scheme val="minor"/>
      </font>
      <fill>
        <patternFill>
          <bgColor rgb="FF57257D"/>
        </patternFill>
      </fill>
      <border>
        <left style="thin">
          <color rgb="FF7030A0"/>
        </left>
        <right style="thin">
          <color rgb="FF7030A0"/>
        </right>
        <top style="thin">
          <color rgb="FF7030A0"/>
        </top>
        <bottom style="thin">
          <color rgb="FF7030A0"/>
        </bottom>
      </border>
    </dxf>
    <dxf>
      <font>
        <color theme="0" tint="-4.9989318521683403E-2"/>
      </font>
    </dxf>
    <dxf>
      <font>
        <b val="0"/>
        <i val="0"/>
        <sz val="10"/>
        <color rgb="FF7030A0"/>
        <name val="Calibri"/>
        <family val="2"/>
        <scheme val="minor"/>
      </font>
      <border>
        <left style="thin">
          <color rgb="FF7030A0"/>
        </left>
        <right style="thin">
          <color rgb="FF7030A0"/>
        </right>
        <top style="thin">
          <color rgb="FF7030A0"/>
        </top>
        <bottom style="thin">
          <color rgb="FF7030A0"/>
        </bottom>
      </border>
    </dxf>
    <dxf>
      <font>
        <b/>
        <i val="0"/>
        <sz val="10"/>
        <color theme="0"/>
        <name val="Calibri"/>
        <family val="2"/>
        <scheme val="minor"/>
      </font>
    </dxf>
    <dxf>
      <font>
        <b/>
        <i val="0"/>
        <sz val="10"/>
        <color rgb="FF7030A0"/>
        <name val="Calibri"/>
        <family val="2"/>
        <scheme val="minor"/>
      </font>
      <fill>
        <patternFill patternType="solid">
          <fgColor theme="0"/>
          <bgColor rgb="FF5D2884"/>
        </patternFill>
      </fill>
      <border diagonalUp="0" diagonalDown="0">
        <left style="thin">
          <color rgb="FF7030A0"/>
        </left>
        <right style="thin">
          <color rgb="FF7030A0"/>
        </right>
        <top style="thin">
          <color rgb="FF7030A0"/>
        </top>
        <bottom style="thin">
          <color rgb="FF7030A0"/>
        </bottom>
        <vertical/>
        <horizontal/>
      </border>
    </dxf>
    <dxf>
      <font>
        <b/>
        <sz val="11"/>
        <color theme="1"/>
      </font>
    </dxf>
    <dxf>
      <font>
        <b val="0"/>
        <i val="0"/>
        <sz val="10"/>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style" pivot="0" table="0" count="8" xr9:uid="{2F0DE9C0-9997-41A6-864B-44B6FAB247AD}">
      <tableStyleElement type="wholeTable" dxfId="23"/>
      <tableStyleElement type="headerRow" dxfId="22"/>
    </tableStyle>
    <tableStyle name="purple timeline" pivot="0" table="0" count="9" xr9:uid="{F03E3B45-1A6B-47E6-98C9-9DA6F7B98DA3}">
      <tableStyleElement type="wholeTable" dxfId="21"/>
      <tableStyleElement type="headerRow" dxfId="20"/>
    </tableStyle>
    <tableStyle name="Slicer Style 1" pivot="0" table="0" count="9" xr9:uid="{C045242A-5795-462A-B19D-6F7595B08D2A}">
      <tableStyleElement type="wholeTable" dxfId="19"/>
      <tableStyleElement type="headerRow" dxfId="18"/>
    </tableStyle>
    <tableStyle name="Slicer Style 2" pivot="0" table="0" count="5" xr9:uid="{0A4C8A1C-C325-4C69-AD03-59201069B654}">
      <tableStyleElement type="wholeTable" dxfId="17"/>
      <tableStyleElement type="headerRow" dxfId="16"/>
    </tableStyle>
  </tableStyles>
  <colors>
    <mruColors>
      <color rgb="FFE3C2E4"/>
      <color rgb="FFDBAEDC"/>
      <color rgb="FFD39CD4"/>
      <color rgb="FF5D2884"/>
      <color rgb="FFAAFC24"/>
      <color rgb="FF99FF66"/>
      <color rgb="FF57257D"/>
      <color rgb="FFF66AC4"/>
      <color rgb="FF3C34D4"/>
      <color rgb="FFCA64D2"/>
    </mruColors>
  </colors>
  <extLst>
    <ext xmlns:x14="http://schemas.microsoft.com/office/spreadsheetml/2009/9/main" uri="{46F421CA-312F-682f-3DD2-61675219B42D}">
      <x14:dxfs count="4">
        <dxf>
          <font>
            <b/>
            <i val="0"/>
            <sz val="1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ill>
            <patternFill>
              <f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unselectedItemWithNoData"/>
            <x14:slicerStyleElement type="selectedItemWithData"/>
            <x14:slicerStyleElement type="selectedItemWithNoData"/>
            <x14:slicerStyleElement type="hoveredUnselectedItemWithData"/>
            <x14:slicerStyleElement type="hoveredSelectedItemWithData" dxfId="3"/>
            <x14:slicerStyleElement type="hoveredSelectedItemWithNoData"/>
          </x14:slicerStyleElements>
        </x14:slicerStyle>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CA64D2"/>
            </patternFill>
          </fill>
        </dxf>
        <dxf>
          <fill>
            <patternFill patternType="solid">
              <fgColor theme="0" tint="-0.14996795556505021"/>
              <bgColor theme="0"/>
            </patternFill>
          </fill>
        </dxf>
        <dxf>
          <fill>
            <patternFill patternType="solid">
              <fgColor theme="0"/>
              <bgColor rgb="FFCA7AEA"/>
            </patternFill>
          </fill>
        </dxf>
        <dxf>
          <font>
            <b val="0"/>
            <i val="0"/>
            <sz val="4"/>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Sales!PivotTable3</c:name>
    <c:fmtId val="2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6">
                <a:lumMod val="75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6">
                <a:lumMod val="7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6">
                <a:lumMod val="75000"/>
              </a:schemeClr>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0.10372559162514094"/>
          <c:y val="3.9633533406875532E-2"/>
          <c:w val="0.74314737253587981"/>
          <c:h val="0.80243948508453045"/>
        </c:manualLayout>
      </c:layout>
      <c:lineChart>
        <c:grouping val="standard"/>
        <c:varyColors val="0"/>
        <c:ser>
          <c:idx val="0"/>
          <c:order val="0"/>
          <c:tx>
            <c:strRef>
              <c:f>'Total Sales'!$C$3:$C$4</c:f>
              <c:strCache>
                <c:ptCount val="1"/>
                <c:pt idx="0">
                  <c:v>Arabika</c:v>
                </c:pt>
              </c:strCache>
            </c:strRef>
          </c:tx>
          <c:spPr>
            <a:ln w="28575" cap="rnd">
              <a:solidFill>
                <a:schemeClr val="accent1"/>
              </a:solidFill>
              <a:round/>
            </a:ln>
            <a:effectLst/>
          </c:spPr>
          <c:marker>
            <c:symbol val="none"/>
          </c:marker>
          <c:cat>
            <c:multiLvlStrRef>
              <c:f>'Total Sales'!$A$5:$B$12</c:f>
              <c:multiLvlStrCache>
                <c:ptCount val="8"/>
                <c:lvl>
                  <c:pt idx="0">
                    <c:v>Oct</c:v>
                  </c:pt>
                  <c:pt idx="1">
                    <c:v>Feb</c:v>
                  </c:pt>
                  <c:pt idx="2">
                    <c:v>May</c:v>
                  </c:pt>
                  <c:pt idx="3">
                    <c:v>Jun</c:v>
                  </c:pt>
                  <c:pt idx="4">
                    <c:v>Jul</c:v>
                  </c:pt>
                  <c:pt idx="5">
                    <c:v>Aug</c:v>
                  </c:pt>
                  <c:pt idx="6">
                    <c:v>Sep</c:v>
                  </c:pt>
                  <c:pt idx="7">
                    <c:v>Oct</c:v>
                  </c:pt>
                </c:lvl>
                <c:lvl>
                  <c:pt idx="0">
                    <c:v>2019</c:v>
                  </c:pt>
                  <c:pt idx="1">
                    <c:v>2020</c:v>
                  </c:pt>
                </c:lvl>
              </c:multiLvlStrCache>
            </c:multiLvlStrRef>
          </c:cat>
          <c:val>
            <c:numRef>
              <c:f>'Total Sales'!$C$5:$C$12</c:f>
              <c:numCache>
                <c:formatCode>0</c:formatCode>
                <c:ptCount val="8"/>
                <c:pt idx="1">
                  <c:v>274.62</c:v>
                </c:pt>
                <c:pt idx="3">
                  <c:v>91.539999999999992</c:v>
                </c:pt>
                <c:pt idx="6">
                  <c:v>91.539999999999992</c:v>
                </c:pt>
              </c:numCache>
            </c:numRef>
          </c:val>
          <c:smooth val="0"/>
          <c:extLst>
            <c:ext xmlns:c16="http://schemas.microsoft.com/office/drawing/2014/chart" uri="{C3380CC4-5D6E-409C-BE32-E72D297353CC}">
              <c16:uniqueId val="{00000000-7EAF-4EC8-9ADA-3950126D391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Sales'!$A$5:$B$12</c:f>
              <c:multiLvlStrCache>
                <c:ptCount val="8"/>
                <c:lvl>
                  <c:pt idx="0">
                    <c:v>Oct</c:v>
                  </c:pt>
                  <c:pt idx="1">
                    <c:v>Feb</c:v>
                  </c:pt>
                  <c:pt idx="2">
                    <c:v>May</c:v>
                  </c:pt>
                  <c:pt idx="3">
                    <c:v>Jun</c:v>
                  </c:pt>
                  <c:pt idx="4">
                    <c:v>Jul</c:v>
                  </c:pt>
                  <c:pt idx="5">
                    <c:v>Aug</c:v>
                  </c:pt>
                  <c:pt idx="6">
                    <c:v>Sep</c:v>
                  </c:pt>
                  <c:pt idx="7">
                    <c:v>Oct</c:v>
                  </c:pt>
                </c:lvl>
                <c:lvl>
                  <c:pt idx="0">
                    <c:v>2019</c:v>
                  </c:pt>
                  <c:pt idx="1">
                    <c:v>2020</c:v>
                  </c:pt>
                </c:lvl>
              </c:multiLvlStrCache>
            </c:multiLvlStrRef>
          </c:cat>
          <c:val>
            <c:numRef>
              <c:f>'Total Sales'!$D$5:$D$12</c:f>
              <c:numCache>
                <c:formatCode>0</c:formatCode>
                <c:ptCount val="8"/>
                <c:pt idx="0">
                  <c:v>27.945</c:v>
                </c:pt>
                <c:pt idx="1">
                  <c:v>167.67000000000002</c:v>
                </c:pt>
                <c:pt idx="7">
                  <c:v>83.835000000000008</c:v>
                </c:pt>
              </c:numCache>
            </c:numRef>
          </c:val>
          <c:smooth val="0"/>
          <c:extLst>
            <c:ext xmlns:c16="http://schemas.microsoft.com/office/drawing/2014/chart" uri="{C3380CC4-5D6E-409C-BE32-E72D297353CC}">
              <c16:uniqueId val="{00000001-7EAF-4EC8-9ADA-3950126D391D}"/>
            </c:ext>
          </c:extLst>
        </c:ser>
        <c:ser>
          <c:idx val="2"/>
          <c:order val="2"/>
          <c:tx>
            <c:strRef>
              <c:f>'Total Sales'!$E$3:$E$4</c:f>
              <c:strCache>
                <c:ptCount val="1"/>
                <c:pt idx="0">
                  <c:v>Libersia</c:v>
                </c:pt>
              </c:strCache>
            </c:strRef>
          </c:tx>
          <c:spPr>
            <a:ln w="28575" cap="rnd">
              <a:solidFill>
                <a:schemeClr val="accent6">
                  <a:lumMod val="75000"/>
                </a:schemeClr>
              </a:solidFill>
              <a:round/>
            </a:ln>
            <a:effectLst/>
          </c:spPr>
          <c:marker>
            <c:symbol val="none"/>
          </c:marker>
          <c:cat>
            <c:multiLvlStrRef>
              <c:f>'Total Sales'!$A$5:$B$12</c:f>
              <c:multiLvlStrCache>
                <c:ptCount val="8"/>
                <c:lvl>
                  <c:pt idx="0">
                    <c:v>Oct</c:v>
                  </c:pt>
                  <c:pt idx="1">
                    <c:v>Feb</c:v>
                  </c:pt>
                  <c:pt idx="2">
                    <c:v>May</c:v>
                  </c:pt>
                  <c:pt idx="3">
                    <c:v>Jun</c:v>
                  </c:pt>
                  <c:pt idx="4">
                    <c:v>Jul</c:v>
                  </c:pt>
                  <c:pt idx="5">
                    <c:v>Aug</c:v>
                  </c:pt>
                  <c:pt idx="6">
                    <c:v>Sep</c:v>
                  </c:pt>
                  <c:pt idx="7">
                    <c:v>Oct</c:v>
                  </c:pt>
                </c:lvl>
                <c:lvl>
                  <c:pt idx="0">
                    <c:v>2019</c:v>
                  </c:pt>
                  <c:pt idx="1">
                    <c:v>2020</c:v>
                  </c:pt>
                </c:lvl>
              </c:multiLvlStrCache>
            </c:multiLvlStrRef>
          </c:cat>
          <c:val>
            <c:numRef>
              <c:f>'Total Sales'!$E$5:$E$12</c:f>
              <c:numCache>
                <c:formatCode>0</c:formatCode>
                <c:ptCount val="8"/>
                <c:pt idx="1">
                  <c:v>89.35499999999999</c:v>
                </c:pt>
                <c:pt idx="3">
                  <c:v>119.13999999999999</c:v>
                </c:pt>
                <c:pt idx="7">
                  <c:v>29.784999999999997</c:v>
                </c:pt>
              </c:numCache>
            </c:numRef>
          </c:val>
          <c:smooth val="0"/>
          <c:extLst>
            <c:ext xmlns:c16="http://schemas.microsoft.com/office/drawing/2014/chart" uri="{C3380CC4-5D6E-409C-BE32-E72D297353CC}">
              <c16:uniqueId val="{00000002-7EAF-4EC8-9ADA-3950126D391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Sales'!$A$5:$B$12</c:f>
              <c:multiLvlStrCache>
                <c:ptCount val="8"/>
                <c:lvl>
                  <c:pt idx="0">
                    <c:v>Oct</c:v>
                  </c:pt>
                  <c:pt idx="1">
                    <c:v>Feb</c:v>
                  </c:pt>
                  <c:pt idx="2">
                    <c:v>May</c:v>
                  </c:pt>
                  <c:pt idx="3">
                    <c:v>Jun</c:v>
                  </c:pt>
                  <c:pt idx="4">
                    <c:v>Jul</c:v>
                  </c:pt>
                  <c:pt idx="5">
                    <c:v>Aug</c:v>
                  </c:pt>
                  <c:pt idx="6">
                    <c:v>Sep</c:v>
                  </c:pt>
                  <c:pt idx="7">
                    <c:v>Oct</c:v>
                  </c:pt>
                </c:lvl>
                <c:lvl>
                  <c:pt idx="0">
                    <c:v>2019</c:v>
                  </c:pt>
                  <c:pt idx="1">
                    <c:v>2020</c:v>
                  </c:pt>
                </c:lvl>
              </c:multiLvlStrCache>
            </c:multiLvlStrRef>
          </c:cat>
          <c:val>
            <c:numRef>
              <c:f>'Total Sales'!$F$5:$F$12</c:f>
              <c:numCache>
                <c:formatCode>0</c:formatCode>
                <c:ptCount val="8"/>
                <c:pt idx="2">
                  <c:v>41.169999999999995</c:v>
                </c:pt>
                <c:pt idx="4">
                  <c:v>123.50999999999999</c:v>
                </c:pt>
                <c:pt idx="5">
                  <c:v>41.169999999999995</c:v>
                </c:pt>
              </c:numCache>
            </c:numRef>
          </c:val>
          <c:smooth val="0"/>
          <c:extLst>
            <c:ext xmlns:c16="http://schemas.microsoft.com/office/drawing/2014/chart" uri="{C3380CC4-5D6E-409C-BE32-E72D297353CC}">
              <c16:uniqueId val="{00000003-7EAF-4EC8-9ADA-3950126D391D}"/>
            </c:ext>
          </c:extLst>
        </c:ser>
        <c:dLbls>
          <c:showLegendKey val="0"/>
          <c:showVal val="0"/>
          <c:showCatName val="0"/>
          <c:showSerName val="0"/>
          <c:showPercent val="0"/>
          <c:showBubbleSize val="0"/>
        </c:dLbls>
        <c:smooth val="0"/>
        <c:axId val="624249631"/>
        <c:axId val="627414751"/>
      </c:lineChart>
      <c:catAx>
        <c:axId val="62424963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Total</a:t>
                </a:r>
                <a:r>
                  <a:rPr lang="en-IN" baseline="0"/>
                  <a:t> sales over time</a:t>
                </a:r>
                <a:endParaRPr lang="en-IN"/>
              </a:p>
            </c:rich>
          </c:tx>
          <c:layout>
            <c:manualLayout>
              <c:xMode val="edge"/>
              <c:yMode val="edge"/>
              <c:x val="0.42131871813895605"/>
              <c:y val="5.7507538545661735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7414751"/>
        <c:crosses val="autoZero"/>
        <c:auto val="1"/>
        <c:lblAlgn val="ctr"/>
        <c:lblOffset val="100"/>
        <c:noMultiLvlLbl val="0"/>
      </c:catAx>
      <c:valAx>
        <c:axId val="627414751"/>
        <c:scaling>
          <c:orientation val="minMax"/>
        </c:scaling>
        <c:delete val="0"/>
        <c:axPos val="l"/>
        <c:majorGridlines>
          <c:spPr>
            <a:ln w="9525" cap="flat" cmpd="sng" algn="ctr">
              <a:solidFill>
                <a:schemeClr val="bg1">
                  <a:alpha val="14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424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C1F7"/>
    </a:solidFill>
    <a:ln w="9525" cap="flat" cmpd="sng" algn="ctr">
      <a:solidFill>
        <a:schemeClr val="accent6">
          <a:lumMod val="75000"/>
        </a:schemeClr>
      </a:solidFill>
      <a:round/>
    </a:ln>
    <a:effectLst/>
  </c:spPr>
  <c:txPr>
    <a:bodyPr/>
    <a:lstStyle/>
    <a:p>
      <a:pPr>
        <a:defRPr baseline="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Chart!PivotTable3</c:name>
    <c:fmtId val="30"/>
  </c:pivotSource>
  <c:chart>
    <c:title>
      <c:tx>
        <c:rich>
          <a:bodyPr rot="0" spcFirstLastPara="1" vertOverflow="ellipsis" vert="horz" wrap="square" anchor="ctr" anchorCtr="1"/>
          <a:lstStyle/>
          <a:p>
            <a:pPr>
              <a:defRPr sz="1400" b="0" i="0" u="none" strike="noStrike" kern="1200" spc="0" baseline="0">
                <a:solidFill>
                  <a:srgbClr val="57257D"/>
                </a:solidFill>
                <a:latin typeface="+mn-lt"/>
                <a:ea typeface="+mn-ea"/>
                <a:cs typeface="+mn-cs"/>
              </a:defRPr>
            </a:pPr>
            <a:r>
              <a:rPr lang="en-US">
                <a:solidFill>
                  <a:srgbClr val="57257D"/>
                </a:solidFill>
              </a:rPr>
              <a:t>Sale by country</a:t>
            </a:r>
          </a:p>
        </c:rich>
      </c:tx>
      <c:layout>
        <c:manualLayout>
          <c:xMode val="edge"/>
          <c:yMode val="edge"/>
          <c:x val="0.44553431364935386"/>
          <c:y val="4.9758704122350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57257D"/>
              </a:solidFill>
              <a:latin typeface="+mn-lt"/>
              <a:ea typeface="+mn-ea"/>
              <a:cs typeface="+mn-cs"/>
            </a:defRPr>
          </a:pPr>
          <a:endParaRPr lang="en-US"/>
        </a:p>
      </c:txPr>
    </c:title>
    <c:autoTitleDeleted val="0"/>
    <c:pivotFmts>
      <c:pivotFmt>
        <c:idx val="0"/>
        <c:spPr>
          <a:noFill/>
          <a:ln>
            <a:solidFill>
              <a:schemeClr val="accent1">
                <a:lumMod val="40000"/>
                <a:lumOff val="60000"/>
              </a:schemeClr>
            </a:solidFill>
          </a:ln>
          <a:effectLst/>
        </c:spPr>
        <c:marker>
          <c:symbol val="circle"/>
          <c:size val="5"/>
          <c:spPr>
            <a:solidFill>
              <a:schemeClr val="accent1"/>
            </a:solidFill>
            <a:ln w="9525">
              <a:solidFill>
                <a:schemeClr val="accent1"/>
              </a:solidFill>
            </a:ln>
            <a:effectLst/>
          </c:spPr>
        </c:marker>
      </c:pivotFmt>
      <c:pivotFmt>
        <c:idx val="1"/>
        <c:spPr>
          <a:solidFill>
            <a:schemeClr val="accent6">
              <a:lumMod val="50000"/>
            </a:schemeClr>
          </a:solidFill>
          <a:ln>
            <a:solidFill>
              <a:schemeClr val="accent1">
                <a:lumMod val="40000"/>
                <a:lumOff val="60000"/>
              </a:schemeClr>
            </a:solidFill>
          </a:ln>
          <a:effectLst/>
        </c:spPr>
      </c:pivotFmt>
      <c:pivotFmt>
        <c:idx val="2"/>
        <c:spPr>
          <a:solidFill>
            <a:schemeClr val="accent6">
              <a:lumMod val="75000"/>
            </a:schemeClr>
          </a:solidFill>
          <a:ln>
            <a:solidFill>
              <a:schemeClr val="accent1">
                <a:lumMod val="40000"/>
                <a:lumOff val="60000"/>
              </a:schemeClr>
            </a:solidFill>
          </a:ln>
          <a:effectLst/>
        </c:spPr>
      </c:pivotFmt>
      <c:pivotFmt>
        <c:idx val="3"/>
        <c:spPr>
          <a:solidFill>
            <a:srgbClr val="99FF66"/>
          </a:solidFill>
          <a:ln>
            <a:solidFill>
              <a:schemeClr val="accent1">
                <a:lumMod val="40000"/>
                <a:lumOff val="60000"/>
              </a:schemeClr>
            </a:solidFill>
          </a:ln>
          <a:effectLst/>
        </c:spPr>
      </c:pivotFmt>
      <c:pivotFmt>
        <c:idx val="4"/>
        <c:spPr>
          <a:noFill/>
          <a:ln>
            <a:solidFill>
              <a:schemeClr val="accent1">
                <a:lumMod val="40000"/>
                <a:lumOff val="60000"/>
              </a:schemeClr>
            </a:solidFill>
          </a:ln>
          <a:effectLst/>
        </c:spPr>
        <c:marker>
          <c:symbol val="none"/>
        </c:marker>
      </c:pivotFmt>
      <c:pivotFmt>
        <c:idx val="5"/>
        <c:spPr>
          <a:solidFill>
            <a:srgbClr val="99FF66"/>
          </a:solidFill>
          <a:ln>
            <a:solidFill>
              <a:schemeClr val="accent1">
                <a:lumMod val="40000"/>
                <a:lumOff val="60000"/>
              </a:schemeClr>
            </a:solidFill>
          </a:ln>
          <a:effectLst/>
        </c:spPr>
      </c:pivotFmt>
      <c:pivotFmt>
        <c:idx val="6"/>
        <c:spPr>
          <a:solidFill>
            <a:schemeClr val="accent6">
              <a:lumMod val="75000"/>
            </a:schemeClr>
          </a:solidFill>
          <a:ln>
            <a:solidFill>
              <a:schemeClr val="accent1">
                <a:lumMod val="40000"/>
                <a:lumOff val="60000"/>
              </a:schemeClr>
            </a:solidFill>
          </a:ln>
          <a:effectLst/>
        </c:spPr>
      </c:pivotFmt>
      <c:pivotFmt>
        <c:idx val="7"/>
        <c:spPr>
          <a:solidFill>
            <a:schemeClr val="accent6">
              <a:lumMod val="50000"/>
            </a:schemeClr>
          </a:solidFill>
          <a:ln>
            <a:solidFill>
              <a:schemeClr val="accent1">
                <a:lumMod val="40000"/>
                <a:lumOff val="60000"/>
              </a:schemeClr>
            </a:solidFill>
          </a:ln>
          <a:effectLst/>
        </c:spPr>
      </c:pivotFmt>
      <c:pivotFmt>
        <c:idx val="8"/>
        <c:spPr>
          <a:noFill/>
          <a:ln>
            <a:solidFill>
              <a:schemeClr val="accent1">
                <a:lumMod val="40000"/>
                <a:lumOff val="60000"/>
              </a:schemeClr>
            </a:solidFill>
          </a:ln>
          <a:effectLst/>
        </c:spPr>
        <c:marker>
          <c:symbol val="none"/>
        </c:marker>
      </c:pivotFmt>
      <c:pivotFmt>
        <c:idx val="9"/>
        <c:spPr>
          <a:solidFill>
            <a:srgbClr val="99FF66"/>
          </a:solidFill>
          <a:ln>
            <a:solidFill>
              <a:schemeClr val="accent1">
                <a:lumMod val="40000"/>
                <a:lumOff val="60000"/>
              </a:schemeClr>
            </a:solidFill>
          </a:ln>
          <a:effectLst/>
        </c:spPr>
      </c:pivotFmt>
      <c:pivotFmt>
        <c:idx val="10"/>
        <c:spPr>
          <a:solidFill>
            <a:schemeClr val="accent6">
              <a:lumMod val="75000"/>
            </a:schemeClr>
          </a:solidFill>
          <a:ln>
            <a:solidFill>
              <a:schemeClr val="accent1">
                <a:lumMod val="40000"/>
                <a:lumOff val="60000"/>
              </a:schemeClr>
            </a:solidFill>
          </a:ln>
          <a:effectLst/>
        </c:spPr>
      </c:pivotFmt>
      <c:pivotFmt>
        <c:idx val="11"/>
        <c:spPr>
          <a:solidFill>
            <a:schemeClr val="accent6">
              <a:lumMod val="50000"/>
            </a:schemeClr>
          </a:solidFill>
          <a:ln>
            <a:solidFill>
              <a:schemeClr val="accent1">
                <a:lumMod val="40000"/>
                <a:lumOff val="60000"/>
              </a:schemeClr>
            </a:solidFill>
          </a:ln>
          <a:effectLst/>
        </c:spPr>
      </c:pivotFmt>
    </c:pivotFmts>
    <c:plotArea>
      <c:layout>
        <c:manualLayout>
          <c:layoutTarget val="inner"/>
          <c:xMode val="edge"/>
          <c:yMode val="edge"/>
          <c:x val="0.17419108202270142"/>
          <c:y val="0.12377105105754981"/>
          <c:w val="0.62233034813289134"/>
          <c:h val="0.72481875281233243"/>
        </c:manualLayout>
      </c:layout>
      <c:barChart>
        <c:barDir val="bar"/>
        <c:grouping val="clustered"/>
        <c:varyColors val="0"/>
        <c:ser>
          <c:idx val="0"/>
          <c:order val="0"/>
          <c:tx>
            <c:strRef>
              <c:f>'Country Bar Chart'!$B$3</c:f>
              <c:strCache>
                <c:ptCount val="1"/>
                <c:pt idx="0">
                  <c:v>Total</c:v>
                </c:pt>
              </c:strCache>
            </c:strRef>
          </c:tx>
          <c:spPr>
            <a:noFill/>
            <a:ln>
              <a:solidFill>
                <a:schemeClr val="accent1">
                  <a:lumMod val="40000"/>
                  <a:lumOff val="60000"/>
                </a:schemeClr>
              </a:solidFill>
            </a:ln>
            <a:effectLst/>
          </c:spPr>
          <c:invertIfNegative val="0"/>
          <c:dPt>
            <c:idx val="0"/>
            <c:invertIfNegative val="0"/>
            <c:bubble3D val="0"/>
            <c:spPr>
              <a:solidFill>
                <a:schemeClr val="accent6">
                  <a:lumMod val="75000"/>
                </a:schemeClr>
              </a:solidFill>
              <a:ln>
                <a:solidFill>
                  <a:schemeClr val="accent1">
                    <a:lumMod val="40000"/>
                    <a:lumOff val="60000"/>
                  </a:schemeClr>
                </a:solidFill>
              </a:ln>
              <a:effectLst/>
            </c:spPr>
            <c:extLst>
              <c:ext xmlns:c16="http://schemas.microsoft.com/office/drawing/2014/chart" uri="{C3380CC4-5D6E-409C-BE32-E72D297353CC}">
                <c16:uniqueId val="{00000001-9B31-41BC-B626-C9C7638AC2A4}"/>
              </c:ext>
            </c:extLst>
          </c:dPt>
          <c:dPt>
            <c:idx val="1"/>
            <c:invertIfNegative val="0"/>
            <c:bubble3D val="0"/>
            <c:spPr>
              <a:solidFill>
                <a:srgbClr val="99FF66"/>
              </a:solidFill>
              <a:ln>
                <a:solidFill>
                  <a:schemeClr val="accent1">
                    <a:lumMod val="40000"/>
                    <a:lumOff val="60000"/>
                  </a:schemeClr>
                </a:solidFill>
              </a:ln>
              <a:effectLst/>
            </c:spPr>
            <c:extLst>
              <c:ext xmlns:c16="http://schemas.microsoft.com/office/drawing/2014/chart" uri="{C3380CC4-5D6E-409C-BE32-E72D297353CC}">
                <c16:uniqueId val="{00000003-9B31-41BC-B626-C9C7638AC2A4}"/>
              </c:ext>
            </c:extLst>
          </c:dPt>
          <c:dPt>
            <c:idx val="2"/>
            <c:invertIfNegative val="0"/>
            <c:bubble3D val="0"/>
            <c:spPr>
              <a:solidFill>
                <a:schemeClr val="accent6">
                  <a:lumMod val="50000"/>
                </a:schemeClr>
              </a:solidFill>
              <a:ln>
                <a:solidFill>
                  <a:schemeClr val="accent1">
                    <a:lumMod val="40000"/>
                    <a:lumOff val="60000"/>
                  </a:schemeClr>
                </a:solidFill>
              </a:ln>
              <a:effectLst/>
            </c:spPr>
            <c:extLst>
              <c:ext xmlns:c16="http://schemas.microsoft.com/office/drawing/2014/chart" uri="{C3380CC4-5D6E-409C-BE32-E72D297353CC}">
                <c16:uniqueId val="{00000005-9B31-41BC-B626-C9C7638AC2A4}"/>
              </c:ext>
            </c:extLst>
          </c:dPt>
          <c:cat>
            <c:strRef>
              <c:f>'Country Bar Chart'!$A$4:$A$6</c:f>
              <c:strCache>
                <c:ptCount val="3"/>
                <c:pt idx="0">
                  <c:v>Ireland</c:v>
                </c:pt>
                <c:pt idx="1">
                  <c:v>United Kingdom</c:v>
                </c:pt>
                <c:pt idx="2">
                  <c:v>United States</c:v>
                </c:pt>
              </c:strCache>
            </c:strRef>
          </c:cat>
          <c:val>
            <c:numRef>
              <c:f>'Country Bar Chart'!$B$4:$B$6</c:f>
              <c:numCache>
                <c:formatCode>_-[$$-409]* #,##0_ ;_-[$$-409]* \-#,##0\ ;_-[$$-409]* "-"??_ ;_-@_ </c:formatCode>
                <c:ptCount val="3"/>
                <c:pt idx="0">
                  <c:v>202.97499999999999</c:v>
                </c:pt>
                <c:pt idx="1">
                  <c:v>297.62</c:v>
                </c:pt>
                <c:pt idx="2">
                  <c:v>680.68499999999983</c:v>
                </c:pt>
              </c:numCache>
            </c:numRef>
          </c:val>
          <c:extLst>
            <c:ext xmlns:c16="http://schemas.microsoft.com/office/drawing/2014/chart" uri="{C3380CC4-5D6E-409C-BE32-E72D297353CC}">
              <c16:uniqueId val="{00000006-9B31-41BC-B626-C9C7638AC2A4}"/>
            </c:ext>
          </c:extLst>
        </c:ser>
        <c:dLbls>
          <c:showLegendKey val="0"/>
          <c:showVal val="0"/>
          <c:showCatName val="0"/>
          <c:showSerName val="0"/>
          <c:showPercent val="0"/>
          <c:showBubbleSize val="0"/>
        </c:dLbls>
        <c:gapWidth val="182"/>
        <c:axId val="2111628448"/>
        <c:axId val="2005294688"/>
      </c:barChart>
      <c:catAx>
        <c:axId val="211162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7257D"/>
                </a:solidFill>
                <a:latin typeface="+mn-lt"/>
                <a:ea typeface="+mn-ea"/>
                <a:cs typeface="+mn-cs"/>
              </a:defRPr>
            </a:pPr>
            <a:endParaRPr lang="en-US"/>
          </a:p>
        </c:txPr>
        <c:crossAx val="2005294688"/>
        <c:crosses val="autoZero"/>
        <c:auto val="1"/>
        <c:lblAlgn val="ctr"/>
        <c:lblOffset val="100"/>
        <c:noMultiLvlLbl val="0"/>
      </c:catAx>
      <c:valAx>
        <c:axId val="2005294688"/>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257D"/>
                </a:solidFill>
                <a:latin typeface="+mn-lt"/>
                <a:ea typeface="+mn-ea"/>
                <a:cs typeface="+mn-cs"/>
              </a:defRPr>
            </a:pPr>
            <a:endParaRPr lang="en-US"/>
          </a:p>
        </c:txPr>
        <c:crossAx val="211162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C2E4"/>
    </a:solidFill>
    <a:ln w="9525" cap="flat" cmpd="sng" algn="ctr">
      <a:solidFill>
        <a:srgbClr val="DBAED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Sales Customer!PivotTable3</c:name>
    <c:fmtId val="31"/>
  </c:pivotSource>
  <c:chart>
    <c:title>
      <c:tx>
        <c:rich>
          <a:bodyPr rot="0" spcFirstLastPara="1" vertOverflow="ellipsis" vert="horz" wrap="square" anchor="ctr" anchorCtr="1"/>
          <a:lstStyle/>
          <a:p>
            <a:pPr>
              <a:defRPr sz="1400" b="0" i="0" u="none" strike="noStrike" kern="1200" spc="0" baseline="0">
                <a:solidFill>
                  <a:srgbClr val="57257D"/>
                </a:solidFill>
                <a:latin typeface="+mn-lt"/>
                <a:ea typeface="+mn-ea"/>
                <a:cs typeface="+mn-cs"/>
              </a:defRPr>
            </a:pPr>
            <a:r>
              <a:rPr lang="en-US">
                <a:solidFill>
                  <a:srgbClr val="57257D"/>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7257D"/>
              </a:solidFill>
              <a:latin typeface="+mn-lt"/>
              <a:ea typeface="+mn-ea"/>
              <a:cs typeface="+mn-cs"/>
            </a:defRPr>
          </a:pPr>
          <a:endParaRPr lang="en-US"/>
        </a:p>
      </c:txPr>
    </c:title>
    <c:autoTitleDeleted val="0"/>
    <c:pivotFmts>
      <c:pivotFmt>
        <c:idx val="0"/>
        <c:spPr>
          <a:noFill/>
          <a:ln>
            <a:solidFill>
              <a:schemeClr val="accent1">
                <a:lumMod val="40000"/>
                <a:lumOff val="60000"/>
              </a:schemeClr>
            </a:solidFill>
          </a:ln>
          <a:effectLst/>
        </c:spPr>
        <c:marker>
          <c:symbol val="circle"/>
          <c:size val="5"/>
          <c:spPr>
            <a:solidFill>
              <a:schemeClr val="accent1"/>
            </a:solidFill>
            <a:ln w="9525">
              <a:solidFill>
                <a:schemeClr val="accent1"/>
              </a:solidFill>
            </a:ln>
            <a:effectLst/>
          </c:spPr>
        </c:marker>
      </c:pivotFmt>
      <c:pivotFmt>
        <c:idx val="1"/>
        <c:spPr>
          <a:noFill/>
          <a:ln>
            <a:solidFill>
              <a:schemeClr val="accent1">
                <a:lumMod val="40000"/>
                <a:lumOff val="60000"/>
              </a:schemeClr>
            </a:solidFill>
          </a:ln>
          <a:effectLst/>
        </c:spPr>
      </c:pivotFmt>
      <c:pivotFmt>
        <c:idx val="2"/>
        <c:spPr>
          <a:noFill/>
          <a:ln>
            <a:solidFill>
              <a:schemeClr val="accent1">
                <a:lumMod val="40000"/>
                <a:lumOff val="60000"/>
              </a:schemeClr>
            </a:solidFill>
          </a:ln>
          <a:effectLst/>
        </c:spPr>
      </c:pivotFmt>
      <c:pivotFmt>
        <c:idx val="3"/>
        <c:spPr>
          <a:noFill/>
          <a:ln>
            <a:solidFill>
              <a:schemeClr val="accent1">
                <a:lumMod val="40000"/>
                <a:lumOff val="60000"/>
              </a:schemeClr>
            </a:solidFill>
          </a:ln>
          <a:effectLst/>
        </c:spPr>
      </c:pivotFmt>
      <c:pivotFmt>
        <c:idx val="4"/>
        <c:spPr>
          <a:solidFill>
            <a:schemeClr val="accent6">
              <a:lumMod val="75000"/>
            </a:schemeClr>
          </a:solidFill>
          <a:ln>
            <a:solidFill>
              <a:schemeClr val="accent1">
                <a:lumMod val="40000"/>
                <a:lumOff val="60000"/>
              </a:schemeClr>
            </a:solidFill>
          </a:ln>
          <a:effectLst/>
        </c:spPr>
        <c:marker>
          <c:symbol val="none"/>
        </c:marker>
      </c:pivotFmt>
      <c:pivotFmt>
        <c:idx val="5"/>
        <c:spPr>
          <a:solidFill>
            <a:schemeClr val="accent6">
              <a:lumMod val="75000"/>
            </a:schemeClr>
          </a:solidFill>
          <a:ln>
            <a:solidFill>
              <a:schemeClr val="accent1">
                <a:lumMod val="40000"/>
                <a:lumOff val="60000"/>
              </a:schemeClr>
            </a:solidFill>
          </a:ln>
          <a:effectLst/>
        </c:spPr>
      </c:pivotFmt>
      <c:pivotFmt>
        <c:idx val="6"/>
        <c:spPr>
          <a:solidFill>
            <a:schemeClr val="accent6">
              <a:lumMod val="75000"/>
            </a:schemeClr>
          </a:solidFill>
          <a:ln>
            <a:solidFill>
              <a:schemeClr val="accent1">
                <a:lumMod val="40000"/>
                <a:lumOff val="60000"/>
              </a:schemeClr>
            </a:solidFill>
          </a:ln>
          <a:effectLst/>
        </c:spPr>
        <c:marker>
          <c:symbol val="none"/>
        </c:marker>
      </c:pivotFmt>
      <c:pivotFmt>
        <c:idx val="7"/>
        <c:spPr>
          <a:solidFill>
            <a:schemeClr val="accent6">
              <a:lumMod val="75000"/>
            </a:schemeClr>
          </a:solidFill>
          <a:ln>
            <a:solidFill>
              <a:schemeClr val="accent1">
                <a:lumMod val="40000"/>
                <a:lumOff val="60000"/>
              </a:schemeClr>
            </a:solidFill>
          </a:ln>
          <a:effectLst/>
        </c:spPr>
        <c:marker>
          <c:symbol val="none"/>
        </c:marker>
      </c:pivotFmt>
    </c:pivotFmts>
    <c:plotArea>
      <c:layout>
        <c:manualLayout>
          <c:layoutTarget val="inner"/>
          <c:xMode val="edge"/>
          <c:yMode val="edge"/>
          <c:x val="0.3124013736763715"/>
          <c:y val="0.19015685250489922"/>
          <c:w val="0.56115401241009943"/>
          <c:h val="0.59034881779893167"/>
        </c:manualLayout>
      </c:layout>
      <c:barChart>
        <c:barDir val="bar"/>
        <c:grouping val="clustered"/>
        <c:varyColors val="0"/>
        <c:ser>
          <c:idx val="0"/>
          <c:order val="0"/>
          <c:tx>
            <c:strRef>
              <c:f>'Top Sales Customer'!$B$3</c:f>
              <c:strCache>
                <c:ptCount val="1"/>
                <c:pt idx="0">
                  <c:v>Total</c:v>
                </c:pt>
              </c:strCache>
            </c:strRef>
          </c:tx>
          <c:spPr>
            <a:solidFill>
              <a:schemeClr val="accent6">
                <a:lumMod val="75000"/>
              </a:schemeClr>
            </a:solidFill>
            <a:ln>
              <a:solidFill>
                <a:schemeClr val="accent1">
                  <a:lumMod val="40000"/>
                  <a:lumOff val="60000"/>
                </a:schemeClr>
              </a:solidFill>
            </a:ln>
            <a:effectLst/>
          </c:spPr>
          <c:invertIfNegative val="0"/>
          <c:cat>
            <c:strRef>
              <c:f>'Top Sales Customer'!$A$4:$A$9</c:f>
              <c:strCache>
                <c:ptCount val="6"/>
                <c:pt idx="0">
                  <c:v>Annetta Brentnall</c:v>
                </c:pt>
                <c:pt idx="1">
                  <c:v>Don Flintiff</c:v>
                </c:pt>
                <c:pt idx="2">
                  <c:v>Jermaine Branchett</c:v>
                </c:pt>
                <c:pt idx="3">
                  <c:v>Murielle Lorinez</c:v>
                </c:pt>
                <c:pt idx="4">
                  <c:v>Raynor McGilvary</c:v>
                </c:pt>
                <c:pt idx="5">
                  <c:v>Terri Farra</c:v>
                </c:pt>
              </c:strCache>
            </c:strRef>
          </c:cat>
          <c:val>
            <c:numRef>
              <c:f>'Top Sales Customer'!$B$4:$B$9</c:f>
              <c:numCache>
                <c:formatCode>_-[$$-409]* #,##0_ ;_-[$$-409]* \-#,##0\ ;_-[$$-409]* "-"??_ ;_-@_ </c:formatCode>
                <c:ptCount val="6"/>
                <c:pt idx="0">
                  <c:v>119.13999999999999</c:v>
                </c:pt>
                <c:pt idx="1">
                  <c:v>137.31</c:v>
                </c:pt>
                <c:pt idx="2">
                  <c:v>91.539999999999992</c:v>
                </c:pt>
                <c:pt idx="3">
                  <c:v>167.67000000000002</c:v>
                </c:pt>
                <c:pt idx="4">
                  <c:v>91.539999999999992</c:v>
                </c:pt>
                <c:pt idx="5">
                  <c:v>137.31</c:v>
                </c:pt>
              </c:numCache>
            </c:numRef>
          </c:val>
          <c:extLst>
            <c:ext xmlns:c16="http://schemas.microsoft.com/office/drawing/2014/chart" uri="{C3380CC4-5D6E-409C-BE32-E72D297353CC}">
              <c16:uniqueId val="{00000000-9827-4818-8C18-60E7918FCE43}"/>
            </c:ext>
          </c:extLst>
        </c:ser>
        <c:dLbls>
          <c:showLegendKey val="0"/>
          <c:showVal val="0"/>
          <c:showCatName val="0"/>
          <c:showSerName val="0"/>
          <c:showPercent val="0"/>
          <c:showBubbleSize val="0"/>
        </c:dLbls>
        <c:gapWidth val="182"/>
        <c:axId val="2111628448"/>
        <c:axId val="2005294688"/>
      </c:barChart>
      <c:catAx>
        <c:axId val="211162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7257D"/>
                </a:solidFill>
                <a:latin typeface="+mn-lt"/>
                <a:ea typeface="+mn-ea"/>
                <a:cs typeface="+mn-cs"/>
              </a:defRPr>
            </a:pPr>
            <a:endParaRPr lang="en-US"/>
          </a:p>
        </c:txPr>
        <c:crossAx val="2005294688"/>
        <c:crosses val="autoZero"/>
        <c:auto val="1"/>
        <c:lblAlgn val="ctr"/>
        <c:lblOffset val="100"/>
        <c:noMultiLvlLbl val="0"/>
      </c:catAx>
      <c:valAx>
        <c:axId val="2005294688"/>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257D"/>
                </a:solidFill>
                <a:latin typeface="+mn-lt"/>
                <a:ea typeface="+mn-ea"/>
                <a:cs typeface="+mn-cs"/>
              </a:defRPr>
            </a:pPr>
            <a:endParaRPr lang="en-US"/>
          </a:p>
        </c:txPr>
        <c:crossAx val="211162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C2E4"/>
    </a:solidFill>
    <a:ln w="9525" cap="flat" cmpd="sng" algn="ctr">
      <a:solidFill>
        <a:srgbClr val="DBAED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2013270352"/>
        <c:axId val="2005290112"/>
      </c:barChart>
      <c:catAx>
        <c:axId val="201327035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90112"/>
        <c:crosses val="autoZero"/>
        <c:auto val="1"/>
        <c:lblAlgn val="ctr"/>
        <c:lblOffset val="100"/>
        <c:noMultiLvlLbl val="0"/>
      </c:catAx>
      <c:valAx>
        <c:axId val="20052901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7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145676</xdr:colOff>
      <xdr:row>3</xdr:row>
      <xdr:rowOff>76541</xdr:rowOff>
    </xdr:to>
    <xdr:sp macro="" textlink="">
      <xdr:nvSpPr>
        <xdr:cNvPr id="3" name="Rectangle 2">
          <a:extLst>
            <a:ext uri="{FF2B5EF4-FFF2-40B4-BE49-F238E27FC236}">
              <a16:creationId xmlns:a16="http://schemas.microsoft.com/office/drawing/2014/main" id="{3EEC3A30-AC61-4CEF-AF5B-7791BB63CCD7}"/>
            </a:ext>
          </a:extLst>
        </xdr:cNvPr>
        <xdr:cNvSpPr/>
      </xdr:nvSpPr>
      <xdr:spPr>
        <a:xfrm>
          <a:off x="0" y="0"/>
          <a:ext cx="10544735" cy="457541"/>
        </a:xfrm>
        <a:prstGeom prst="rect">
          <a:avLst/>
        </a:prstGeom>
        <a:solidFill>
          <a:srgbClr val="5D288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xdr:from>
      <xdr:col>0</xdr:col>
      <xdr:colOff>0</xdr:colOff>
      <xdr:row>12</xdr:row>
      <xdr:rowOff>8986</xdr:rowOff>
    </xdr:from>
    <xdr:to>
      <xdr:col>10</xdr:col>
      <xdr:colOff>368418</xdr:colOff>
      <xdr:row>35</xdr:row>
      <xdr:rowOff>8986</xdr:rowOff>
    </xdr:to>
    <xdr:graphicFrame macro="">
      <xdr:nvGraphicFramePr>
        <xdr:cNvPr id="5" name="Chart 4">
          <a:extLst>
            <a:ext uri="{FF2B5EF4-FFF2-40B4-BE49-F238E27FC236}">
              <a16:creationId xmlns:a16="http://schemas.microsoft.com/office/drawing/2014/main" id="{7DB96EA3-C53D-4BB3-8D80-FCC000C65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3</xdr:row>
      <xdr:rowOff>93550</xdr:rowOff>
    </xdr:from>
    <xdr:to>
      <xdr:col>12</xdr:col>
      <xdr:colOff>89647</xdr:colOff>
      <xdr:row>12</xdr:row>
      <xdr:rowOff>11205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CC09ACFA-5289-454A-AE83-5BAE210E50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 y="474550"/>
              <a:ext cx="6857999" cy="16321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100853</xdr:colOff>
      <xdr:row>6</xdr:row>
      <xdr:rowOff>163302</xdr:rowOff>
    </xdr:from>
    <xdr:to>
      <xdr:col>14</xdr:col>
      <xdr:colOff>257736</xdr:colOff>
      <xdr:row>12</xdr:row>
      <xdr:rowOff>11206</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C2074F7-5439-43D4-96BE-A098E78076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69206" y="1115802"/>
              <a:ext cx="1367118" cy="990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414617</xdr:colOff>
      <xdr:row>12</xdr:row>
      <xdr:rowOff>44824</xdr:rowOff>
    </xdr:from>
    <xdr:to>
      <xdr:col>18</xdr:col>
      <xdr:colOff>145676</xdr:colOff>
      <xdr:row>24</xdr:row>
      <xdr:rowOff>145676</xdr:rowOff>
    </xdr:to>
    <xdr:graphicFrame macro="">
      <xdr:nvGraphicFramePr>
        <xdr:cNvPr id="8" name="Chart 7">
          <a:extLst>
            <a:ext uri="{FF2B5EF4-FFF2-40B4-BE49-F238E27FC236}">
              <a16:creationId xmlns:a16="http://schemas.microsoft.com/office/drawing/2014/main" id="{4AF91E45-0C05-46D7-B1F5-A3505985A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420009</xdr:colOff>
      <xdr:row>24</xdr:row>
      <xdr:rowOff>179295</xdr:rowOff>
    </xdr:from>
    <xdr:to>
      <xdr:col>18</xdr:col>
      <xdr:colOff>134470</xdr:colOff>
      <xdr:row>35</xdr:row>
      <xdr:rowOff>22412</xdr:rowOff>
    </xdr:to>
    <xdr:graphicFrame macro="">
      <xdr:nvGraphicFramePr>
        <xdr:cNvPr id="9" name="Chart 8">
          <a:extLst>
            <a:ext uri="{FF2B5EF4-FFF2-40B4-BE49-F238E27FC236}">
              <a16:creationId xmlns:a16="http://schemas.microsoft.com/office/drawing/2014/main" id="{90CBB7B4-8F20-4CCD-B16F-08AA3C19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89647</xdr:colOff>
      <xdr:row>3</xdr:row>
      <xdr:rowOff>104588</xdr:rowOff>
    </xdr:from>
    <xdr:to>
      <xdr:col>18</xdr:col>
      <xdr:colOff>156882</xdr:colOff>
      <xdr:row>6</xdr:row>
      <xdr:rowOff>139172</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2E63C332-84A7-4F08-8AB5-E5822E7D23F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58000" y="485588"/>
              <a:ext cx="3697941" cy="606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291352</xdr:colOff>
      <xdr:row>6</xdr:row>
      <xdr:rowOff>145888</xdr:rowOff>
    </xdr:from>
    <xdr:to>
      <xdr:col>18</xdr:col>
      <xdr:colOff>156882</xdr:colOff>
      <xdr:row>12</xdr:row>
      <xdr:rowOff>1</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8009BCDC-8C9E-4B2A-94FD-C22CF685CA3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269940" y="1098388"/>
              <a:ext cx="2286001" cy="997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3</xdr:row>
      <xdr:rowOff>185736</xdr:rowOff>
    </xdr:from>
    <xdr:to>
      <xdr:col>11</xdr:col>
      <xdr:colOff>180975</xdr:colOff>
      <xdr:row>18</xdr:row>
      <xdr:rowOff>76199</xdr:rowOff>
    </xdr:to>
    <xdr:graphicFrame macro="">
      <xdr:nvGraphicFramePr>
        <xdr:cNvPr id="7" name="Chart 6">
          <a:extLst>
            <a:ext uri="{FF2B5EF4-FFF2-40B4-BE49-F238E27FC236}">
              <a16:creationId xmlns:a16="http://schemas.microsoft.com/office/drawing/2014/main" id="{CD32F1C2-0FD6-4206-9986-AB56C6725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1.862808101854" createdVersion="6" refreshedVersion="6" minRefreshableVersion="3" recordCount="1000" xr:uid="{44AC1F94-1196-46BE-8885-3DA0A2F7885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ka"/>
        <s v="Libersi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62371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DAEAB-FAA7-41F3-B534-1CEF2B7714C1}"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2">
  <location ref="A3:F12"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8">
    <i>
      <x v="1"/>
      <x v="10"/>
    </i>
    <i>
      <x v="2"/>
      <x v="2"/>
    </i>
    <i r="1">
      <x v="5"/>
    </i>
    <i r="1">
      <x v="6"/>
    </i>
    <i r="1">
      <x v="7"/>
    </i>
    <i r="1">
      <x v="8"/>
    </i>
    <i r="1">
      <x v="9"/>
    </i>
    <i r="1">
      <x v="10"/>
    </i>
  </rowItems>
  <colFields count="1">
    <field x="13"/>
  </colFields>
  <colItems count="4">
    <i>
      <x/>
    </i>
    <i>
      <x v="1"/>
    </i>
    <i>
      <x v="2"/>
    </i>
    <i>
      <x v="3"/>
    </i>
  </colItems>
  <dataFields count="1">
    <dataField name="Sum of Sales" fld="12" baseField="1" baseItem="1" numFmtId="1"/>
  </dataFields>
  <chartFormats count="4">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99" name="Order Date">
      <autoFilter ref="A1">
        <filterColumn colId="0">
          <customFilters and="1">
            <customFilter operator="greaterThanOrEqual" val="43678"/>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831CDB-A1F1-419A-8D7B-509DC9BB1B72}"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formats count="3">
    <format dxfId="15">
      <pivotArea dataOnly="0" outline="0" axis="axisValues" fieldPosition="0"/>
    </format>
    <format dxfId="14">
      <pivotArea outline="0" fieldPosition="0">
        <references count="1">
          <reference field="7" count="1" selected="0">
            <x v="0"/>
          </reference>
        </references>
      </pivotArea>
    </format>
    <format dxfId="13">
      <pivotArea outline="0" collapsedLevelsAreSubtotals="1" fieldPosition="0"/>
    </format>
  </formats>
  <chartFormats count="4">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97" name="Order Date">
      <autoFilter ref="A1">
        <filterColumn colId="0">
          <customFilters and="1">
            <customFilter operator="greaterThanOrEqual" val="43678"/>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B740E3-1822-4641-AA0F-57DB431CA06C}"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2">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6">
    <i>
      <x v="51"/>
    </i>
    <i>
      <x v="255"/>
    </i>
    <i>
      <x v="458"/>
    </i>
    <i>
      <x v="631"/>
    </i>
    <i>
      <x v="719"/>
    </i>
    <i>
      <x v="831"/>
    </i>
  </rowItems>
  <colItems count="1">
    <i/>
  </colItems>
  <dataFields count="1">
    <dataField name="Sum of Sales" fld="12" baseField="0" baseItem="0" numFmtId="168"/>
  </dataFields>
  <formats count="2">
    <format dxfId="12">
      <pivotArea dataOnly="0" outline="0" axis="axisValues" fieldPosition="0"/>
    </format>
    <format dxfId="11">
      <pivotArea outline="0" collapsedLevelsAreSubtotals="1" fieldPosition="0"/>
    </format>
  </formats>
  <chartFormats count="4">
    <chartFormat chart="24" format="1"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8" name="Order Date">
      <autoFilter ref="A1">
        <filterColumn colId="0">
          <customFilters and="1">
            <customFilter operator="greaterThanOrEqual" val="43678"/>
            <customFilter operator="lessThanOrEqual" val="44135"/>
          </customFilters>
        </filterColumn>
      </autoFilter>
      <extLst>
        <ext xmlns:x15="http://schemas.microsoft.com/office/spreadsheetml/2010/11/main" uri="{0605FD5F-26C8-4aeb-8148-2DB25E43C511}">
          <x15:pivotFilter useWholeDay="1"/>
        </ext>
      </extLst>
    </filter>
    <filter fld="5"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0307BF-769F-4840-AB4F-66C90815A752}" sourceName="Size">
  <pivotTables>
    <pivotTable tabId="20" name="PivotTable3"/>
    <pivotTable tabId="22" name="PivotTable3"/>
    <pivotTable tabId="23" name="PivotTable3"/>
  </pivotTables>
  <data>
    <tabular pivotCacheId="262371930">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91D593-6471-4192-BA6F-16677527FB37}" sourceName="Loyalty Card">
  <pivotTables>
    <pivotTable tabId="20" name="PivotTable3"/>
    <pivotTable tabId="22" name="PivotTable3"/>
    <pivotTable tabId="23" name="PivotTable3"/>
  </pivotTables>
  <data>
    <tabular pivotCacheId="262371930">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845560-6C7A-4214-B446-8ADF2063AB14}" sourceName="Roast Type name">
  <pivotTables>
    <pivotTable tabId="20" name="PivotTable3"/>
    <pivotTable tabId="22" name="PivotTable3"/>
    <pivotTable tabId="23" name="PivotTable3"/>
  </pivotTables>
  <data>
    <tabular pivotCacheId="262371930">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00BC10-8A09-4A7D-B643-5BBE768A2963}" cache="Slicer_Size" caption="Size" columnCount="2" style="Slicer Style 2" rowHeight="241300"/>
  <slicer name="Loyalty Card 1" xr10:uid="{53409AA1-9016-4654-A019-3CFE7329453F}" cache="Slicer_Loyalty_Card" caption="Loyalty Card" columnCount="2" style="Slicer Style 2" rowHeight="241300"/>
  <slicer name="Roast Type name" xr10:uid="{133D7AC1-3692-488C-B1AD-CAC4142B2A1F}" cache="Slicer_Roast_Type_name" caption="Roast Type name" columnCount="3"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B4F91D-9E78-4FF3-8628-6DE3076D49D3}" name="Table2" displayName="Table2" ref="A1:P1001" totalsRowShown="0">
  <autoFilter ref="A1:P1001" xr:uid="{05466280-03B6-4A6C-9EEB-051A190D6EBE}"/>
  <tableColumns count="16">
    <tableColumn id="1" xr3:uid="{E91341CA-D8E1-4B45-851E-C466A512C7B6}" name="Order ID" dataDxfId="10"/>
    <tableColumn id="2" xr3:uid="{3EBAD27C-20E1-4162-9F83-95DA25B40B7A}" name="Order Date" dataDxfId="9"/>
    <tableColumn id="3" xr3:uid="{877CCE7E-01CA-49AC-86F4-2C4A42D6E70F}" name="Customer ID" dataDxfId="8"/>
    <tableColumn id="4" xr3:uid="{1C19DCAE-A33D-4F95-96A9-7266B770392C}" name="Product ID"/>
    <tableColumn id="5" xr3:uid="{556C98B5-2C32-4D59-80FA-4C32DA7E04DC}" name="Quantity" dataDxfId="7"/>
    <tableColumn id="6" xr3:uid="{5A1E73BF-C909-4AA9-A1C7-0FE1CFE00209}" name="Customer Name" dataDxfId="6">
      <calculatedColumnFormula>VLOOKUP(C2,customers!$A$1:$B$1001,2,FALSE)</calculatedColumnFormula>
    </tableColumn>
    <tableColumn id="7" xr3:uid="{5A94BEA3-A4FF-4183-AD51-69D4FAC6CE72}" name="Email" dataDxfId="5">
      <calculatedColumnFormula>IF(VLOOKUP(C2,customers!A1:$C$1001,3,FALSE)=0,"",VLOOKUP(C2,customers!A1:$C$1001,3,FALSE) )</calculatedColumnFormula>
    </tableColumn>
    <tableColumn id="8" xr3:uid="{BB0D7871-7A56-4DE3-A780-EA18AE4309FE}" name="Country" dataDxfId="4">
      <calculatedColumnFormula>VLOOKUP(F2,customers!$B$1:$G$1001,6,FALSE)</calculatedColumnFormula>
    </tableColumn>
    <tableColumn id="9" xr3:uid="{F129AD9E-F502-41D8-933E-0B4C31AA2D8F}" name="Coffee Type">
      <calculatedColumnFormula>INDEX(products!$A$1:$G$49,MATCH(orders!$D2,products!$A$1:$A$49,0),MATCH(orders!I$1,products!$A$1:$G$1,0))</calculatedColumnFormula>
    </tableColumn>
    <tableColumn id="10" xr3:uid="{5DFCB960-682B-44C5-858A-B44C40B5FD44}" name="Roast Type">
      <calculatedColumnFormula>INDEX(products!$A$1:$G$49,MATCH(orders!$D2,products!$A$1:$A$49,0),MATCH(orders!J$1,products!$A$1:$G$1,0))</calculatedColumnFormula>
    </tableColumn>
    <tableColumn id="11" xr3:uid="{D418647A-D3E0-4EA3-BD2C-D541E322AEED}" name="Size" dataDxfId="3">
      <calculatedColumnFormula>INDEX(products!$A$1:$G$49,MATCH(orders!$D2,products!$A$1:$A$49,0),MATCH(orders!K$1,products!$A$1:$G$1,0))</calculatedColumnFormula>
    </tableColumn>
    <tableColumn id="12" xr3:uid="{009613DE-E048-4662-BBF7-82382CF63D47}" name="Unit Price" dataDxfId="2">
      <calculatedColumnFormula>INDEX(products!$A$1:$G$49,MATCH(orders!$D2,products!$A$1:$A$49,0),MATCH(orders!L$1,products!$A$1:$G$1,0))</calculatedColumnFormula>
    </tableColumn>
    <tableColumn id="13" xr3:uid="{8AE9A7E4-B3F6-4408-91AF-85CE8CE4223F}" name="Sales" dataDxfId="1">
      <calculatedColumnFormula>L2*E2</calculatedColumnFormula>
    </tableColumn>
    <tableColumn id="14" xr3:uid="{701616B5-8CF3-49C1-B9D1-09B1BFDCC4A9}" name="Coffee type name">
      <calculatedColumnFormula>_xlfn.IFS(I2="Rob","Robusta",I2 ="Exc","Excelsa",I2="Ara","Arabika",I2="Lib","Libersia")</calculatedColumnFormula>
    </tableColumn>
    <tableColumn id="15" xr3:uid="{77E20562-15B7-4BF1-831F-A5B6C7E0BD2F}" name="Roast Type name">
      <calculatedColumnFormula>_xlfn.IFS(J2="M","Medium",J2="L","Light",J2="D","Dark")</calculatedColumnFormula>
    </tableColumn>
    <tableColumn id="16" xr3:uid="{84479334-E424-432E-8BBF-893B87B979CD}" name="Loyalty Card" dataDxfId="0">
      <calculatedColumnFormula>VLOOKUP(Table2[[#This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E8F2F7E-4135-4A25-8272-2D3DC6992F90}" sourceName="Order Date">
  <pivotTables>
    <pivotTable tabId="20" name="PivotTable3"/>
    <pivotTable tabId="22" name="PivotTable3"/>
    <pivotTable tabId="23" name="PivotTable3"/>
  </pivotTables>
  <state minimalRefreshVersion="6" lastRefreshVersion="6" pivotCacheId="262371930" filterType="dateBetween">
    <selection startDate="2019-08-01T00:00:00" endDate="2020-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B43E8E-42AA-433E-B78F-061F67058C94}"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382F-3F93-4475-B90D-DE1F074E0A23}">
  <dimension ref="A1"/>
  <sheetViews>
    <sheetView showGridLines="0" tabSelected="1" topLeftCell="A2" zoomScale="85" zoomScaleNormal="85" workbookViewId="0">
      <selection activeCell="U17" sqref="U17"/>
    </sheetView>
  </sheetViews>
  <sheetFormatPr defaultRowHeight="15" x14ac:dyDescent="0.25"/>
  <cols>
    <col min="1" max="1" width="1.7109375" customWidth="1"/>
  </cols>
  <sheetData>
    <row r="1" ht="0.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DFFE-5FBA-4DCF-9AC4-91B502921F2B}">
  <dimension ref="A3:F12"/>
  <sheetViews>
    <sheetView topLeftCell="C1" workbookViewId="0">
      <selection activeCell="D3" sqref="D3"/>
    </sheetView>
  </sheetViews>
  <sheetFormatPr defaultRowHeight="15" x14ac:dyDescent="0.25"/>
  <cols>
    <col min="1" max="1" width="13.140625" bestFit="1" customWidth="1"/>
    <col min="2" max="2" width="13" bestFit="1" customWidth="1"/>
    <col min="3" max="3" width="19.28515625" bestFit="1" customWidth="1"/>
    <col min="4" max="4" width="7.42578125" bestFit="1" customWidth="1"/>
    <col min="5" max="5" width="7.85546875" bestFit="1" customWidth="1"/>
    <col min="6" max="6" width="8.140625" bestFit="1" customWidth="1"/>
  </cols>
  <sheetData>
    <row r="3" spans="1:6" x14ac:dyDescent="0.25">
      <c r="A3" s="8" t="s">
        <v>6212</v>
      </c>
      <c r="C3" s="8" t="s">
        <v>6197</v>
      </c>
    </row>
    <row r="4" spans="1:6" x14ac:dyDescent="0.25">
      <c r="A4" s="8" t="s">
        <v>6207</v>
      </c>
      <c r="B4" s="8" t="s">
        <v>1</v>
      </c>
      <c r="C4" t="s">
        <v>6208</v>
      </c>
      <c r="D4" t="s">
        <v>6209</v>
      </c>
      <c r="E4" t="s">
        <v>6210</v>
      </c>
      <c r="F4" t="s">
        <v>6211</v>
      </c>
    </row>
    <row r="5" spans="1:6" x14ac:dyDescent="0.25">
      <c r="A5" t="s">
        <v>6198</v>
      </c>
      <c r="B5" s="4" t="s">
        <v>6205</v>
      </c>
      <c r="C5" s="9"/>
      <c r="D5" s="9">
        <v>27.945</v>
      </c>
      <c r="E5" s="9"/>
      <c r="F5" s="9"/>
    </row>
    <row r="6" spans="1:6" x14ac:dyDescent="0.25">
      <c r="A6" t="s">
        <v>6206</v>
      </c>
      <c r="B6" s="4" t="s">
        <v>6199</v>
      </c>
      <c r="C6" s="9">
        <v>274.62</v>
      </c>
      <c r="D6" s="9">
        <v>167.67000000000002</v>
      </c>
      <c r="E6" s="9">
        <v>89.35499999999999</v>
      </c>
      <c r="F6" s="9"/>
    </row>
    <row r="7" spans="1:6" x14ac:dyDescent="0.25">
      <c r="B7" s="4" t="s">
        <v>6200</v>
      </c>
      <c r="C7" s="9"/>
      <c r="D7" s="9"/>
      <c r="E7" s="9"/>
      <c r="F7" s="9">
        <v>41.169999999999995</v>
      </c>
    </row>
    <row r="8" spans="1:6" x14ac:dyDescent="0.25">
      <c r="B8" s="4" t="s">
        <v>6201</v>
      </c>
      <c r="C8" s="9">
        <v>91.539999999999992</v>
      </c>
      <c r="D8" s="9"/>
      <c r="E8" s="9">
        <v>119.13999999999999</v>
      </c>
      <c r="F8" s="9"/>
    </row>
    <row r="9" spans="1:6" x14ac:dyDescent="0.25">
      <c r="B9" s="4" t="s">
        <v>6202</v>
      </c>
      <c r="C9" s="9"/>
      <c r="D9" s="9"/>
      <c r="E9" s="9"/>
      <c r="F9" s="9">
        <v>123.50999999999999</v>
      </c>
    </row>
    <row r="10" spans="1:6" x14ac:dyDescent="0.25">
      <c r="B10" s="4" t="s">
        <v>6203</v>
      </c>
      <c r="C10" s="9"/>
      <c r="D10" s="9"/>
      <c r="E10" s="9"/>
      <c r="F10" s="9">
        <v>41.169999999999995</v>
      </c>
    </row>
    <row r="11" spans="1:6" x14ac:dyDescent="0.25">
      <c r="B11" s="4" t="s">
        <v>6204</v>
      </c>
      <c r="C11" s="9">
        <v>91.539999999999992</v>
      </c>
      <c r="D11" s="9"/>
      <c r="E11" s="9"/>
      <c r="F11" s="9"/>
    </row>
    <row r="12" spans="1:6" x14ac:dyDescent="0.25">
      <c r="B12" s="4" t="s">
        <v>6205</v>
      </c>
      <c r="C12" s="9"/>
      <c r="D12" s="9">
        <v>83.835000000000008</v>
      </c>
      <c r="E12" s="9">
        <v>29.784999999999997</v>
      </c>
      <c r="F12" s="9"/>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6F4C4-E8B1-42B3-952E-E8482A49D407}">
  <dimension ref="A3:B7"/>
  <sheetViews>
    <sheetView workbookViewId="0">
      <selection activeCell="B4" sqref="B4:B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s="10" t="s">
        <v>6212</v>
      </c>
    </row>
    <row r="4" spans="1:2" x14ac:dyDescent="0.25">
      <c r="A4" t="s">
        <v>318</v>
      </c>
      <c r="B4" s="11">
        <v>202.97499999999999</v>
      </c>
    </row>
    <row r="5" spans="1:2" x14ac:dyDescent="0.25">
      <c r="A5" t="s">
        <v>28</v>
      </c>
      <c r="B5" s="11">
        <v>297.62</v>
      </c>
    </row>
    <row r="6" spans="1:2" x14ac:dyDescent="0.25">
      <c r="A6" t="s">
        <v>19</v>
      </c>
      <c r="B6" s="11">
        <v>680.68499999999983</v>
      </c>
    </row>
    <row r="7" spans="1:2" x14ac:dyDescent="0.25">
      <c r="B7" s="11"/>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D9AC-81B2-435E-940B-FC4048C4A921}">
  <dimension ref="A3:B9"/>
  <sheetViews>
    <sheetView workbookViewId="0">
      <selection activeCell="F20" sqref="F20"/>
    </sheetView>
  </sheetViews>
  <sheetFormatPr defaultRowHeight="15" x14ac:dyDescent="0.25"/>
  <cols>
    <col min="1" max="1" width="18.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s="10" t="s">
        <v>6212</v>
      </c>
    </row>
    <row r="4" spans="1:2" x14ac:dyDescent="0.25">
      <c r="A4" t="s">
        <v>3114</v>
      </c>
      <c r="B4" s="11">
        <v>119.13999999999999</v>
      </c>
    </row>
    <row r="5" spans="1:2" x14ac:dyDescent="0.25">
      <c r="A5" t="s">
        <v>3753</v>
      </c>
      <c r="B5" s="11">
        <v>137.31</v>
      </c>
    </row>
    <row r="6" spans="1:2" x14ac:dyDescent="0.25">
      <c r="A6" t="s">
        <v>4252</v>
      </c>
      <c r="B6" s="11">
        <v>91.539999999999992</v>
      </c>
    </row>
    <row r="7" spans="1:2" x14ac:dyDescent="0.25">
      <c r="A7" t="s">
        <v>5270</v>
      </c>
      <c r="B7" s="11">
        <v>167.67000000000002</v>
      </c>
    </row>
    <row r="8" spans="1:2" x14ac:dyDescent="0.25">
      <c r="A8" t="s">
        <v>763</v>
      </c>
      <c r="B8" s="11">
        <v>91.539999999999992</v>
      </c>
    </row>
    <row r="9" spans="1:2" x14ac:dyDescent="0.25">
      <c r="A9" t="s">
        <v>2587</v>
      </c>
      <c r="B9" s="11">
        <v>137.31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6" zoomScale="82" zoomScaleNormal="82" workbookViewId="0">
      <selection activeCell="P3" sqref="P3"/>
    </sheetView>
  </sheetViews>
  <sheetFormatPr defaultRowHeight="15" x14ac:dyDescent="0.25"/>
  <cols>
    <col min="1" max="1" width="16.5703125" bestFit="1" customWidth="1"/>
    <col min="2" max="2" width="12.7109375" style="4" bestFit="1" customWidth="1"/>
    <col min="3" max="3" width="17.42578125" bestFit="1" customWidth="1"/>
    <col min="4" max="4" width="12" customWidth="1"/>
    <col min="5" max="5" width="10.5703125" customWidth="1"/>
    <col min="6" max="6" width="23.7109375" bestFit="1" customWidth="1"/>
    <col min="7" max="7" width="39.42578125" bestFit="1" customWidth="1"/>
    <col min="8" max="8" width="12.85546875" bestFit="1" customWidth="1"/>
    <col min="9" max="9" width="13.42578125" customWidth="1"/>
    <col min="10" max="10" width="12.7109375" customWidth="1"/>
    <col min="11" max="11" width="6.5703125" style="1" customWidth="1"/>
    <col min="12" max="12" width="12.5703125" style="7" customWidth="1"/>
    <col min="13" max="13" width="9" style="7" bestFit="1" customWidth="1"/>
    <col min="14" max="14" width="18.42578125" customWidth="1"/>
    <col min="15" max="15" width="18.140625" customWidth="1"/>
    <col min="16" max="16" width="14.570312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6" t="s">
        <v>13</v>
      </c>
      <c r="M1" s="6" t="s">
        <v>15</v>
      </c>
      <c r="N1" s="2" t="s">
        <v>6197</v>
      </c>
      <c r="O1" s="2" t="s">
        <v>6196</v>
      </c>
      <c r="P1" t="s">
        <v>6189</v>
      </c>
    </row>
    <row r="2" spans="1:16" x14ac:dyDescent="0.25">
      <c r="A2" s="2" t="s">
        <v>490</v>
      </c>
      <c r="B2" s="3">
        <v>43713</v>
      </c>
      <c r="C2" s="2" t="s">
        <v>491</v>
      </c>
      <c r="D2" t="s">
        <v>6138</v>
      </c>
      <c r="E2" s="2">
        <v>2</v>
      </c>
      <c r="F2" s="2" t="str">
        <f>VLOOKUP(C2,customers!$A$1:$B$1001,2,FALSE)</f>
        <v>Aloisia Allner</v>
      </c>
      <c r="G2" s="2" t="str">
        <f>IF(VLOOKUP(C2,customers!A1:$C$1001,3,FALSE)=0,"",VLOOKUP(C2,customers!A1:$C$1001,3,FALSE) )</f>
        <v>aallner0@lulu.com</v>
      </c>
      <c r="H2" s="2" t="str">
        <f>VLOOKUP(F2,customers!$B$1:$G$1001,6,FALSE)</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_xlfn.IFS(I2="Rob","Robusta",I2 ="Exc","Excelsa",I2="Ara","Arabika",I2="Lib","Libersia")</f>
        <v>Robusta</v>
      </c>
      <c r="O2" t="str">
        <f>_xlfn.IFS(J2="M","Medium",J2="L","Light",J2="D","Dark")</f>
        <v>Medium</v>
      </c>
      <c r="P2" t="str">
        <f>VLOOKUP(Table2[[#This Row],[Customer ID]],customers!$A$1:$I$1001,9,FALSE)</f>
        <v>Yes</v>
      </c>
    </row>
    <row r="3" spans="1:16" x14ac:dyDescent="0.25">
      <c r="A3" s="2" t="s">
        <v>490</v>
      </c>
      <c r="B3" s="3">
        <v>43713</v>
      </c>
      <c r="C3" s="2" t="s">
        <v>491</v>
      </c>
      <c r="D3" t="s">
        <v>6139</v>
      </c>
      <c r="E3" s="2">
        <v>5</v>
      </c>
      <c r="F3" s="2" t="str">
        <f>VLOOKUP(C3,customers!$A$1:$B$1001,2,FALSE)</f>
        <v>Aloisia Allner</v>
      </c>
      <c r="G3" s="2" t="str">
        <f>IF(VLOOKUP(C3,customers!A2:$C$1001,3,FALSE)=0,"",VLOOKUP(C3,customers!A2:$C$1001,3,FALSE) )</f>
        <v>aallner0@lulu.com</v>
      </c>
      <c r="H3" s="2" t="str">
        <f>VLOOKUP(F3,customers!$B$1:$G$1001,6,FALSE)</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0">L3*E3</f>
        <v>41.25</v>
      </c>
      <c r="N3" t="str">
        <f t="shared" ref="N3:N66" si="1">_xlfn.IFS(I3="Rob","Robusta",I3 ="Exc","Excelsa",I3="Ara","Arabika",I3="Lib","Libersia")</f>
        <v>Excelsa</v>
      </c>
      <c r="O3" t="str">
        <f t="shared" ref="O3:O66" si="2">_xlfn.IFS(J3="M","Medium",J3="L","Light",J3="D","Dark")</f>
        <v>Medium</v>
      </c>
      <c r="P3" t="str">
        <f>VLOOKUP(Table2[[#This Row],[Customer ID]],customers!$A$1:$I$1001,9,FALSE)</f>
        <v>Yes</v>
      </c>
    </row>
    <row r="4" spans="1:16" x14ac:dyDescent="0.25">
      <c r="A4" s="2" t="s">
        <v>501</v>
      </c>
      <c r="B4" s="3">
        <v>44364</v>
      </c>
      <c r="C4" s="2" t="s">
        <v>502</v>
      </c>
      <c r="D4" t="s">
        <v>6140</v>
      </c>
      <c r="E4" s="2">
        <v>1</v>
      </c>
      <c r="F4" s="2" t="str">
        <f>VLOOKUP(C4,customers!$A$1:$B$1001,2,FALSE)</f>
        <v>Jami Redholes</v>
      </c>
      <c r="G4" s="2" t="str">
        <f>IF(VLOOKUP(C4,customers!A3:$C$1001,3,FALSE)=0,"",VLOOKUP(C4,customers!A3:$C$1001,3,FALSE) )</f>
        <v>jredholes2@tmall.com</v>
      </c>
      <c r="H4" s="2" t="str">
        <f>VLOOKUP(F4,customers!$B$1:$G$1001,6,FALSE)</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7">
        <f>INDEX(products!$A$1:$G$49,MATCH(orders!$D4,products!$A$1:$A$49,0),MATCH(orders!L$1,products!$A$1:$G$1,0))</f>
        <v>12.95</v>
      </c>
      <c r="M4" s="7">
        <f t="shared" si="0"/>
        <v>12.95</v>
      </c>
      <c r="N4" t="str">
        <f t="shared" si="1"/>
        <v>Arabika</v>
      </c>
      <c r="O4" t="str">
        <f t="shared" si="2"/>
        <v>Light</v>
      </c>
      <c r="P4" t="str">
        <f>VLOOKUP(Table2[[#This Row],[Customer ID]],customers!$A$1:$I$1001,9,FALSE)</f>
        <v>Yes</v>
      </c>
    </row>
    <row r="5" spans="1:16" x14ac:dyDescent="0.25">
      <c r="A5" s="2" t="s">
        <v>512</v>
      </c>
      <c r="B5" s="3">
        <v>44392</v>
      </c>
      <c r="C5" s="2" t="s">
        <v>513</v>
      </c>
      <c r="D5" t="s">
        <v>6141</v>
      </c>
      <c r="E5" s="2">
        <v>2</v>
      </c>
      <c r="F5" s="2" t="str">
        <f>VLOOKUP(C5,customers!$A$1:$B$1001,2,FALSE)</f>
        <v>Christoffer O' Shea</v>
      </c>
      <c r="G5" s="2" t="str">
        <f>IF(VLOOKUP(C5,customers!A4:$C$1001,3,FALSE)=0,"",VLOOKUP(C5,customers!A4:$C$1001,3,FALSE) )</f>
        <v/>
      </c>
      <c r="H5" s="2" t="str">
        <f>VLOOKUP(F5,customers!$B$1:$G$1001,6,FALSE)</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VLOOKUP(Table2[[#This Row],[Customer ID]],customers!$A$1:$I$1001,9,FALSE)</f>
        <v>No</v>
      </c>
    </row>
    <row r="6" spans="1:16" x14ac:dyDescent="0.25">
      <c r="A6" s="2" t="s">
        <v>512</v>
      </c>
      <c r="B6" s="3">
        <v>44392</v>
      </c>
      <c r="C6" s="2" t="s">
        <v>513</v>
      </c>
      <c r="D6" t="s">
        <v>6142</v>
      </c>
      <c r="E6" s="2">
        <v>2</v>
      </c>
      <c r="F6" s="2" t="str">
        <f>VLOOKUP(C6,customers!$A$1:$B$1001,2,FALSE)</f>
        <v>Christoffer O' Shea</v>
      </c>
      <c r="G6" s="2" t="str">
        <f>IF(VLOOKUP(C6,customers!A5:$C$1001,3,FALSE)=0,"",VLOOKUP(C6,customers!A5:$C$1001,3,FALSE) )</f>
        <v/>
      </c>
      <c r="H6" s="2" t="str">
        <f>VLOOKUP(F6,customers!$B$1:$G$1001,6,FALSE)</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VLOOKUP(Table2[[#This Row],[Customer ID]],customers!$A$1:$I$1001,9,FALSE)</f>
        <v>No</v>
      </c>
    </row>
    <row r="7" spans="1:16" x14ac:dyDescent="0.25">
      <c r="A7" s="2" t="s">
        <v>519</v>
      </c>
      <c r="B7" s="3">
        <v>44412</v>
      </c>
      <c r="C7" s="2" t="s">
        <v>520</v>
      </c>
      <c r="D7" t="s">
        <v>6143</v>
      </c>
      <c r="E7" s="2">
        <v>3</v>
      </c>
      <c r="F7" s="2" t="str">
        <f>VLOOKUP(C7,customers!$A$1:$B$1001,2,FALSE)</f>
        <v>Beryle Cottier</v>
      </c>
      <c r="G7" s="2" t="str">
        <f>IF(VLOOKUP(C7,customers!A6:$C$1001,3,FALSE)=0,"",VLOOKUP(C7,customers!A6:$C$1001,3,FALSE) )</f>
        <v/>
      </c>
      <c r="H7" s="2" t="str">
        <f>VLOOKUP(F7,customers!$B$1:$G$1001,6,FALSE)</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7">
        <f>INDEX(products!$A$1:$G$49,MATCH(orders!$D7,products!$A$1:$A$49,0),MATCH(orders!L$1,products!$A$1:$G$1,0))</f>
        <v>12.95</v>
      </c>
      <c r="M7" s="7">
        <f t="shared" si="0"/>
        <v>38.849999999999994</v>
      </c>
      <c r="N7" t="str">
        <f t="shared" si="1"/>
        <v>Libersia</v>
      </c>
      <c r="O7" t="str">
        <f t="shared" si="2"/>
        <v>Dark</v>
      </c>
      <c r="P7" t="str">
        <f>VLOOKUP(Table2[[#This Row],[Customer ID]],customers!$A$1:$I$1001,9,FALSE)</f>
        <v>No</v>
      </c>
    </row>
    <row r="8" spans="1:16" x14ac:dyDescent="0.25">
      <c r="A8" s="2" t="s">
        <v>524</v>
      </c>
      <c r="B8" s="3">
        <v>44582</v>
      </c>
      <c r="C8" s="2" t="s">
        <v>525</v>
      </c>
      <c r="D8" t="s">
        <v>6144</v>
      </c>
      <c r="E8" s="2">
        <v>3</v>
      </c>
      <c r="F8" s="2" t="str">
        <f>VLOOKUP(C8,customers!$A$1:$B$1001,2,FALSE)</f>
        <v>Shaylynn Lobe</v>
      </c>
      <c r="G8" s="2" t="str">
        <f>IF(VLOOKUP(C8,customers!A7:$C$1001,3,FALSE)=0,"",VLOOKUP(C8,customers!A7:$C$1001,3,FALSE) )</f>
        <v>slobe6@nifty.com</v>
      </c>
      <c r="H8" s="2" t="str">
        <f>VLOOKUP(F8,customers!$B$1:$G$1001,6,FALSE)</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VLOOKUP(Table2[[#This Row],[Customer ID]],customers!$A$1:$I$1001,9,FALSE)</f>
        <v>Yes</v>
      </c>
    </row>
    <row r="9" spans="1:16" x14ac:dyDescent="0.25">
      <c r="A9" s="2" t="s">
        <v>530</v>
      </c>
      <c r="B9" s="3">
        <v>44701</v>
      </c>
      <c r="C9" s="2" t="s">
        <v>531</v>
      </c>
      <c r="D9" t="s">
        <v>6145</v>
      </c>
      <c r="E9" s="2">
        <v>1</v>
      </c>
      <c r="F9" s="2" t="str">
        <f>VLOOKUP(C9,customers!$A$1:$B$1001,2,FALSE)</f>
        <v>Melvin Wharfe</v>
      </c>
      <c r="G9" s="2" t="str">
        <f>IF(VLOOKUP(C9,customers!A8:$C$1001,3,FALSE)=0,"",VLOOKUP(C9,customers!A8:$C$1001,3,FALSE) )</f>
        <v/>
      </c>
      <c r="H9" s="2" t="str">
        <f>VLOOKUP(F9,customers!$B$1:$G$1001,6,FALSE)</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7">
        <f>INDEX(products!$A$1:$G$49,MATCH(orders!$D9,products!$A$1:$A$49,0),MATCH(orders!L$1,products!$A$1:$G$1,0))</f>
        <v>4.7549999999999999</v>
      </c>
      <c r="M9" s="7">
        <f t="shared" si="0"/>
        <v>4.7549999999999999</v>
      </c>
      <c r="N9" t="str">
        <f t="shared" si="1"/>
        <v>Libersia</v>
      </c>
      <c r="O9" t="str">
        <f t="shared" si="2"/>
        <v>Light</v>
      </c>
      <c r="P9" t="str">
        <f>VLOOKUP(Table2[[#This Row],[Customer ID]],customers!$A$1:$I$1001,9,FALSE)</f>
        <v>Yes</v>
      </c>
    </row>
    <row r="10" spans="1:16" x14ac:dyDescent="0.25">
      <c r="A10" s="2" t="s">
        <v>535</v>
      </c>
      <c r="B10" s="3">
        <v>43467</v>
      </c>
      <c r="C10" s="2" t="s">
        <v>536</v>
      </c>
      <c r="D10" t="s">
        <v>6146</v>
      </c>
      <c r="E10" s="2">
        <v>3</v>
      </c>
      <c r="F10" s="2" t="str">
        <f>VLOOKUP(C10,customers!$A$1:$B$1001,2,FALSE)</f>
        <v>Guthrey Petracci</v>
      </c>
      <c r="G10" s="2" t="str">
        <f>IF(VLOOKUP(C10,customers!A9:$C$1001,3,FALSE)=0,"",VLOOKUP(C10,customers!A9:$C$1001,3,FALSE) )</f>
        <v>gpetracci8@livejournal.com</v>
      </c>
      <c r="H10" s="2" t="str">
        <f>VLOOKUP(F10,customers!$B$1:$G$1001,6,FALSE)</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VLOOKUP(Table2[[#This Row],[Customer ID]],customers!$A$1:$I$1001,9,FALSE)</f>
        <v>No</v>
      </c>
    </row>
    <row r="11" spans="1:16" x14ac:dyDescent="0.25">
      <c r="A11" s="2" t="s">
        <v>541</v>
      </c>
      <c r="B11" s="3">
        <v>43713</v>
      </c>
      <c r="C11" s="2" t="s">
        <v>542</v>
      </c>
      <c r="D11" t="s">
        <v>6146</v>
      </c>
      <c r="E11" s="2">
        <v>1</v>
      </c>
      <c r="F11" s="2" t="str">
        <f>VLOOKUP(C11,customers!$A$1:$B$1001,2,FALSE)</f>
        <v>Rodger Raven</v>
      </c>
      <c r="G11" s="2" t="str">
        <f>IF(VLOOKUP(C11,customers!A10:$C$1001,3,FALSE)=0,"",VLOOKUP(C11,customers!A10:$C$1001,3,FALSE) )</f>
        <v>rraven9@ed.gov</v>
      </c>
      <c r="H11" s="2" t="str">
        <f>VLOOKUP(F11,customers!$B$1:$G$1001,6,FALSE)</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VLOOKUP(Table2[[#This Row],[Customer ID]],customers!$A$1:$I$1001,9,FALSE)</f>
        <v>No</v>
      </c>
    </row>
    <row r="12" spans="1:16" x14ac:dyDescent="0.25">
      <c r="A12" s="2" t="s">
        <v>547</v>
      </c>
      <c r="B12" s="3">
        <v>44263</v>
      </c>
      <c r="C12" s="2" t="s">
        <v>548</v>
      </c>
      <c r="D12" t="s">
        <v>6147</v>
      </c>
      <c r="E12" s="2">
        <v>4</v>
      </c>
      <c r="F12" s="2" t="str">
        <f>VLOOKUP(C12,customers!$A$1:$B$1001,2,FALSE)</f>
        <v>Ferrell Ferber</v>
      </c>
      <c r="G12" s="2" t="str">
        <f>IF(VLOOKUP(C12,customers!A11:$C$1001,3,FALSE)=0,"",VLOOKUP(C12,customers!A11:$C$1001,3,FALSE) )</f>
        <v>fferbera@businesswire.com</v>
      </c>
      <c r="H12" s="2" t="str">
        <f>VLOOKUP(F12,customers!$B$1:$G$1001,6,FALSE)</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7">
        <f>INDEX(products!$A$1:$G$49,MATCH(orders!$D12,products!$A$1:$A$49,0),MATCH(orders!L$1,products!$A$1:$G$1,0))</f>
        <v>9.9499999999999993</v>
      </c>
      <c r="M12" s="7">
        <f t="shared" si="0"/>
        <v>39.799999999999997</v>
      </c>
      <c r="N12" t="str">
        <f t="shared" si="1"/>
        <v>Arabika</v>
      </c>
      <c r="O12" t="str">
        <f t="shared" si="2"/>
        <v>Dark</v>
      </c>
      <c r="P12" t="str">
        <f>VLOOKUP(Table2[[#This Row],[Customer ID]],customers!$A$1:$I$1001,9,FALSE)</f>
        <v>No</v>
      </c>
    </row>
    <row r="13" spans="1:16" x14ac:dyDescent="0.25">
      <c r="A13" s="2" t="s">
        <v>553</v>
      </c>
      <c r="B13" s="3">
        <v>44132</v>
      </c>
      <c r="C13" s="2" t="s">
        <v>554</v>
      </c>
      <c r="D13" t="s">
        <v>6148</v>
      </c>
      <c r="E13" s="2">
        <v>5</v>
      </c>
      <c r="F13" s="2" t="str">
        <f>VLOOKUP(C13,customers!$A$1:$B$1001,2,FALSE)</f>
        <v>Duky Phizackerly</v>
      </c>
      <c r="G13" s="2" t="str">
        <f>IF(VLOOKUP(C13,customers!A12:$C$1001,3,FALSE)=0,"",VLOOKUP(C13,customers!A12:$C$1001,3,FALSE) )</f>
        <v>dphizackerlyb@utexas.edu</v>
      </c>
      <c r="H13" s="2" t="str">
        <f>VLOOKUP(F13,customers!$B$1:$G$1001,6,FALSE)</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VLOOKUP(Table2[[#This Row],[Customer ID]],customers!$A$1:$I$1001,9,FALSE)</f>
        <v>Yes</v>
      </c>
    </row>
    <row r="14" spans="1:16" x14ac:dyDescent="0.25">
      <c r="A14" s="2" t="s">
        <v>559</v>
      </c>
      <c r="B14" s="3">
        <v>44744</v>
      </c>
      <c r="C14" s="2" t="s">
        <v>560</v>
      </c>
      <c r="D14" t="s">
        <v>6138</v>
      </c>
      <c r="E14" s="2">
        <v>5</v>
      </c>
      <c r="F14" s="2" t="str">
        <f>VLOOKUP(C14,customers!$A$1:$B$1001,2,FALSE)</f>
        <v>Rosaleen Scholar</v>
      </c>
      <c r="G14" s="2" t="str">
        <f>IF(VLOOKUP(C14,customers!A13:$C$1001,3,FALSE)=0,"",VLOOKUP(C14,customers!A13:$C$1001,3,FALSE) )</f>
        <v>rscholarc@nyu.edu</v>
      </c>
      <c r="H14" s="2" t="str">
        <f>VLOOKUP(F14,customers!$B$1:$G$1001,6,FALSE)</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VLOOKUP(Table2[[#This Row],[Customer ID]],customers!$A$1:$I$1001,9,FALSE)</f>
        <v>No</v>
      </c>
    </row>
    <row r="15" spans="1:16" x14ac:dyDescent="0.25">
      <c r="A15" s="2" t="s">
        <v>565</v>
      </c>
      <c r="B15" s="3">
        <v>43973</v>
      </c>
      <c r="C15" s="2" t="s">
        <v>566</v>
      </c>
      <c r="D15" t="s">
        <v>6149</v>
      </c>
      <c r="E15" s="2">
        <v>2</v>
      </c>
      <c r="F15" s="2" t="str">
        <f>VLOOKUP(C15,customers!$A$1:$B$1001,2,FALSE)</f>
        <v>Terence Vanyutin</v>
      </c>
      <c r="G15" s="2" t="str">
        <f>IF(VLOOKUP(C15,customers!A14:$C$1001,3,FALSE)=0,"",VLOOKUP(C15,customers!A14:$C$1001,3,FALSE) )</f>
        <v>tvanyutind@wix.com</v>
      </c>
      <c r="H15" s="2" t="str">
        <f>VLOOKUP(F15,customers!$B$1:$G$1001,6,FALSE)</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VLOOKUP(Table2[[#This Row],[Customer ID]],customers!$A$1:$I$1001,9,FALSE)</f>
        <v>No</v>
      </c>
    </row>
    <row r="16" spans="1:16" x14ac:dyDescent="0.25">
      <c r="A16" s="2" t="s">
        <v>570</v>
      </c>
      <c r="B16" s="3">
        <v>44656</v>
      </c>
      <c r="C16" s="2" t="s">
        <v>571</v>
      </c>
      <c r="D16" t="s">
        <v>6150</v>
      </c>
      <c r="E16" s="2">
        <v>3</v>
      </c>
      <c r="F16" s="2" t="str">
        <f>VLOOKUP(C16,customers!$A$1:$B$1001,2,FALSE)</f>
        <v>Patrice Trobe</v>
      </c>
      <c r="G16" s="2" t="str">
        <f>IF(VLOOKUP(C16,customers!A15:$C$1001,3,FALSE)=0,"",VLOOKUP(C16,customers!A15:$C$1001,3,FALSE) )</f>
        <v>ptrobee@wunderground.com</v>
      </c>
      <c r="H16" s="2" t="str">
        <f>VLOOKUP(F16,customers!$B$1:$G$1001,6,FALSE)</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7">
        <f>INDEX(products!$A$1:$G$49,MATCH(orders!$D16,products!$A$1:$A$49,0),MATCH(orders!L$1,products!$A$1:$G$1,0))</f>
        <v>3.8849999999999998</v>
      </c>
      <c r="M16" s="7">
        <f t="shared" si="0"/>
        <v>11.654999999999999</v>
      </c>
      <c r="N16" t="str">
        <f t="shared" si="1"/>
        <v>Libersia</v>
      </c>
      <c r="O16" t="str">
        <f t="shared" si="2"/>
        <v>Dark</v>
      </c>
      <c r="P16" t="str">
        <f>VLOOKUP(Table2[[#This Row],[Customer ID]],customers!$A$1:$I$1001,9,FALSE)</f>
        <v>Yes</v>
      </c>
    </row>
    <row r="17" spans="1:16" x14ac:dyDescent="0.25">
      <c r="A17" s="2" t="s">
        <v>576</v>
      </c>
      <c r="B17" s="3">
        <v>44719</v>
      </c>
      <c r="C17" s="2" t="s">
        <v>577</v>
      </c>
      <c r="D17" t="s">
        <v>6151</v>
      </c>
      <c r="E17" s="2">
        <v>5</v>
      </c>
      <c r="F17" s="2" t="str">
        <f>VLOOKUP(C17,customers!$A$1:$B$1001,2,FALSE)</f>
        <v>Llywellyn Oscroft</v>
      </c>
      <c r="G17" s="2" t="str">
        <f>IF(VLOOKUP(C17,customers!A16:$C$1001,3,FALSE)=0,"",VLOOKUP(C17,customers!A16:$C$1001,3,FALSE) )</f>
        <v>loscroftf@ebay.co.uk</v>
      </c>
      <c r="H17" s="2" t="str">
        <f>VLOOKUP(F17,customers!$B$1:$G$1001,6,FALSE)</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VLOOKUP(Table2[[#This Row],[Customer ID]],customers!$A$1:$I$1001,9,FALSE)</f>
        <v>No</v>
      </c>
    </row>
    <row r="18" spans="1:16" x14ac:dyDescent="0.25">
      <c r="A18" s="2" t="s">
        <v>581</v>
      </c>
      <c r="B18" s="3">
        <v>43544</v>
      </c>
      <c r="C18" s="2" t="s">
        <v>582</v>
      </c>
      <c r="D18" t="s">
        <v>6152</v>
      </c>
      <c r="E18" s="2">
        <v>6</v>
      </c>
      <c r="F18" s="2" t="str">
        <f>VLOOKUP(C18,customers!$A$1:$B$1001,2,FALSE)</f>
        <v>Minni Alabaster</v>
      </c>
      <c r="G18" s="2" t="str">
        <f>IF(VLOOKUP(C18,customers!A17:$C$1001,3,FALSE)=0,"",VLOOKUP(C18,customers!A17:$C$1001,3,FALSE) )</f>
        <v>malabasterg@hexun.com</v>
      </c>
      <c r="H18" s="2" t="str">
        <f>VLOOKUP(F18,customers!$B$1:$G$1001,6,FALSE)</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7">
        <f>INDEX(products!$A$1:$G$49,MATCH(orders!$D18,products!$A$1:$A$49,0),MATCH(orders!L$1,products!$A$1:$G$1,0))</f>
        <v>3.375</v>
      </c>
      <c r="M18" s="7">
        <f t="shared" si="0"/>
        <v>20.25</v>
      </c>
      <c r="N18" t="str">
        <f t="shared" si="1"/>
        <v>Arabika</v>
      </c>
      <c r="O18" t="str">
        <f t="shared" si="2"/>
        <v>Medium</v>
      </c>
      <c r="P18" t="str">
        <f>VLOOKUP(Table2[[#This Row],[Customer ID]],customers!$A$1:$I$1001,9,FALSE)</f>
        <v>No</v>
      </c>
    </row>
    <row r="19" spans="1:16" x14ac:dyDescent="0.25">
      <c r="A19" s="2" t="s">
        <v>587</v>
      </c>
      <c r="B19" s="3">
        <v>43757</v>
      </c>
      <c r="C19" s="2" t="s">
        <v>588</v>
      </c>
      <c r="D19" t="s">
        <v>6140</v>
      </c>
      <c r="E19" s="2">
        <v>6</v>
      </c>
      <c r="F19" s="2" t="str">
        <f>VLOOKUP(C19,customers!$A$1:$B$1001,2,FALSE)</f>
        <v>Rhianon Broxup</v>
      </c>
      <c r="G19" s="2" t="str">
        <f>IF(VLOOKUP(C19,customers!A18:$C$1001,3,FALSE)=0,"",VLOOKUP(C19,customers!A18:$C$1001,3,FALSE) )</f>
        <v>rbroxuph@jimdo.com</v>
      </c>
      <c r="H19" s="2" t="str">
        <f>VLOOKUP(F19,customers!$B$1:$G$1001,6,FALSE)</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7">
        <f>INDEX(products!$A$1:$G$49,MATCH(orders!$D19,products!$A$1:$A$49,0),MATCH(orders!L$1,products!$A$1:$G$1,0))</f>
        <v>12.95</v>
      </c>
      <c r="M19" s="7">
        <f t="shared" si="0"/>
        <v>77.699999999999989</v>
      </c>
      <c r="N19" t="str">
        <f t="shared" si="1"/>
        <v>Arabika</v>
      </c>
      <c r="O19" t="str">
        <f t="shared" si="2"/>
        <v>Light</v>
      </c>
      <c r="P19" t="str">
        <f>VLOOKUP(Table2[[#This Row],[Customer ID]],customers!$A$1:$I$1001,9,FALSE)</f>
        <v>No</v>
      </c>
    </row>
    <row r="20" spans="1:16" x14ac:dyDescent="0.25">
      <c r="A20" s="2" t="s">
        <v>593</v>
      </c>
      <c r="B20" s="3">
        <v>43629</v>
      </c>
      <c r="C20" s="2" t="s">
        <v>594</v>
      </c>
      <c r="D20" t="s">
        <v>6149</v>
      </c>
      <c r="E20" s="2">
        <v>4</v>
      </c>
      <c r="F20" s="2" t="str">
        <f>VLOOKUP(C20,customers!$A$1:$B$1001,2,FALSE)</f>
        <v>Pall Redford</v>
      </c>
      <c r="G20" s="2" t="str">
        <f>IF(VLOOKUP(C20,customers!A19:$C$1001,3,FALSE)=0,"",VLOOKUP(C20,customers!A19:$C$1001,3,FALSE) )</f>
        <v>predfordi@ow.ly</v>
      </c>
      <c r="H20" s="2" t="str">
        <f>VLOOKUP(F20,customers!$B$1:$G$1001,6,FALSE)</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VLOOKUP(Table2[[#This Row],[Customer ID]],customers!$A$1:$I$1001,9,FALSE)</f>
        <v>Yes</v>
      </c>
    </row>
    <row r="21" spans="1:16" x14ac:dyDescent="0.25">
      <c r="A21" s="2" t="s">
        <v>598</v>
      </c>
      <c r="B21" s="3">
        <v>44169</v>
      </c>
      <c r="C21" s="2" t="s">
        <v>599</v>
      </c>
      <c r="D21" t="s">
        <v>6152</v>
      </c>
      <c r="E21" s="2">
        <v>5</v>
      </c>
      <c r="F21" s="2" t="str">
        <f>VLOOKUP(C21,customers!$A$1:$B$1001,2,FALSE)</f>
        <v>Aurea Corradino</v>
      </c>
      <c r="G21" s="2" t="str">
        <f>IF(VLOOKUP(C21,customers!A20:$C$1001,3,FALSE)=0,"",VLOOKUP(C21,customers!A20:$C$1001,3,FALSE) )</f>
        <v>acorradinoj@harvard.edu</v>
      </c>
      <c r="H21" s="2" t="str">
        <f>VLOOKUP(F21,customers!$B$1:$G$1001,6,FALSE)</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7">
        <f>INDEX(products!$A$1:$G$49,MATCH(orders!$D21,products!$A$1:$A$49,0),MATCH(orders!L$1,products!$A$1:$G$1,0))</f>
        <v>3.375</v>
      </c>
      <c r="M21" s="7">
        <f t="shared" si="0"/>
        <v>16.875</v>
      </c>
      <c r="N21" t="str">
        <f t="shared" si="1"/>
        <v>Arabika</v>
      </c>
      <c r="O21" t="str">
        <f t="shared" si="2"/>
        <v>Medium</v>
      </c>
      <c r="P21" t="str">
        <f>VLOOKUP(Table2[[#This Row],[Customer ID]],customers!$A$1:$I$1001,9,FALSE)</f>
        <v>Yes</v>
      </c>
    </row>
    <row r="22" spans="1:16" x14ac:dyDescent="0.25">
      <c r="A22" s="2" t="s">
        <v>598</v>
      </c>
      <c r="B22" s="3">
        <v>44169</v>
      </c>
      <c r="C22" s="2" t="s">
        <v>599</v>
      </c>
      <c r="D22" t="s">
        <v>6153</v>
      </c>
      <c r="E22" s="2">
        <v>4</v>
      </c>
      <c r="F22" s="2" t="str">
        <f>VLOOKUP(C22,customers!$A$1:$B$1001,2,FALSE)</f>
        <v>Aurea Corradino</v>
      </c>
      <c r="G22" s="2" t="str">
        <f>IF(VLOOKUP(C22,customers!A21:$C$1001,3,FALSE)=0,"",VLOOKUP(C22,customers!A21:$C$1001,3,FALSE) )</f>
        <v>acorradinoj@harvard.edu</v>
      </c>
      <c r="H22" s="2" t="str">
        <f>VLOOKUP(F22,customers!$B$1:$G$1001,6,FALSE)</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VLOOKUP(Table2[[#This Row],[Customer ID]],customers!$A$1:$I$1001,9,FALSE)</f>
        <v>Yes</v>
      </c>
    </row>
    <row r="23" spans="1:16" x14ac:dyDescent="0.25">
      <c r="A23" s="2" t="s">
        <v>608</v>
      </c>
      <c r="B23" s="3">
        <v>44169</v>
      </c>
      <c r="C23" s="2" t="s">
        <v>609</v>
      </c>
      <c r="D23" t="s">
        <v>6154</v>
      </c>
      <c r="E23" s="2">
        <v>6</v>
      </c>
      <c r="F23" s="2" t="str">
        <f>VLOOKUP(C23,customers!$A$1:$B$1001,2,FALSE)</f>
        <v>Avrit Davidowsky</v>
      </c>
      <c r="G23" s="2" t="str">
        <f>IF(VLOOKUP(C23,customers!A22:$C$1001,3,FALSE)=0,"",VLOOKUP(C23,customers!A22:$C$1001,3,FALSE) )</f>
        <v>adavidowskyl@netvibes.com</v>
      </c>
      <c r="H23" s="2" t="str">
        <f>VLOOKUP(F23,customers!$B$1:$G$1001,6,FALSE)</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7">
        <f>INDEX(products!$A$1:$G$49,MATCH(orders!$D23,products!$A$1:$A$49,0),MATCH(orders!L$1,products!$A$1:$G$1,0))</f>
        <v>2.9849999999999999</v>
      </c>
      <c r="M23" s="7">
        <f t="shared" si="0"/>
        <v>17.91</v>
      </c>
      <c r="N23" t="str">
        <f t="shared" si="1"/>
        <v>Arabika</v>
      </c>
      <c r="O23" t="str">
        <f t="shared" si="2"/>
        <v>Dark</v>
      </c>
      <c r="P23" t="str">
        <f>VLOOKUP(Table2[[#This Row],[Customer ID]],customers!$A$1:$I$1001,9,FALSE)</f>
        <v>No</v>
      </c>
    </row>
    <row r="24" spans="1:16" x14ac:dyDescent="0.25">
      <c r="A24" s="2" t="s">
        <v>614</v>
      </c>
      <c r="B24" s="3">
        <v>44218</v>
      </c>
      <c r="C24" s="2" t="s">
        <v>615</v>
      </c>
      <c r="D24" t="s">
        <v>6151</v>
      </c>
      <c r="E24" s="2">
        <v>4</v>
      </c>
      <c r="F24" s="2" t="str">
        <f>VLOOKUP(C24,customers!$A$1:$B$1001,2,FALSE)</f>
        <v>Annabel Antuk</v>
      </c>
      <c r="G24" s="2" t="str">
        <f>IF(VLOOKUP(C24,customers!A23:$C$1001,3,FALSE)=0,"",VLOOKUP(C24,customers!A23:$C$1001,3,FALSE) )</f>
        <v>aantukm@kickstarter.com</v>
      </c>
      <c r="H24" s="2" t="str">
        <f>VLOOKUP(F24,customers!$B$1:$G$1001,6,FALSE)</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VLOOKUP(Table2[[#This Row],[Customer ID]],customers!$A$1:$I$1001,9,FALSE)</f>
        <v>Yes</v>
      </c>
    </row>
    <row r="25" spans="1:16" x14ac:dyDescent="0.25">
      <c r="A25" s="2" t="s">
        <v>620</v>
      </c>
      <c r="B25" s="3">
        <v>44603</v>
      </c>
      <c r="C25" s="2" t="s">
        <v>621</v>
      </c>
      <c r="D25" t="s">
        <v>6154</v>
      </c>
      <c r="E25" s="2">
        <v>4</v>
      </c>
      <c r="F25" s="2" t="str">
        <f>VLOOKUP(C25,customers!$A$1:$B$1001,2,FALSE)</f>
        <v>Iorgo Kleinert</v>
      </c>
      <c r="G25" s="2" t="str">
        <f>IF(VLOOKUP(C25,customers!A24:$C$1001,3,FALSE)=0,"",VLOOKUP(C25,customers!A24:$C$1001,3,FALSE) )</f>
        <v>ikleinertn@timesonline.co.uk</v>
      </c>
      <c r="H25" s="2" t="str">
        <f>VLOOKUP(F25,customers!$B$1:$G$1001,6,FALSE)</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7">
        <f>INDEX(products!$A$1:$G$49,MATCH(orders!$D25,products!$A$1:$A$49,0),MATCH(orders!L$1,products!$A$1:$G$1,0))</f>
        <v>2.9849999999999999</v>
      </c>
      <c r="M25" s="7">
        <f t="shared" si="0"/>
        <v>11.94</v>
      </c>
      <c r="N25" t="str">
        <f t="shared" si="1"/>
        <v>Arabika</v>
      </c>
      <c r="O25" t="str">
        <f t="shared" si="2"/>
        <v>Dark</v>
      </c>
      <c r="P25" t="str">
        <f>VLOOKUP(Table2[[#This Row],[Customer ID]],customers!$A$1:$I$1001,9,FALSE)</f>
        <v>Yes</v>
      </c>
    </row>
    <row r="26" spans="1:16" x14ac:dyDescent="0.25">
      <c r="A26" s="2" t="s">
        <v>626</v>
      </c>
      <c r="B26" s="3">
        <v>44454</v>
      </c>
      <c r="C26" s="2" t="s">
        <v>627</v>
      </c>
      <c r="D26" t="s">
        <v>6155</v>
      </c>
      <c r="E26" s="2">
        <v>1</v>
      </c>
      <c r="F26" s="2" t="str">
        <f>VLOOKUP(C26,customers!$A$1:$B$1001,2,FALSE)</f>
        <v>Chrisy Blofeld</v>
      </c>
      <c r="G26" s="2" t="str">
        <f>IF(VLOOKUP(C26,customers!A25:$C$1001,3,FALSE)=0,"",VLOOKUP(C26,customers!A25:$C$1001,3,FALSE) )</f>
        <v>cblofeldo@amazon.co.uk</v>
      </c>
      <c r="H26" s="2" t="str">
        <f>VLOOKUP(F26,customers!$B$1:$G$1001,6,FALSE)</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7">
        <f>INDEX(products!$A$1:$G$49,MATCH(orders!$D26,products!$A$1:$A$49,0),MATCH(orders!L$1,products!$A$1:$G$1,0))</f>
        <v>11.25</v>
      </c>
      <c r="M26" s="7">
        <f t="shared" si="0"/>
        <v>11.25</v>
      </c>
      <c r="N26" t="str">
        <f t="shared" si="1"/>
        <v>Arabika</v>
      </c>
      <c r="O26" t="str">
        <f t="shared" si="2"/>
        <v>Medium</v>
      </c>
      <c r="P26" t="str">
        <f>VLOOKUP(Table2[[#This Row],[Customer ID]],customers!$A$1:$I$1001,9,FALSE)</f>
        <v>No</v>
      </c>
    </row>
    <row r="27" spans="1:16" x14ac:dyDescent="0.25">
      <c r="A27" s="2" t="s">
        <v>632</v>
      </c>
      <c r="B27" s="3">
        <v>44128</v>
      </c>
      <c r="C27" s="2" t="s">
        <v>633</v>
      </c>
      <c r="D27" t="s">
        <v>6156</v>
      </c>
      <c r="E27" s="2">
        <v>3</v>
      </c>
      <c r="F27" s="2" t="str">
        <f>VLOOKUP(C27,customers!$A$1:$B$1001,2,FALSE)</f>
        <v>Culley Farris</v>
      </c>
      <c r="G27" s="2" t="str">
        <f>IF(VLOOKUP(C27,customers!A26:$C$1001,3,FALSE)=0,"",VLOOKUP(C27,customers!A26:$C$1001,3,FALSE) )</f>
        <v/>
      </c>
      <c r="H27" s="2" t="str">
        <f>VLOOKUP(F27,customers!$B$1:$G$1001,6,FALSE)</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VLOOKUP(Table2[[#This Row],[Customer ID]],customers!$A$1:$I$1001,9,FALSE)</f>
        <v>Yes</v>
      </c>
    </row>
    <row r="28" spans="1:16" x14ac:dyDescent="0.25">
      <c r="A28" s="2" t="s">
        <v>637</v>
      </c>
      <c r="B28" s="3">
        <v>43516</v>
      </c>
      <c r="C28" s="2" t="s">
        <v>638</v>
      </c>
      <c r="D28" t="s">
        <v>6157</v>
      </c>
      <c r="E28" s="2">
        <v>4</v>
      </c>
      <c r="F28" s="2" t="str">
        <f>VLOOKUP(C28,customers!$A$1:$B$1001,2,FALSE)</f>
        <v>Selene Shales</v>
      </c>
      <c r="G28" s="2" t="str">
        <f>IF(VLOOKUP(C28,customers!A27:$C$1001,3,FALSE)=0,"",VLOOKUP(C28,customers!A27:$C$1001,3,FALSE) )</f>
        <v>sshalesq@umich.edu</v>
      </c>
      <c r="H28" s="2" t="str">
        <f>VLOOKUP(F28,customers!$B$1:$G$1001,6,FALSE)</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0"/>
        <v>27</v>
      </c>
      <c r="N28" t="str">
        <f t="shared" si="1"/>
        <v>Arabika</v>
      </c>
      <c r="O28" t="str">
        <f t="shared" si="2"/>
        <v>Medium</v>
      </c>
      <c r="P28" t="str">
        <f>VLOOKUP(Table2[[#This Row],[Customer ID]],customers!$A$1:$I$1001,9,FALSE)</f>
        <v>Yes</v>
      </c>
    </row>
    <row r="29" spans="1:16" x14ac:dyDescent="0.25">
      <c r="A29" s="2" t="s">
        <v>643</v>
      </c>
      <c r="B29" s="3">
        <v>43746</v>
      </c>
      <c r="C29" s="2" t="s">
        <v>644</v>
      </c>
      <c r="D29" t="s">
        <v>6152</v>
      </c>
      <c r="E29" s="2">
        <v>5</v>
      </c>
      <c r="F29" s="2" t="str">
        <f>VLOOKUP(C29,customers!$A$1:$B$1001,2,FALSE)</f>
        <v>Vivie Danneil</v>
      </c>
      <c r="G29" s="2" t="str">
        <f>IF(VLOOKUP(C29,customers!A28:$C$1001,3,FALSE)=0,"",VLOOKUP(C29,customers!A28:$C$1001,3,FALSE) )</f>
        <v>vdanneilr@mtv.com</v>
      </c>
      <c r="H29" s="2" t="str">
        <f>VLOOKUP(F29,customers!$B$1:$G$1001,6,FALSE)</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7">
        <f>INDEX(products!$A$1:$G$49,MATCH(orders!$D29,products!$A$1:$A$49,0),MATCH(orders!L$1,products!$A$1:$G$1,0))</f>
        <v>3.375</v>
      </c>
      <c r="M29" s="7">
        <f t="shared" si="0"/>
        <v>16.875</v>
      </c>
      <c r="N29" t="str">
        <f t="shared" si="1"/>
        <v>Arabika</v>
      </c>
      <c r="O29" t="str">
        <f t="shared" si="2"/>
        <v>Medium</v>
      </c>
      <c r="P29" t="str">
        <f>VLOOKUP(Table2[[#This Row],[Customer ID]],customers!$A$1:$I$1001,9,FALSE)</f>
        <v>No</v>
      </c>
    </row>
    <row r="30" spans="1:16" x14ac:dyDescent="0.25">
      <c r="A30" s="2" t="s">
        <v>649</v>
      </c>
      <c r="B30" s="3">
        <v>44775</v>
      </c>
      <c r="C30" s="2" t="s">
        <v>650</v>
      </c>
      <c r="D30" t="s">
        <v>6158</v>
      </c>
      <c r="E30" s="2">
        <v>3</v>
      </c>
      <c r="F30" s="2" t="str">
        <f>VLOOKUP(C30,customers!$A$1:$B$1001,2,FALSE)</f>
        <v>Theresita Newbury</v>
      </c>
      <c r="G30" s="2" t="str">
        <f>IF(VLOOKUP(C30,customers!A29:$C$1001,3,FALSE)=0,"",VLOOKUP(C30,customers!A29:$C$1001,3,FALSE) )</f>
        <v>tnewburys@usda.gov</v>
      </c>
      <c r="H30" s="2" t="str">
        <f>VLOOKUP(F30,customers!$B$1:$G$1001,6,FALSE)</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7">
        <f>INDEX(products!$A$1:$G$49,MATCH(orders!$D30,products!$A$1:$A$49,0),MATCH(orders!L$1,products!$A$1:$G$1,0))</f>
        <v>5.97</v>
      </c>
      <c r="M30" s="7">
        <f t="shared" si="0"/>
        <v>17.91</v>
      </c>
      <c r="N30" t="str">
        <f t="shared" si="1"/>
        <v>Arabika</v>
      </c>
      <c r="O30" t="str">
        <f t="shared" si="2"/>
        <v>Dark</v>
      </c>
      <c r="P30" t="str">
        <f>VLOOKUP(Table2[[#This Row],[Customer ID]],customers!$A$1:$I$1001,9,FALSE)</f>
        <v>No</v>
      </c>
    </row>
    <row r="31" spans="1:16" x14ac:dyDescent="0.25">
      <c r="A31" s="2" t="s">
        <v>655</v>
      </c>
      <c r="B31" s="3">
        <v>43516</v>
      </c>
      <c r="C31" s="2" t="s">
        <v>656</v>
      </c>
      <c r="D31" t="s">
        <v>6147</v>
      </c>
      <c r="E31" s="2">
        <v>4</v>
      </c>
      <c r="F31" s="2" t="str">
        <f>VLOOKUP(C31,customers!$A$1:$B$1001,2,FALSE)</f>
        <v>Mozelle Calcutt</v>
      </c>
      <c r="G31" s="2" t="str">
        <f>IF(VLOOKUP(C31,customers!A30:$C$1001,3,FALSE)=0,"",VLOOKUP(C31,customers!A30:$C$1001,3,FALSE) )</f>
        <v>mcalcuttt@baidu.com</v>
      </c>
      <c r="H31" s="2" t="str">
        <f>VLOOKUP(F31,customers!$B$1:$G$1001,6,FALSE)</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7">
        <f>INDEX(products!$A$1:$G$49,MATCH(orders!$D31,products!$A$1:$A$49,0),MATCH(orders!L$1,products!$A$1:$G$1,0))</f>
        <v>9.9499999999999993</v>
      </c>
      <c r="M31" s="7">
        <f t="shared" si="0"/>
        <v>39.799999999999997</v>
      </c>
      <c r="N31" t="str">
        <f t="shared" si="1"/>
        <v>Arabika</v>
      </c>
      <c r="O31" t="str">
        <f t="shared" si="2"/>
        <v>Dark</v>
      </c>
      <c r="P31" t="str">
        <f>VLOOKUP(Table2[[#This Row],[Customer ID]],customers!$A$1:$I$1001,9,FALSE)</f>
        <v>Yes</v>
      </c>
    </row>
    <row r="32" spans="1:16" x14ac:dyDescent="0.25">
      <c r="A32" s="2" t="s">
        <v>661</v>
      </c>
      <c r="B32" s="3">
        <v>44464</v>
      </c>
      <c r="C32" s="2" t="s">
        <v>662</v>
      </c>
      <c r="D32" t="s">
        <v>6159</v>
      </c>
      <c r="E32" s="2">
        <v>5</v>
      </c>
      <c r="F32" s="2" t="str">
        <f>VLOOKUP(C32,customers!$A$1:$B$1001,2,FALSE)</f>
        <v>Adrian Swaine</v>
      </c>
      <c r="G32" s="2" t="str">
        <f>IF(VLOOKUP(C32,customers!A31:$C$1001,3,FALSE)=0,"",VLOOKUP(C32,customers!A31:$C$1001,3,FALSE) )</f>
        <v/>
      </c>
      <c r="H32" s="2" t="str">
        <f>VLOOKUP(F32,customers!$B$1:$G$1001,6,FALSE)</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7">
        <f>INDEX(products!$A$1:$G$49,MATCH(orders!$D32,products!$A$1:$A$49,0),MATCH(orders!L$1,products!$A$1:$G$1,0))</f>
        <v>4.3650000000000002</v>
      </c>
      <c r="M32" s="7">
        <f t="shared" si="0"/>
        <v>21.825000000000003</v>
      </c>
      <c r="N32" t="str">
        <f t="shared" si="1"/>
        <v>Libersia</v>
      </c>
      <c r="O32" t="str">
        <f t="shared" si="2"/>
        <v>Medium</v>
      </c>
      <c r="P32" t="str">
        <f>VLOOKUP(Table2[[#This Row],[Customer ID]],customers!$A$1:$I$1001,9,FALSE)</f>
        <v>No</v>
      </c>
    </row>
    <row r="33" spans="1:16" x14ac:dyDescent="0.25">
      <c r="A33" s="2" t="s">
        <v>661</v>
      </c>
      <c r="B33" s="3">
        <v>44464</v>
      </c>
      <c r="C33" s="2" t="s">
        <v>662</v>
      </c>
      <c r="D33" t="s">
        <v>6158</v>
      </c>
      <c r="E33" s="2">
        <v>6</v>
      </c>
      <c r="F33" s="2" t="str">
        <f>VLOOKUP(C33,customers!$A$1:$B$1001,2,FALSE)</f>
        <v>Adrian Swaine</v>
      </c>
      <c r="G33" s="2" t="str">
        <f>IF(VLOOKUP(C33,customers!A32:$C$1001,3,FALSE)=0,"",VLOOKUP(C33,customers!A32:$C$1001,3,FALSE) )</f>
        <v/>
      </c>
      <c r="H33" s="2" t="str">
        <f>VLOOKUP(F33,customers!$B$1:$G$1001,6,FALSE)</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7">
        <f>INDEX(products!$A$1:$G$49,MATCH(orders!$D33,products!$A$1:$A$49,0),MATCH(orders!L$1,products!$A$1:$G$1,0))</f>
        <v>5.97</v>
      </c>
      <c r="M33" s="7">
        <f t="shared" si="0"/>
        <v>35.82</v>
      </c>
      <c r="N33" t="str">
        <f t="shared" si="1"/>
        <v>Arabika</v>
      </c>
      <c r="O33" t="str">
        <f t="shared" si="2"/>
        <v>Dark</v>
      </c>
      <c r="P33" t="str">
        <f>VLOOKUP(Table2[[#This Row],[Customer ID]],customers!$A$1:$I$1001,9,FALSE)</f>
        <v>No</v>
      </c>
    </row>
    <row r="34" spans="1:16" x14ac:dyDescent="0.25">
      <c r="A34" s="2" t="s">
        <v>661</v>
      </c>
      <c r="B34" s="3">
        <v>44464</v>
      </c>
      <c r="C34" s="2" t="s">
        <v>662</v>
      </c>
      <c r="D34" t="s">
        <v>6160</v>
      </c>
      <c r="E34" s="2">
        <v>6</v>
      </c>
      <c r="F34" s="2" t="str">
        <f>VLOOKUP(C34,customers!$A$1:$B$1001,2,FALSE)</f>
        <v>Adrian Swaine</v>
      </c>
      <c r="G34" s="2" t="e">
        <f>IF(VLOOKUP(C34,customers!A33:$C$1001,3,FALSE)=0,"",VLOOKUP(C34,customers!A33:$C$1001,3,FALSE) )</f>
        <v>#N/A</v>
      </c>
      <c r="H34" s="2" t="str">
        <f>VLOOKUP(F34,customers!$B$1:$G$1001,6,FALSE)</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7">
        <f>INDEX(products!$A$1:$G$49,MATCH(orders!$D34,products!$A$1:$A$49,0),MATCH(orders!L$1,products!$A$1:$G$1,0))</f>
        <v>8.73</v>
      </c>
      <c r="M34" s="7">
        <f t="shared" si="0"/>
        <v>52.38</v>
      </c>
      <c r="N34" t="str">
        <f t="shared" si="1"/>
        <v>Libersia</v>
      </c>
      <c r="O34" t="str">
        <f t="shared" si="2"/>
        <v>Medium</v>
      </c>
      <c r="P34" t="str">
        <f>VLOOKUP(Table2[[#This Row],[Customer ID]],customers!$A$1:$I$1001,9,FALSE)</f>
        <v>No</v>
      </c>
    </row>
    <row r="35" spans="1:16" x14ac:dyDescent="0.25">
      <c r="A35" s="2" t="s">
        <v>676</v>
      </c>
      <c r="B35" s="3">
        <v>44394</v>
      </c>
      <c r="C35" s="2" t="s">
        <v>677</v>
      </c>
      <c r="D35" t="s">
        <v>6145</v>
      </c>
      <c r="E35" s="2">
        <v>5</v>
      </c>
      <c r="F35" s="2" t="str">
        <f>VLOOKUP(C35,customers!$A$1:$B$1001,2,FALSE)</f>
        <v>Gallard Gatheral</v>
      </c>
      <c r="G35" s="2" t="str">
        <f>IF(VLOOKUP(C35,customers!A34:$C$1001,3,FALSE)=0,"",VLOOKUP(C35,customers!A34:$C$1001,3,FALSE) )</f>
        <v>ggatheralx@123-reg.co.uk</v>
      </c>
      <c r="H35" s="2" t="str">
        <f>VLOOKUP(F35,customers!$B$1:$G$1001,6,FALSE)</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7">
        <f>INDEX(products!$A$1:$G$49,MATCH(orders!$D35,products!$A$1:$A$49,0),MATCH(orders!L$1,products!$A$1:$G$1,0))</f>
        <v>4.7549999999999999</v>
      </c>
      <c r="M35" s="7">
        <f t="shared" si="0"/>
        <v>23.774999999999999</v>
      </c>
      <c r="N35" t="str">
        <f t="shared" si="1"/>
        <v>Libersia</v>
      </c>
      <c r="O35" t="str">
        <f t="shared" si="2"/>
        <v>Light</v>
      </c>
      <c r="P35" t="str">
        <f>VLOOKUP(Table2[[#This Row],[Customer ID]],customers!$A$1:$I$1001,9,FALSE)</f>
        <v>No</v>
      </c>
    </row>
    <row r="36" spans="1:16" x14ac:dyDescent="0.25">
      <c r="A36" s="2" t="s">
        <v>681</v>
      </c>
      <c r="B36" s="3">
        <v>44011</v>
      </c>
      <c r="C36" s="2" t="s">
        <v>682</v>
      </c>
      <c r="D36" t="s">
        <v>6161</v>
      </c>
      <c r="E36" s="2">
        <v>6</v>
      </c>
      <c r="F36" s="2" t="str">
        <f>VLOOKUP(C36,customers!$A$1:$B$1001,2,FALSE)</f>
        <v>Una Welberry</v>
      </c>
      <c r="G36" s="2" t="str">
        <f>IF(VLOOKUP(C36,customers!A35:$C$1001,3,FALSE)=0,"",VLOOKUP(C36,customers!A35:$C$1001,3,FALSE) )</f>
        <v>uwelberryy@ebay.co.uk</v>
      </c>
      <c r="H36" s="2" t="str">
        <f>VLOOKUP(F36,customers!$B$1:$G$1001,6,FALSE)</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7">
        <f>INDEX(products!$A$1:$G$49,MATCH(orders!$D36,products!$A$1:$A$49,0),MATCH(orders!L$1,products!$A$1:$G$1,0))</f>
        <v>9.51</v>
      </c>
      <c r="M36" s="7">
        <f t="shared" si="0"/>
        <v>57.06</v>
      </c>
      <c r="N36" t="str">
        <f t="shared" si="1"/>
        <v>Libersia</v>
      </c>
      <c r="O36" t="str">
        <f t="shared" si="2"/>
        <v>Light</v>
      </c>
      <c r="P36" t="str">
        <f>VLOOKUP(Table2[[#This Row],[Customer ID]],customers!$A$1:$I$1001,9,FALSE)</f>
        <v>Yes</v>
      </c>
    </row>
    <row r="37" spans="1:16" x14ac:dyDescent="0.25">
      <c r="A37" s="2" t="s">
        <v>687</v>
      </c>
      <c r="B37" s="3">
        <v>44348</v>
      </c>
      <c r="C37" s="2" t="s">
        <v>688</v>
      </c>
      <c r="D37" t="s">
        <v>6158</v>
      </c>
      <c r="E37" s="2">
        <v>6</v>
      </c>
      <c r="F37" s="2" t="str">
        <f>VLOOKUP(C37,customers!$A$1:$B$1001,2,FALSE)</f>
        <v>Faber Eilhart</v>
      </c>
      <c r="G37" s="2" t="str">
        <f>IF(VLOOKUP(C37,customers!A36:$C$1001,3,FALSE)=0,"",VLOOKUP(C37,customers!A36:$C$1001,3,FALSE) )</f>
        <v>feilhartz@who.int</v>
      </c>
      <c r="H37" s="2" t="str">
        <f>VLOOKUP(F37,customers!$B$1:$G$1001,6,FALSE)</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7">
        <f>INDEX(products!$A$1:$G$49,MATCH(orders!$D37,products!$A$1:$A$49,0),MATCH(orders!L$1,products!$A$1:$G$1,0))</f>
        <v>5.97</v>
      </c>
      <c r="M37" s="7">
        <f t="shared" si="0"/>
        <v>35.82</v>
      </c>
      <c r="N37" t="str">
        <f t="shared" si="1"/>
        <v>Arabika</v>
      </c>
      <c r="O37" t="str">
        <f t="shared" si="2"/>
        <v>Dark</v>
      </c>
      <c r="P37" t="str">
        <f>VLOOKUP(Table2[[#This Row],[Customer ID]],customers!$A$1:$I$1001,9,FALSE)</f>
        <v>No</v>
      </c>
    </row>
    <row r="38" spans="1:16" x14ac:dyDescent="0.25">
      <c r="A38" s="2" t="s">
        <v>693</v>
      </c>
      <c r="B38" s="3">
        <v>44233</v>
      </c>
      <c r="C38" s="2" t="s">
        <v>694</v>
      </c>
      <c r="D38" t="s">
        <v>6159</v>
      </c>
      <c r="E38" s="2">
        <v>2</v>
      </c>
      <c r="F38" s="2" t="str">
        <f>VLOOKUP(C38,customers!$A$1:$B$1001,2,FALSE)</f>
        <v>Zorina Ponting</v>
      </c>
      <c r="G38" s="2" t="str">
        <f>IF(VLOOKUP(C38,customers!A37:$C$1001,3,FALSE)=0,"",VLOOKUP(C38,customers!A37:$C$1001,3,FALSE) )</f>
        <v>zponting10@altervista.org</v>
      </c>
      <c r="H38" s="2" t="str">
        <f>VLOOKUP(F38,customers!$B$1:$G$1001,6,FALSE)</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0"/>
        <v>8.73</v>
      </c>
      <c r="N38" t="str">
        <f t="shared" si="1"/>
        <v>Libersia</v>
      </c>
      <c r="O38" t="str">
        <f t="shared" si="2"/>
        <v>Medium</v>
      </c>
      <c r="P38" t="str">
        <f>VLOOKUP(Table2[[#This Row],[Customer ID]],customers!$A$1:$I$1001,9,FALSE)</f>
        <v>No</v>
      </c>
    </row>
    <row r="39" spans="1:16" x14ac:dyDescent="0.25">
      <c r="A39" s="2" t="s">
        <v>699</v>
      </c>
      <c r="B39" s="3">
        <v>43580</v>
      </c>
      <c r="C39" s="2" t="s">
        <v>700</v>
      </c>
      <c r="D39" t="s">
        <v>6161</v>
      </c>
      <c r="E39" s="2">
        <v>3</v>
      </c>
      <c r="F39" s="2" t="str">
        <f>VLOOKUP(C39,customers!$A$1:$B$1001,2,FALSE)</f>
        <v>Silvio Strase</v>
      </c>
      <c r="G39" s="2" t="str">
        <f>IF(VLOOKUP(C39,customers!A38:$C$1001,3,FALSE)=0,"",VLOOKUP(C39,customers!A38:$C$1001,3,FALSE) )</f>
        <v>sstrase11@booking.com</v>
      </c>
      <c r="H39" s="2" t="str">
        <f>VLOOKUP(F39,customers!$B$1:$G$1001,6,FALSE)</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7">
        <f>INDEX(products!$A$1:$G$49,MATCH(orders!$D39,products!$A$1:$A$49,0),MATCH(orders!L$1,products!$A$1:$G$1,0))</f>
        <v>9.51</v>
      </c>
      <c r="M39" s="7">
        <f t="shared" si="0"/>
        <v>28.53</v>
      </c>
      <c r="N39" t="str">
        <f t="shared" si="1"/>
        <v>Libersia</v>
      </c>
      <c r="O39" t="str">
        <f t="shared" si="2"/>
        <v>Light</v>
      </c>
      <c r="P39" t="str">
        <f>VLOOKUP(Table2[[#This Row],[Customer ID]],customers!$A$1:$I$1001,9,FALSE)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IF(VLOOKUP(C40,customers!A39:$C$1001,3,FALSE)=0,"",VLOOKUP(C40,customers!A39:$C$1001,3,FALSE) )</f>
        <v>dde12@unesco.org</v>
      </c>
      <c r="H40" s="2" t="str">
        <f>VLOOKUP(F40,customers!$B$1:$G$1001,6,FALSE)</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VLOOKUP(Table2[[#This Row],[Customer ID]],customers!$A$1:$I$1001,9,FALSE)</f>
        <v>No</v>
      </c>
    </row>
    <row r="41" spans="1:16" x14ac:dyDescent="0.25">
      <c r="A41" s="2" t="s">
        <v>711</v>
      </c>
      <c r="B41" s="3">
        <v>44524</v>
      </c>
      <c r="C41" s="2" t="s">
        <v>712</v>
      </c>
      <c r="D41" t="s">
        <v>6138</v>
      </c>
      <c r="E41" s="2">
        <v>6</v>
      </c>
      <c r="F41" s="2" t="str">
        <f>VLOOKUP(C41,customers!$A$1:$B$1001,2,FALSE)</f>
        <v>Hy Zanetto</v>
      </c>
      <c r="G41" s="2" t="str">
        <f>IF(VLOOKUP(C41,customers!A40:$C$1001,3,FALSE)=0,"",VLOOKUP(C41,customers!A40:$C$1001,3,FALSE) )</f>
        <v/>
      </c>
      <c r="H41" s="2" t="str">
        <f>VLOOKUP(F41,customers!$B$1:$G$1001,6,FALSE)</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VLOOKUP(Table2[[#This Row],[Customer ID]],customers!$A$1:$I$1001,9,FALSE)</f>
        <v>Yes</v>
      </c>
    </row>
    <row r="42" spans="1:16" x14ac:dyDescent="0.25">
      <c r="A42" s="2" t="s">
        <v>715</v>
      </c>
      <c r="B42" s="3">
        <v>44305</v>
      </c>
      <c r="C42" s="2" t="s">
        <v>716</v>
      </c>
      <c r="D42" t="s">
        <v>6162</v>
      </c>
      <c r="E42" s="2">
        <v>3</v>
      </c>
      <c r="F42" s="2" t="str">
        <f>VLOOKUP(C42,customers!$A$1:$B$1001,2,FALSE)</f>
        <v>Jessica McNess</v>
      </c>
      <c r="G42" s="2" t="str">
        <f>IF(VLOOKUP(C42,customers!A41:$C$1001,3,FALSE)=0,"",VLOOKUP(C42,customers!A41:$C$1001,3,FALSE) )</f>
        <v/>
      </c>
      <c r="H42" s="2" t="str">
        <f>VLOOKUP(F42,customers!$B$1:$G$1001,6,FALSE)</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7">
        <f>INDEX(products!$A$1:$G$49,MATCH(orders!$D42,products!$A$1:$A$49,0),MATCH(orders!L$1,products!$A$1:$G$1,0))</f>
        <v>14.55</v>
      </c>
      <c r="M42" s="7">
        <f t="shared" si="0"/>
        <v>43.650000000000006</v>
      </c>
      <c r="N42" t="str">
        <f t="shared" si="1"/>
        <v>Libersia</v>
      </c>
      <c r="O42" t="str">
        <f t="shared" si="2"/>
        <v>Medium</v>
      </c>
      <c r="P42" t="str">
        <f>VLOOKUP(Table2[[#This Row],[Customer ID]],customers!$A$1:$I$1001,9,FALSE)</f>
        <v>No</v>
      </c>
    </row>
    <row r="43" spans="1:16" x14ac:dyDescent="0.25">
      <c r="A43" s="2" t="s">
        <v>720</v>
      </c>
      <c r="B43" s="3">
        <v>44749</v>
      </c>
      <c r="C43" s="2" t="s">
        <v>721</v>
      </c>
      <c r="D43" t="s">
        <v>6153</v>
      </c>
      <c r="E43" s="2">
        <v>2</v>
      </c>
      <c r="F43" s="2" t="str">
        <f>VLOOKUP(C43,customers!$A$1:$B$1001,2,FALSE)</f>
        <v>Lorenzo Yeoland</v>
      </c>
      <c r="G43" s="2" t="str">
        <f>IF(VLOOKUP(C43,customers!A42:$C$1001,3,FALSE)=0,"",VLOOKUP(C43,customers!A42:$C$1001,3,FALSE) )</f>
        <v>lyeoland15@pbs.org</v>
      </c>
      <c r="H43" s="2" t="str">
        <f>VLOOKUP(F43,customers!$B$1:$G$1001,6,FALSE)</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VLOOKUP(Table2[[#This Row],[Customer ID]],customers!$A$1:$I$1001,9,FALSE)</f>
        <v>Yes</v>
      </c>
    </row>
    <row r="44" spans="1:16" x14ac:dyDescent="0.25">
      <c r="A44" s="2" t="s">
        <v>726</v>
      </c>
      <c r="B44" s="3">
        <v>43607</v>
      </c>
      <c r="C44" s="2" t="s">
        <v>727</v>
      </c>
      <c r="D44" t="s">
        <v>6163</v>
      </c>
      <c r="E44" s="2">
        <v>3</v>
      </c>
      <c r="F44" s="2" t="str">
        <f>VLOOKUP(C44,customers!$A$1:$B$1001,2,FALSE)</f>
        <v>Abigail Tolworthy</v>
      </c>
      <c r="G44" s="2" t="str">
        <f>IF(VLOOKUP(C44,customers!A43:$C$1001,3,FALSE)=0,"",VLOOKUP(C44,customers!A43:$C$1001,3,FALSE) )</f>
        <v>atolworthy16@toplist.cz</v>
      </c>
      <c r="H44" s="2" t="str">
        <f>VLOOKUP(F44,customers!$B$1:$G$1001,6,FALSE)</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VLOOKUP(Table2[[#This Row],[Customer ID]],customers!$A$1:$I$1001,9,FALSE)</f>
        <v>Yes</v>
      </c>
    </row>
    <row r="45" spans="1:16" x14ac:dyDescent="0.25">
      <c r="A45" s="2" t="s">
        <v>733</v>
      </c>
      <c r="B45" s="3">
        <v>44473</v>
      </c>
      <c r="C45" s="2" t="s">
        <v>734</v>
      </c>
      <c r="D45" t="s">
        <v>6164</v>
      </c>
      <c r="E45" s="2">
        <v>2</v>
      </c>
      <c r="F45" s="2" t="str">
        <f>VLOOKUP(C45,customers!$A$1:$B$1001,2,FALSE)</f>
        <v>Maurie Bartol</v>
      </c>
      <c r="G45" s="2" t="str">
        <f>IF(VLOOKUP(C45,customers!A44:$C$1001,3,FALSE)=0,"",VLOOKUP(C45,customers!A44:$C$1001,3,FALSE) )</f>
        <v/>
      </c>
      <c r="H45" s="2" t="str">
        <f>VLOOKUP(F45,customers!$B$1:$G$1001,6,FALSE)</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7">
        <f>INDEX(products!$A$1:$G$49,MATCH(orders!$D45,products!$A$1:$A$49,0),MATCH(orders!L$1,products!$A$1:$G$1,0))</f>
        <v>36.454999999999998</v>
      </c>
      <c r="M45" s="7">
        <f t="shared" si="0"/>
        <v>72.91</v>
      </c>
      <c r="N45" t="str">
        <f t="shared" si="1"/>
        <v>Libersia</v>
      </c>
      <c r="O45" t="str">
        <f t="shared" si="2"/>
        <v>Light</v>
      </c>
      <c r="P45" t="str">
        <f>VLOOKUP(Table2[[#This Row],[Customer ID]],customers!$A$1:$I$1001,9,FALSE)</f>
        <v>No</v>
      </c>
    </row>
    <row r="46" spans="1:16" x14ac:dyDescent="0.25">
      <c r="A46" s="2" t="s">
        <v>738</v>
      </c>
      <c r="B46" s="3">
        <v>43932</v>
      </c>
      <c r="C46" s="2" t="s">
        <v>739</v>
      </c>
      <c r="D46" t="s">
        <v>6139</v>
      </c>
      <c r="E46" s="2">
        <v>2</v>
      </c>
      <c r="F46" s="2" t="str">
        <f>VLOOKUP(C46,customers!$A$1:$B$1001,2,FALSE)</f>
        <v>Olag Baudassi</v>
      </c>
      <c r="G46" s="2" t="str">
        <f>IF(VLOOKUP(C46,customers!A45:$C$1001,3,FALSE)=0,"",VLOOKUP(C46,customers!A45:$C$1001,3,FALSE) )</f>
        <v>obaudassi18@seesaa.net</v>
      </c>
      <c r="H46" s="2" t="str">
        <f>VLOOKUP(F46,customers!$B$1:$G$1001,6,FALSE)</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VLOOKUP(Table2[[#This Row],[Customer ID]],customers!$A$1:$I$1001,9,FALSE)</f>
        <v>Yes</v>
      </c>
    </row>
    <row r="47" spans="1:16" x14ac:dyDescent="0.25">
      <c r="A47" s="2" t="s">
        <v>744</v>
      </c>
      <c r="B47" s="3">
        <v>44592</v>
      </c>
      <c r="C47" s="2" t="s">
        <v>745</v>
      </c>
      <c r="D47" t="s">
        <v>6165</v>
      </c>
      <c r="E47" s="2">
        <v>6</v>
      </c>
      <c r="F47" s="2" t="str">
        <f>VLOOKUP(C47,customers!$A$1:$B$1001,2,FALSE)</f>
        <v>Petey Kingsbury</v>
      </c>
      <c r="G47" s="2" t="str">
        <f>IF(VLOOKUP(C47,customers!A46:$C$1001,3,FALSE)=0,"",VLOOKUP(C47,customers!A46:$C$1001,3,FALSE) )</f>
        <v>pkingsbury19@comcast.net</v>
      </c>
      <c r="H47" s="2" t="str">
        <f>VLOOKUP(F47,customers!$B$1:$G$1001,6,FALSE)</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7">
        <f>INDEX(products!$A$1:$G$49,MATCH(orders!$D47,products!$A$1:$A$49,0),MATCH(orders!L$1,products!$A$1:$G$1,0))</f>
        <v>29.784999999999997</v>
      </c>
      <c r="M47" s="7">
        <f t="shared" si="0"/>
        <v>178.70999999999998</v>
      </c>
      <c r="N47" t="str">
        <f t="shared" si="1"/>
        <v>Libersia</v>
      </c>
      <c r="O47" t="str">
        <f t="shared" si="2"/>
        <v>Dark</v>
      </c>
      <c r="P47" t="str">
        <f>VLOOKUP(Table2[[#This Row],[Customer ID]],customers!$A$1:$I$1001,9,FALSE)</f>
        <v>No</v>
      </c>
    </row>
    <row r="48" spans="1:16" x14ac:dyDescent="0.25">
      <c r="A48" s="2" t="s">
        <v>750</v>
      </c>
      <c r="B48" s="3">
        <v>43776</v>
      </c>
      <c r="C48" s="2" t="s">
        <v>751</v>
      </c>
      <c r="D48" t="s">
        <v>6166</v>
      </c>
      <c r="E48" s="2">
        <v>2</v>
      </c>
      <c r="F48" s="2" t="str">
        <f>VLOOKUP(C48,customers!$A$1:$B$1001,2,FALSE)</f>
        <v>Donna Baskeyfied</v>
      </c>
      <c r="G48" s="2" t="str">
        <f>IF(VLOOKUP(C48,customers!A47:$C$1001,3,FALSE)=0,"",VLOOKUP(C48,customers!A47:$C$1001,3,FALSE) )</f>
        <v/>
      </c>
      <c r="H48" s="2" t="str">
        <f>VLOOKUP(F48,customers!$B$1:$G$1001,6,FALSE)</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VLOOKUP(Table2[[#This Row],[Customer ID]],customers!$A$1:$I$1001,9,FALSE)</f>
        <v>Yes</v>
      </c>
    </row>
    <row r="49" spans="1:16" x14ac:dyDescent="0.25">
      <c r="A49" s="2" t="s">
        <v>755</v>
      </c>
      <c r="B49" s="3">
        <v>43644</v>
      </c>
      <c r="C49" s="2" t="s">
        <v>756</v>
      </c>
      <c r="D49" t="s">
        <v>6167</v>
      </c>
      <c r="E49" s="2">
        <v>2</v>
      </c>
      <c r="F49" s="2" t="str">
        <f>VLOOKUP(C49,customers!$A$1:$B$1001,2,FALSE)</f>
        <v>Arda Curley</v>
      </c>
      <c r="G49" s="2" t="str">
        <f>IF(VLOOKUP(C49,customers!A48:$C$1001,3,FALSE)=0,"",VLOOKUP(C49,customers!A48:$C$1001,3,FALSE) )</f>
        <v>acurley1b@hao123.com</v>
      </c>
      <c r="H49" s="2" t="str">
        <f>VLOOKUP(F49,customers!$B$1:$G$1001,6,FALSE)</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7">
        <f>INDEX(products!$A$1:$G$49,MATCH(orders!$D49,products!$A$1:$A$49,0),MATCH(orders!L$1,products!$A$1:$G$1,0))</f>
        <v>3.8849999999999998</v>
      </c>
      <c r="M49" s="7">
        <f t="shared" si="0"/>
        <v>7.77</v>
      </c>
      <c r="N49" t="str">
        <f t="shared" si="1"/>
        <v>Arabika</v>
      </c>
      <c r="O49" t="str">
        <f t="shared" si="2"/>
        <v>Light</v>
      </c>
      <c r="P49" t="str">
        <f>VLOOKUP(Table2[[#This Row],[Customer ID]],customers!$A$1:$I$1001,9,FALSE)</f>
        <v>Yes</v>
      </c>
    </row>
    <row r="50" spans="1:16" x14ac:dyDescent="0.25">
      <c r="A50" s="2" t="s">
        <v>761</v>
      </c>
      <c r="B50" s="3">
        <v>44085</v>
      </c>
      <c r="C50" s="2" t="s">
        <v>762</v>
      </c>
      <c r="D50" t="s">
        <v>6168</v>
      </c>
      <c r="E50" s="2">
        <v>4</v>
      </c>
      <c r="F50" s="2" t="str">
        <f>VLOOKUP(C50,customers!$A$1:$B$1001,2,FALSE)</f>
        <v>Raynor McGilvary</v>
      </c>
      <c r="G50" s="2" t="str">
        <f>IF(VLOOKUP(C50,customers!A49:$C$1001,3,FALSE)=0,"",VLOOKUP(C50,customers!A49:$C$1001,3,FALSE) )</f>
        <v>rmcgilvary1c@tamu.edu</v>
      </c>
      <c r="H50" s="2" t="str">
        <f>VLOOKUP(F50,customers!$B$1:$G$1001,6,FALSE)</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7">
        <f>INDEX(products!$A$1:$G$49,MATCH(orders!$D50,products!$A$1:$A$49,0),MATCH(orders!L$1,products!$A$1:$G$1,0))</f>
        <v>22.884999999999998</v>
      </c>
      <c r="M50" s="7">
        <f t="shared" si="0"/>
        <v>91.539999999999992</v>
      </c>
      <c r="N50" t="str">
        <f t="shared" si="1"/>
        <v>Arabika</v>
      </c>
      <c r="O50" t="str">
        <f t="shared" si="2"/>
        <v>Dark</v>
      </c>
      <c r="P50" t="str">
        <f>VLOOKUP(Table2[[#This Row],[Customer ID]],customers!$A$1:$I$1001,9,FALSE)</f>
        <v>No</v>
      </c>
    </row>
    <row r="51" spans="1:16" x14ac:dyDescent="0.25">
      <c r="A51" s="2" t="s">
        <v>766</v>
      </c>
      <c r="B51" s="3">
        <v>44790</v>
      </c>
      <c r="C51" s="2" t="s">
        <v>767</v>
      </c>
      <c r="D51" t="s">
        <v>6140</v>
      </c>
      <c r="E51" s="2">
        <v>3</v>
      </c>
      <c r="F51" s="2" t="str">
        <f>VLOOKUP(C51,customers!$A$1:$B$1001,2,FALSE)</f>
        <v>Isis Pikett</v>
      </c>
      <c r="G51" s="2" t="str">
        <f>IF(VLOOKUP(C51,customers!A50:$C$1001,3,FALSE)=0,"",VLOOKUP(C51,customers!A50:$C$1001,3,FALSE) )</f>
        <v>ipikett1d@xinhuanet.com</v>
      </c>
      <c r="H51" s="2" t="str">
        <f>VLOOKUP(F51,customers!$B$1:$G$1001,6,FALSE)</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7">
        <f>INDEX(products!$A$1:$G$49,MATCH(orders!$D51,products!$A$1:$A$49,0),MATCH(orders!L$1,products!$A$1:$G$1,0))</f>
        <v>12.95</v>
      </c>
      <c r="M51" s="7">
        <f t="shared" si="0"/>
        <v>38.849999999999994</v>
      </c>
      <c r="N51" t="str">
        <f t="shared" si="1"/>
        <v>Arabika</v>
      </c>
      <c r="O51" t="str">
        <f t="shared" si="2"/>
        <v>Light</v>
      </c>
      <c r="P51" t="str">
        <f>VLOOKUP(Table2[[#This Row],[Customer ID]],customers!$A$1:$I$1001,9,FALSE)</f>
        <v>No</v>
      </c>
    </row>
    <row r="52" spans="1:16" x14ac:dyDescent="0.25">
      <c r="A52" s="2" t="s">
        <v>772</v>
      </c>
      <c r="B52" s="3">
        <v>44792</v>
      </c>
      <c r="C52" s="2" t="s">
        <v>773</v>
      </c>
      <c r="D52" t="s">
        <v>6169</v>
      </c>
      <c r="E52" s="2">
        <v>2</v>
      </c>
      <c r="F52" s="2" t="str">
        <f>VLOOKUP(C52,customers!$A$1:$B$1001,2,FALSE)</f>
        <v>Inger Bouldon</v>
      </c>
      <c r="G52" s="2" t="str">
        <f>IF(VLOOKUP(C52,customers!A51:$C$1001,3,FALSE)=0,"",VLOOKUP(C52,customers!A51:$C$1001,3,FALSE) )</f>
        <v>ibouldon1e@gizmodo.com</v>
      </c>
      <c r="H52" s="2" t="str">
        <f>VLOOKUP(F52,customers!$B$1:$G$1001,6,FALSE)</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7">
        <f>INDEX(products!$A$1:$G$49,MATCH(orders!$D52,products!$A$1:$A$49,0),MATCH(orders!L$1,products!$A$1:$G$1,0))</f>
        <v>7.77</v>
      </c>
      <c r="M52" s="7">
        <f t="shared" si="0"/>
        <v>15.54</v>
      </c>
      <c r="N52" t="str">
        <f t="shared" si="1"/>
        <v>Libersia</v>
      </c>
      <c r="O52" t="str">
        <f t="shared" si="2"/>
        <v>Dark</v>
      </c>
      <c r="P52" t="str">
        <f>VLOOKUP(Table2[[#This Row],[Customer ID]],customers!$A$1:$I$1001,9,FALSE)</f>
        <v>No</v>
      </c>
    </row>
    <row r="53" spans="1:16" x14ac:dyDescent="0.25">
      <c r="A53" s="2" t="s">
        <v>778</v>
      </c>
      <c r="B53" s="3">
        <v>43600</v>
      </c>
      <c r="C53" s="2" t="s">
        <v>779</v>
      </c>
      <c r="D53" t="s">
        <v>6164</v>
      </c>
      <c r="E53" s="2">
        <v>4</v>
      </c>
      <c r="F53" s="2" t="str">
        <f>VLOOKUP(C53,customers!$A$1:$B$1001,2,FALSE)</f>
        <v>Karry Flanders</v>
      </c>
      <c r="G53" s="2" t="str">
        <f>IF(VLOOKUP(C53,customers!A52:$C$1001,3,FALSE)=0,"",VLOOKUP(C53,customers!A52:$C$1001,3,FALSE) )</f>
        <v>kflanders1f@over-blog.com</v>
      </c>
      <c r="H53" s="2" t="str">
        <f>VLOOKUP(F53,customers!$B$1:$G$1001,6,FALSE)</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7">
        <f>INDEX(products!$A$1:$G$49,MATCH(orders!$D53,products!$A$1:$A$49,0),MATCH(orders!L$1,products!$A$1:$G$1,0))</f>
        <v>36.454999999999998</v>
      </c>
      <c r="M53" s="7">
        <f t="shared" si="0"/>
        <v>145.82</v>
      </c>
      <c r="N53" t="str">
        <f t="shared" si="1"/>
        <v>Libersia</v>
      </c>
      <c r="O53" t="str">
        <f t="shared" si="2"/>
        <v>Light</v>
      </c>
      <c r="P53" t="str">
        <f>VLOOKUP(Table2[[#This Row],[Customer ID]],customers!$A$1:$I$1001,9,FALSE)</f>
        <v>Yes</v>
      </c>
    </row>
    <row r="54" spans="1:16" x14ac:dyDescent="0.25">
      <c r="A54" s="2" t="s">
        <v>784</v>
      </c>
      <c r="B54" s="3">
        <v>43719</v>
      </c>
      <c r="C54" s="2" t="s">
        <v>785</v>
      </c>
      <c r="D54" t="s">
        <v>6146</v>
      </c>
      <c r="E54" s="2">
        <v>5</v>
      </c>
      <c r="F54" s="2" t="str">
        <f>VLOOKUP(C54,customers!$A$1:$B$1001,2,FALSE)</f>
        <v>Hartley Mattioli</v>
      </c>
      <c r="G54" s="2" t="str">
        <f>IF(VLOOKUP(C54,customers!A53:$C$1001,3,FALSE)=0,"",VLOOKUP(C54,customers!A53:$C$1001,3,FALSE) )</f>
        <v>hmattioli1g@webmd.com</v>
      </c>
      <c r="H54" s="2" t="str">
        <f>VLOOKUP(F54,customers!$B$1:$G$1001,6,FALSE)</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VLOOKUP(Table2[[#This Row],[Customer ID]],customers!$A$1:$I$1001,9,FALSE)</f>
        <v>No</v>
      </c>
    </row>
    <row r="55" spans="1:16" x14ac:dyDescent="0.25">
      <c r="A55" s="2" t="s">
        <v>784</v>
      </c>
      <c r="B55" s="3">
        <v>43719</v>
      </c>
      <c r="C55" s="2" t="s">
        <v>785</v>
      </c>
      <c r="D55" t="s">
        <v>6164</v>
      </c>
      <c r="E55" s="2">
        <v>2</v>
      </c>
      <c r="F55" s="2" t="str">
        <f>VLOOKUP(C55,customers!$A$1:$B$1001,2,FALSE)</f>
        <v>Hartley Mattioli</v>
      </c>
      <c r="G55" s="2" t="str">
        <f>IF(VLOOKUP(C55,customers!A54:$C$1001,3,FALSE)=0,"",VLOOKUP(C55,customers!A54:$C$1001,3,FALSE) )</f>
        <v>hmattioli1g@webmd.com</v>
      </c>
      <c r="H55" s="2" t="str">
        <f>VLOOKUP(F55,customers!$B$1:$G$1001,6,FALSE)</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7">
        <f>INDEX(products!$A$1:$G$49,MATCH(orders!$D55,products!$A$1:$A$49,0),MATCH(orders!L$1,products!$A$1:$G$1,0))</f>
        <v>36.454999999999998</v>
      </c>
      <c r="M55" s="7">
        <f t="shared" si="0"/>
        <v>72.91</v>
      </c>
      <c r="N55" t="str">
        <f t="shared" si="1"/>
        <v>Libersia</v>
      </c>
      <c r="O55" t="str">
        <f t="shared" si="2"/>
        <v>Light</v>
      </c>
      <c r="P55" t="str">
        <f>VLOOKUP(Table2[[#This Row],[Customer ID]],customers!$A$1:$I$1001,9,FALSE)</f>
        <v>No</v>
      </c>
    </row>
    <row r="56" spans="1:16" x14ac:dyDescent="0.25">
      <c r="A56" s="2" t="s">
        <v>794</v>
      </c>
      <c r="B56" s="3">
        <v>44271</v>
      </c>
      <c r="C56" s="2" t="s">
        <v>795</v>
      </c>
      <c r="D56" t="s">
        <v>6162</v>
      </c>
      <c r="E56" s="2">
        <v>5</v>
      </c>
      <c r="F56" s="2" t="str">
        <f>VLOOKUP(C56,customers!$A$1:$B$1001,2,FALSE)</f>
        <v>Archambault Gillard</v>
      </c>
      <c r="G56" s="2" t="str">
        <f>IF(VLOOKUP(C56,customers!A55:$C$1001,3,FALSE)=0,"",VLOOKUP(C56,customers!A55:$C$1001,3,FALSE) )</f>
        <v>agillard1i@issuu.com</v>
      </c>
      <c r="H56" s="2" t="str">
        <f>VLOOKUP(F56,customers!$B$1:$G$1001,6,FALSE)</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7">
        <f>INDEX(products!$A$1:$G$49,MATCH(orders!$D56,products!$A$1:$A$49,0),MATCH(orders!L$1,products!$A$1:$G$1,0))</f>
        <v>14.55</v>
      </c>
      <c r="M56" s="7">
        <f t="shared" si="0"/>
        <v>72.75</v>
      </c>
      <c r="N56" t="str">
        <f t="shared" si="1"/>
        <v>Libersia</v>
      </c>
      <c r="O56" t="str">
        <f t="shared" si="2"/>
        <v>Medium</v>
      </c>
      <c r="P56" t="str">
        <f>VLOOKUP(Table2[[#This Row],[Customer ID]],customers!$A$1:$I$1001,9,FALSE)</f>
        <v>No</v>
      </c>
    </row>
    <row r="57" spans="1:16" x14ac:dyDescent="0.25">
      <c r="A57" s="2" t="s">
        <v>800</v>
      </c>
      <c r="B57" s="3">
        <v>44168</v>
      </c>
      <c r="C57" s="2" t="s">
        <v>801</v>
      </c>
      <c r="D57" t="s">
        <v>6170</v>
      </c>
      <c r="E57" s="2">
        <v>3</v>
      </c>
      <c r="F57" s="2" t="str">
        <f>VLOOKUP(C57,customers!$A$1:$B$1001,2,FALSE)</f>
        <v>Salomo Cushworth</v>
      </c>
      <c r="G57" s="2" t="str">
        <f>IF(VLOOKUP(C57,customers!A56:$C$1001,3,FALSE)=0,"",VLOOKUP(C57,customers!A56:$C$1001,3,FALSE) )</f>
        <v/>
      </c>
      <c r="H57" s="2" t="str">
        <f>VLOOKUP(F57,customers!$B$1:$G$1001,6,FALSE)</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7">
        <f>INDEX(products!$A$1:$G$49,MATCH(orders!$D57,products!$A$1:$A$49,0),MATCH(orders!L$1,products!$A$1:$G$1,0))</f>
        <v>15.85</v>
      </c>
      <c r="M57" s="7">
        <f t="shared" si="0"/>
        <v>47.55</v>
      </c>
      <c r="N57" t="str">
        <f t="shared" si="1"/>
        <v>Libersia</v>
      </c>
      <c r="O57" t="str">
        <f t="shared" si="2"/>
        <v>Light</v>
      </c>
      <c r="P57" t="str">
        <f>VLOOKUP(Table2[[#This Row],[Customer ID]],customers!$A$1:$I$1001,9,FALSE)</f>
        <v>No</v>
      </c>
    </row>
    <row r="58" spans="1:16" x14ac:dyDescent="0.25">
      <c r="A58" s="2" t="s">
        <v>805</v>
      </c>
      <c r="B58" s="3">
        <v>43857</v>
      </c>
      <c r="C58" s="2" t="s">
        <v>806</v>
      </c>
      <c r="D58" t="s">
        <v>6153</v>
      </c>
      <c r="E58" s="2">
        <v>3</v>
      </c>
      <c r="F58" s="2" t="str">
        <f>VLOOKUP(C58,customers!$A$1:$B$1001,2,FALSE)</f>
        <v>Theda Grizard</v>
      </c>
      <c r="G58" s="2" t="str">
        <f>IF(VLOOKUP(C58,customers!A57:$C$1001,3,FALSE)=0,"",VLOOKUP(C58,customers!A57:$C$1001,3,FALSE) )</f>
        <v>tgrizard1k@odnoklassniki.ru</v>
      </c>
      <c r="H58" s="2" t="str">
        <f>VLOOKUP(F58,customers!$B$1:$G$1001,6,FALSE)</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VLOOKUP(Table2[[#This Row],[Customer ID]],customers!$A$1:$I$1001,9,FALSE)</f>
        <v>Yes</v>
      </c>
    </row>
    <row r="59" spans="1:16" x14ac:dyDescent="0.25">
      <c r="A59" s="2" t="s">
        <v>811</v>
      </c>
      <c r="B59" s="3">
        <v>44759</v>
      </c>
      <c r="C59" s="2" t="s">
        <v>812</v>
      </c>
      <c r="D59" t="s">
        <v>6171</v>
      </c>
      <c r="E59" s="2">
        <v>4</v>
      </c>
      <c r="F59" s="2" t="str">
        <f>VLOOKUP(C59,customers!$A$1:$B$1001,2,FALSE)</f>
        <v>Rozele Relton</v>
      </c>
      <c r="G59" s="2" t="str">
        <f>IF(VLOOKUP(C59,customers!A58:$C$1001,3,FALSE)=0,"",VLOOKUP(C59,customers!A58:$C$1001,3,FALSE) )</f>
        <v>rrelton1l@stanford.edu</v>
      </c>
      <c r="H59" s="2" t="str">
        <f>VLOOKUP(F59,customers!$B$1:$G$1001,6,FALSE)</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VLOOKUP(Table2[[#This Row],[Customer ID]],customers!$A$1:$I$1001,9,FALSE)</f>
        <v>No</v>
      </c>
    </row>
    <row r="60" spans="1:16" x14ac:dyDescent="0.25">
      <c r="A60" s="2" t="s">
        <v>817</v>
      </c>
      <c r="B60" s="3">
        <v>44624</v>
      </c>
      <c r="C60" s="2" t="s">
        <v>818</v>
      </c>
      <c r="D60" t="s">
        <v>6165</v>
      </c>
      <c r="E60" s="2">
        <v>3</v>
      </c>
      <c r="F60" s="2" t="str">
        <f>VLOOKUP(C60,customers!$A$1:$B$1001,2,FALSE)</f>
        <v>Willa Rolling</v>
      </c>
      <c r="G60" s="2" t="str">
        <f>IF(VLOOKUP(C60,customers!A59:$C$1001,3,FALSE)=0,"",VLOOKUP(C60,customers!A59:$C$1001,3,FALSE) )</f>
        <v/>
      </c>
      <c r="H60" s="2" t="str">
        <f>VLOOKUP(F60,customers!$B$1:$G$1001,6,FALSE)</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7">
        <f>INDEX(products!$A$1:$G$49,MATCH(orders!$D60,products!$A$1:$A$49,0),MATCH(orders!L$1,products!$A$1:$G$1,0))</f>
        <v>29.784999999999997</v>
      </c>
      <c r="M60" s="7">
        <f t="shared" si="0"/>
        <v>89.35499999999999</v>
      </c>
      <c r="N60" t="str">
        <f t="shared" si="1"/>
        <v>Libersia</v>
      </c>
      <c r="O60" t="str">
        <f t="shared" si="2"/>
        <v>Dark</v>
      </c>
      <c r="P60" t="str">
        <f>VLOOKUP(Table2[[#This Row],[Customer ID]],customers!$A$1:$I$1001,9,FALSE)</f>
        <v>Yes</v>
      </c>
    </row>
    <row r="61" spans="1:16" x14ac:dyDescent="0.25">
      <c r="A61" s="2" t="s">
        <v>822</v>
      </c>
      <c r="B61" s="3">
        <v>44537</v>
      </c>
      <c r="C61" s="2" t="s">
        <v>823</v>
      </c>
      <c r="D61" t="s">
        <v>6160</v>
      </c>
      <c r="E61" s="2">
        <v>3</v>
      </c>
      <c r="F61" s="2" t="str">
        <f>VLOOKUP(C61,customers!$A$1:$B$1001,2,FALSE)</f>
        <v>Stanislaus Gilroy</v>
      </c>
      <c r="G61" s="2" t="str">
        <f>IF(VLOOKUP(C61,customers!A60:$C$1001,3,FALSE)=0,"",VLOOKUP(C61,customers!A60:$C$1001,3,FALSE) )</f>
        <v>sgilroy1n@eepurl.com</v>
      </c>
      <c r="H61" s="2" t="str">
        <f>VLOOKUP(F61,customers!$B$1:$G$1001,6,FALSE)</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7">
        <f>INDEX(products!$A$1:$G$49,MATCH(orders!$D61,products!$A$1:$A$49,0),MATCH(orders!L$1,products!$A$1:$G$1,0))</f>
        <v>8.73</v>
      </c>
      <c r="M61" s="7">
        <f t="shared" si="0"/>
        <v>26.19</v>
      </c>
      <c r="N61" t="str">
        <f t="shared" si="1"/>
        <v>Libersia</v>
      </c>
      <c r="O61" t="str">
        <f t="shared" si="2"/>
        <v>Medium</v>
      </c>
      <c r="P61" t="str">
        <f>VLOOKUP(Table2[[#This Row],[Customer ID]],customers!$A$1:$I$1001,9,FALSE)</f>
        <v>Yes</v>
      </c>
    </row>
    <row r="62" spans="1:16" x14ac:dyDescent="0.25">
      <c r="A62" s="2" t="s">
        <v>827</v>
      </c>
      <c r="B62" s="3">
        <v>44252</v>
      </c>
      <c r="C62" s="2" t="s">
        <v>828</v>
      </c>
      <c r="D62" t="s">
        <v>6168</v>
      </c>
      <c r="E62" s="2">
        <v>5</v>
      </c>
      <c r="F62" s="2" t="str">
        <f>VLOOKUP(C62,customers!$A$1:$B$1001,2,FALSE)</f>
        <v>Correy Cottingham</v>
      </c>
      <c r="G62" s="2" t="str">
        <f>IF(VLOOKUP(C62,customers!A61:$C$1001,3,FALSE)=0,"",VLOOKUP(C62,customers!A61:$C$1001,3,FALSE) )</f>
        <v>ccottingham1o@wikipedia.org</v>
      </c>
      <c r="H62" s="2" t="str">
        <f>VLOOKUP(F62,customers!$B$1:$G$1001,6,FALSE)</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7">
        <f>INDEX(products!$A$1:$G$49,MATCH(orders!$D62,products!$A$1:$A$49,0),MATCH(orders!L$1,products!$A$1:$G$1,0))</f>
        <v>22.884999999999998</v>
      </c>
      <c r="M62" s="7">
        <f t="shared" si="0"/>
        <v>114.42499999999998</v>
      </c>
      <c r="N62" t="str">
        <f t="shared" si="1"/>
        <v>Arabika</v>
      </c>
      <c r="O62" t="str">
        <f t="shared" si="2"/>
        <v>Dark</v>
      </c>
      <c r="P62" t="str">
        <f>VLOOKUP(Table2[[#This Row],[Customer ID]],customers!$A$1:$I$1001,9,FALSE)</f>
        <v>No</v>
      </c>
    </row>
    <row r="63" spans="1:16" x14ac:dyDescent="0.25">
      <c r="A63" s="2" t="s">
        <v>833</v>
      </c>
      <c r="B63" s="3">
        <v>43521</v>
      </c>
      <c r="C63" s="2" t="s">
        <v>834</v>
      </c>
      <c r="D63" t="s">
        <v>6172</v>
      </c>
      <c r="E63" s="2">
        <v>5</v>
      </c>
      <c r="F63" s="2" t="str">
        <f>VLOOKUP(C63,customers!$A$1:$B$1001,2,FALSE)</f>
        <v>Pammi Endacott</v>
      </c>
      <c r="G63" s="2" t="str">
        <f>IF(VLOOKUP(C63,customers!A62:$C$1001,3,FALSE)=0,"",VLOOKUP(C63,customers!A62:$C$1001,3,FALSE) )</f>
        <v/>
      </c>
      <c r="H63" s="2" t="str">
        <f>VLOOKUP(F63,customers!$B$1:$G$1001,6,FALSE)</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VLOOKUP(Table2[[#This Row],[Customer ID]],customers!$A$1:$I$1001,9,FALSE)</f>
        <v>Yes</v>
      </c>
    </row>
    <row r="64" spans="1:16" x14ac:dyDescent="0.25">
      <c r="A64" s="2" t="s">
        <v>838</v>
      </c>
      <c r="B64" s="3">
        <v>43505</v>
      </c>
      <c r="C64" s="2" t="s">
        <v>839</v>
      </c>
      <c r="D64" t="s">
        <v>6145</v>
      </c>
      <c r="E64" s="2">
        <v>5</v>
      </c>
      <c r="F64" s="2" t="str">
        <f>VLOOKUP(C64,customers!$A$1:$B$1001,2,FALSE)</f>
        <v>Nona Linklater</v>
      </c>
      <c r="G64" s="2" t="str">
        <f>IF(VLOOKUP(C64,customers!A63:$C$1001,3,FALSE)=0,"",VLOOKUP(C64,customers!A63:$C$1001,3,FALSE) )</f>
        <v/>
      </c>
      <c r="H64" s="2" t="str">
        <f>VLOOKUP(F64,customers!$B$1:$G$1001,6,FALSE)</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7">
        <f>INDEX(products!$A$1:$G$49,MATCH(orders!$D64,products!$A$1:$A$49,0),MATCH(orders!L$1,products!$A$1:$G$1,0))</f>
        <v>4.7549999999999999</v>
      </c>
      <c r="M64" s="7">
        <f t="shared" si="0"/>
        <v>23.774999999999999</v>
      </c>
      <c r="N64" t="str">
        <f t="shared" si="1"/>
        <v>Libersia</v>
      </c>
      <c r="O64" t="str">
        <f t="shared" si="2"/>
        <v>Light</v>
      </c>
      <c r="P64" t="str">
        <f>VLOOKUP(Table2[[#This Row],[Customer ID]],customers!$A$1:$I$1001,9,FALSE)</f>
        <v>Yes</v>
      </c>
    </row>
    <row r="65" spans="1:16" x14ac:dyDescent="0.25">
      <c r="A65" s="2" t="s">
        <v>843</v>
      </c>
      <c r="B65" s="3">
        <v>43868</v>
      </c>
      <c r="C65" s="2" t="s">
        <v>844</v>
      </c>
      <c r="D65" t="s">
        <v>6157</v>
      </c>
      <c r="E65" s="2">
        <v>1</v>
      </c>
      <c r="F65" s="2" t="str">
        <f>VLOOKUP(C65,customers!$A$1:$B$1001,2,FALSE)</f>
        <v>Annadiane Dykes</v>
      </c>
      <c r="G65" s="2" t="str">
        <f>IF(VLOOKUP(C65,customers!A64:$C$1001,3,FALSE)=0,"",VLOOKUP(C65,customers!A64:$C$1001,3,FALSE) )</f>
        <v>adykes1r@eventbrite.com</v>
      </c>
      <c r="H65" s="2" t="str">
        <f>VLOOKUP(F65,customers!$B$1:$G$1001,6,FALSE)</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7">
        <f>INDEX(products!$A$1:$G$49,MATCH(orders!$D65,products!$A$1:$A$49,0),MATCH(orders!L$1,products!$A$1:$G$1,0))</f>
        <v>6.75</v>
      </c>
      <c r="M65" s="7">
        <f t="shared" si="0"/>
        <v>6.75</v>
      </c>
      <c r="N65" t="str">
        <f t="shared" si="1"/>
        <v>Arabika</v>
      </c>
      <c r="O65" t="str">
        <f t="shared" si="2"/>
        <v>Medium</v>
      </c>
      <c r="P65" t="str">
        <f>VLOOKUP(Table2[[#This Row],[Customer ID]],customers!$A$1:$I$1001,9,FALSE)</f>
        <v>No</v>
      </c>
    </row>
    <row r="66" spans="1:16" x14ac:dyDescent="0.25">
      <c r="A66" s="2" t="s">
        <v>849</v>
      </c>
      <c r="B66" s="3">
        <v>43913</v>
      </c>
      <c r="C66" s="2" t="s">
        <v>850</v>
      </c>
      <c r="D66" t="s">
        <v>6146</v>
      </c>
      <c r="E66" s="2">
        <v>6</v>
      </c>
      <c r="F66" s="2" t="str">
        <f>VLOOKUP(C66,customers!$A$1:$B$1001,2,FALSE)</f>
        <v>Felecia Dodgson</v>
      </c>
      <c r="G66" s="2" t="str">
        <f>IF(VLOOKUP(C66,customers!A65:$C$1001,3,FALSE)=0,"",VLOOKUP(C66,customers!A65:$C$1001,3,FALSE) )</f>
        <v/>
      </c>
      <c r="H66" s="2" t="str">
        <f>VLOOKUP(F66,customers!$B$1:$G$1001,6,FALSE)</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VLOOKUP(Table2[[#This Row],[Customer ID]],customers!$A$1:$I$1001,9,FALSE)</f>
        <v>Yes</v>
      </c>
    </row>
    <row r="67" spans="1:16" x14ac:dyDescent="0.25">
      <c r="A67" s="2" t="s">
        <v>854</v>
      </c>
      <c r="B67" s="3">
        <v>44626</v>
      </c>
      <c r="C67" s="2" t="s">
        <v>855</v>
      </c>
      <c r="D67" t="s">
        <v>6149</v>
      </c>
      <c r="E67" s="2">
        <v>4</v>
      </c>
      <c r="F67" s="2" t="str">
        <f>VLOOKUP(C67,customers!$A$1:$B$1001,2,FALSE)</f>
        <v>Angelia Cockrem</v>
      </c>
      <c r="G67" s="2" t="str">
        <f>IF(VLOOKUP(C67,customers!A66:$C$1001,3,FALSE)=0,"",VLOOKUP(C67,customers!A66:$C$1001,3,FALSE) )</f>
        <v>acockrem1t@engadget.com</v>
      </c>
      <c r="H67" s="2" t="str">
        <f>VLOOKUP(F67,customers!$B$1:$G$1001,6,FALSE)</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_xlfn.IFS(I67="Rob","Robusta",I67 ="Exc","Excelsa",I67="Ara","Arabika",I67="Lib","Libersia")</f>
        <v>Robusta</v>
      </c>
      <c r="O67" t="str">
        <f t="shared" ref="O67:O130" si="5">_xlfn.IFS(J67="M","Medium",J67="L","Light",J67="D","Dark")</f>
        <v>Dark</v>
      </c>
      <c r="P67" t="str">
        <f>VLOOKUP(Table2[[#This Row],[Customer ID]],customers!$A$1:$I$1001,9,FALSE)</f>
        <v>Yes</v>
      </c>
    </row>
    <row r="68" spans="1:16" x14ac:dyDescent="0.25">
      <c r="A68" s="2" t="s">
        <v>860</v>
      </c>
      <c r="B68" s="3">
        <v>44666</v>
      </c>
      <c r="C68" s="2" t="s">
        <v>861</v>
      </c>
      <c r="D68" t="s">
        <v>6173</v>
      </c>
      <c r="E68" s="2">
        <v>1</v>
      </c>
      <c r="F68" s="2" t="str">
        <f>VLOOKUP(C68,customers!$A$1:$B$1001,2,FALSE)</f>
        <v>Belvia Umpleby</v>
      </c>
      <c r="G68" s="2" t="str">
        <f>IF(VLOOKUP(C68,customers!A67:$C$1001,3,FALSE)=0,"",VLOOKUP(C68,customers!A67:$C$1001,3,FALSE) )</f>
        <v>bumpleby1u@soundcloud.com</v>
      </c>
      <c r="H68" s="2" t="str">
        <f>VLOOKUP(F68,customers!$B$1:$G$1001,6,FALSE)</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VLOOKUP(Table2[[#This Row],[Customer ID]],customers!$A$1:$I$1001,9,FALSE)</f>
        <v>Yes</v>
      </c>
    </row>
    <row r="69" spans="1:16" x14ac:dyDescent="0.25">
      <c r="A69" s="2" t="s">
        <v>866</v>
      </c>
      <c r="B69" s="3">
        <v>44519</v>
      </c>
      <c r="C69" s="2" t="s">
        <v>867</v>
      </c>
      <c r="D69" t="s">
        <v>6145</v>
      </c>
      <c r="E69" s="2">
        <v>2</v>
      </c>
      <c r="F69" s="2" t="str">
        <f>VLOOKUP(C69,customers!$A$1:$B$1001,2,FALSE)</f>
        <v>Nat Saleway</v>
      </c>
      <c r="G69" s="2" t="str">
        <f>IF(VLOOKUP(C69,customers!A68:$C$1001,3,FALSE)=0,"",VLOOKUP(C69,customers!A68:$C$1001,3,FALSE) )</f>
        <v>nsaleway1v@dedecms.com</v>
      </c>
      <c r="H69" s="2" t="str">
        <f>VLOOKUP(F69,customers!$B$1:$G$1001,6,FALSE)</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7">
        <f>INDEX(products!$A$1:$G$49,MATCH(orders!$D69,products!$A$1:$A$49,0),MATCH(orders!L$1,products!$A$1:$G$1,0))</f>
        <v>4.7549999999999999</v>
      </c>
      <c r="M69" s="7">
        <f t="shared" si="3"/>
        <v>9.51</v>
      </c>
      <c r="N69" t="str">
        <f t="shared" si="4"/>
        <v>Libersia</v>
      </c>
      <c r="O69" t="str">
        <f t="shared" si="5"/>
        <v>Light</v>
      </c>
      <c r="P69" t="str">
        <f>VLOOKUP(Table2[[#This Row],[Customer ID]],customers!$A$1:$I$1001,9,FALSE)</f>
        <v>No</v>
      </c>
    </row>
    <row r="70" spans="1:16" x14ac:dyDescent="0.25">
      <c r="A70" s="2" t="s">
        <v>872</v>
      </c>
      <c r="B70" s="3">
        <v>43754</v>
      </c>
      <c r="C70" s="2" t="s">
        <v>873</v>
      </c>
      <c r="D70" t="s">
        <v>6174</v>
      </c>
      <c r="E70" s="2">
        <v>1</v>
      </c>
      <c r="F70" s="2" t="str">
        <f>VLOOKUP(C70,customers!$A$1:$B$1001,2,FALSE)</f>
        <v>Hayward Goulter</v>
      </c>
      <c r="G70" s="2" t="str">
        <f>IF(VLOOKUP(C70,customers!A69:$C$1001,3,FALSE)=0,"",VLOOKUP(C70,customers!A69:$C$1001,3,FALSE) )</f>
        <v>hgoulter1w@abc.net.au</v>
      </c>
      <c r="H70" s="2" t="str">
        <f>VLOOKUP(F70,customers!$B$1:$G$1001,6,FALSE)</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VLOOKUP(Table2[[#This Row],[Customer ID]],customers!$A$1:$I$1001,9,FALSE)</f>
        <v>No</v>
      </c>
    </row>
    <row r="71" spans="1:16" x14ac:dyDescent="0.25">
      <c r="A71" s="2" t="s">
        <v>878</v>
      </c>
      <c r="B71" s="3">
        <v>43795</v>
      </c>
      <c r="C71" s="2" t="s">
        <v>879</v>
      </c>
      <c r="D71" t="s">
        <v>6138</v>
      </c>
      <c r="E71" s="2">
        <v>6</v>
      </c>
      <c r="F71" s="2" t="str">
        <f>VLOOKUP(C71,customers!$A$1:$B$1001,2,FALSE)</f>
        <v>Gay Rizzello</v>
      </c>
      <c r="G71" s="2" t="str">
        <f>IF(VLOOKUP(C71,customers!A70:$C$1001,3,FALSE)=0,"",VLOOKUP(C71,customers!A70:$C$1001,3,FALSE) )</f>
        <v>grizzello1x@symantec.com</v>
      </c>
      <c r="H71" s="2" t="str">
        <f>VLOOKUP(F71,customers!$B$1:$G$1001,6,FALSE)</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VLOOKUP(Table2[[#This Row],[Customer ID]],customers!$A$1:$I$1001,9,FALSE)</f>
        <v>Yes</v>
      </c>
    </row>
    <row r="72" spans="1:16" x14ac:dyDescent="0.25">
      <c r="A72" s="2" t="s">
        <v>885</v>
      </c>
      <c r="B72" s="3">
        <v>43646</v>
      </c>
      <c r="C72" s="2" t="s">
        <v>886</v>
      </c>
      <c r="D72" t="s">
        <v>6148</v>
      </c>
      <c r="E72" s="2">
        <v>4</v>
      </c>
      <c r="F72" s="2" t="str">
        <f>VLOOKUP(C72,customers!$A$1:$B$1001,2,FALSE)</f>
        <v>Shannon List</v>
      </c>
      <c r="G72" s="2" t="str">
        <f>IF(VLOOKUP(C72,customers!A71:$C$1001,3,FALSE)=0,"",VLOOKUP(C72,customers!A71:$C$1001,3,FALSE) )</f>
        <v>slist1y@mapquest.com</v>
      </c>
      <c r="H72" s="2" t="str">
        <f>VLOOKUP(F72,customers!$B$1:$G$1001,6,FALSE)</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VLOOKUP(Table2[[#This Row],[Customer ID]],customers!$A$1:$I$1001,9,FALSE)</f>
        <v>No</v>
      </c>
    </row>
    <row r="73" spans="1:16" x14ac:dyDescent="0.25">
      <c r="A73" s="2" t="s">
        <v>891</v>
      </c>
      <c r="B73" s="3">
        <v>44200</v>
      </c>
      <c r="C73" s="2" t="s">
        <v>892</v>
      </c>
      <c r="D73" t="s">
        <v>6145</v>
      </c>
      <c r="E73" s="2">
        <v>2</v>
      </c>
      <c r="F73" s="2" t="str">
        <f>VLOOKUP(C73,customers!$A$1:$B$1001,2,FALSE)</f>
        <v>Shirlene Edmondson</v>
      </c>
      <c r="G73" s="2" t="str">
        <f>IF(VLOOKUP(C73,customers!A72:$C$1001,3,FALSE)=0,"",VLOOKUP(C73,customers!A72:$C$1001,3,FALSE) )</f>
        <v>sedmondson1z@theguardian.com</v>
      </c>
      <c r="H73" s="2" t="str">
        <f>VLOOKUP(F73,customers!$B$1:$G$1001,6,FALSE)</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7">
        <f>INDEX(products!$A$1:$G$49,MATCH(orders!$D73,products!$A$1:$A$49,0),MATCH(orders!L$1,products!$A$1:$G$1,0))</f>
        <v>4.7549999999999999</v>
      </c>
      <c r="M73" s="7">
        <f t="shared" si="3"/>
        <v>9.51</v>
      </c>
      <c r="N73" t="str">
        <f t="shared" si="4"/>
        <v>Libersia</v>
      </c>
      <c r="O73" t="str">
        <f t="shared" si="5"/>
        <v>Light</v>
      </c>
      <c r="P73" t="str">
        <f>VLOOKUP(Table2[[#This Row],[Customer ID]],customers!$A$1:$I$1001,9,FALSE)</f>
        <v>No</v>
      </c>
    </row>
    <row r="74" spans="1:16" x14ac:dyDescent="0.25">
      <c r="A74" s="2" t="s">
        <v>897</v>
      </c>
      <c r="B74" s="3">
        <v>44131</v>
      </c>
      <c r="C74" s="2" t="s">
        <v>898</v>
      </c>
      <c r="D74" t="s">
        <v>6175</v>
      </c>
      <c r="E74" s="2">
        <v>3</v>
      </c>
      <c r="F74" s="2" t="str">
        <f>VLOOKUP(C74,customers!$A$1:$B$1001,2,FALSE)</f>
        <v>Aurlie McCarl</v>
      </c>
      <c r="G74" s="2" t="str">
        <f>IF(VLOOKUP(C74,customers!A73:$C$1001,3,FALSE)=0,"",VLOOKUP(C74,customers!A73:$C$1001,3,FALSE) )</f>
        <v/>
      </c>
      <c r="H74" s="2" t="str">
        <f>VLOOKUP(F74,customers!$B$1:$G$1001,6,FALSE)</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7">
        <f>INDEX(products!$A$1:$G$49,MATCH(orders!$D74,products!$A$1:$A$49,0),MATCH(orders!L$1,products!$A$1:$G$1,0))</f>
        <v>25.874999999999996</v>
      </c>
      <c r="M74" s="7">
        <f t="shared" si="3"/>
        <v>77.624999999999986</v>
      </c>
      <c r="N74" t="str">
        <f t="shared" si="4"/>
        <v>Arabika</v>
      </c>
      <c r="O74" t="str">
        <f t="shared" si="5"/>
        <v>Medium</v>
      </c>
      <c r="P74" t="str">
        <f>VLOOKUP(Table2[[#This Row],[Customer ID]],customers!$A$1:$I$1001,9,FALSE)</f>
        <v>No</v>
      </c>
    </row>
    <row r="75" spans="1:16" x14ac:dyDescent="0.25">
      <c r="A75" s="2" t="s">
        <v>902</v>
      </c>
      <c r="B75" s="3">
        <v>44362</v>
      </c>
      <c r="C75" s="2" t="s">
        <v>903</v>
      </c>
      <c r="D75" t="s">
        <v>6159</v>
      </c>
      <c r="E75" s="2">
        <v>5</v>
      </c>
      <c r="F75" s="2" t="str">
        <f>VLOOKUP(C75,customers!$A$1:$B$1001,2,FALSE)</f>
        <v>Alikee Carryer</v>
      </c>
      <c r="G75" s="2" t="str">
        <f>IF(VLOOKUP(C75,customers!A74:$C$1001,3,FALSE)=0,"",VLOOKUP(C75,customers!A74:$C$1001,3,FALSE) )</f>
        <v/>
      </c>
      <c r="H75" s="2" t="str">
        <f>VLOOKUP(F75,customers!$B$1:$G$1001,6,FALSE)</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7">
        <f>INDEX(products!$A$1:$G$49,MATCH(orders!$D75,products!$A$1:$A$49,0),MATCH(orders!L$1,products!$A$1:$G$1,0))</f>
        <v>4.3650000000000002</v>
      </c>
      <c r="M75" s="7">
        <f t="shared" si="3"/>
        <v>21.825000000000003</v>
      </c>
      <c r="N75" t="str">
        <f t="shared" si="4"/>
        <v>Libersia</v>
      </c>
      <c r="O75" t="str">
        <f t="shared" si="5"/>
        <v>Medium</v>
      </c>
      <c r="P75" t="str">
        <f>VLOOKUP(Table2[[#This Row],[Customer ID]],customers!$A$1:$I$1001,9,FALSE)</f>
        <v>Yes</v>
      </c>
    </row>
    <row r="76" spans="1:16" x14ac:dyDescent="0.25">
      <c r="A76" s="2" t="s">
        <v>907</v>
      </c>
      <c r="B76" s="3">
        <v>44396</v>
      </c>
      <c r="C76" s="2" t="s">
        <v>908</v>
      </c>
      <c r="D76" t="s">
        <v>6176</v>
      </c>
      <c r="E76" s="2">
        <v>2</v>
      </c>
      <c r="F76" s="2" t="str">
        <f>VLOOKUP(C76,customers!$A$1:$B$1001,2,FALSE)</f>
        <v>Jennifer Rangall</v>
      </c>
      <c r="G76" s="2" t="str">
        <f>IF(VLOOKUP(C76,customers!A75:$C$1001,3,FALSE)=0,"",VLOOKUP(C76,customers!A75:$C$1001,3,FALSE) )</f>
        <v>jrangall22@newsvine.com</v>
      </c>
      <c r="H76" s="2" t="str">
        <f>VLOOKUP(F76,customers!$B$1:$G$1001,6,FALSE)</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VLOOKUP(Table2[[#This Row],[Customer ID]],customers!$A$1:$I$1001,9,FALSE)</f>
        <v>Yes</v>
      </c>
    </row>
    <row r="77" spans="1:16" x14ac:dyDescent="0.25">
      <c r="A77" s="2" t="s">
        <v>913</v>
      </c>
      <c r="B77" s="3">
        <v>44400</v>
      </c>
      <c r="C77" s="2" t="s">
        <v>914</v>
      </c>
      <c r="D77" t="s">
        <v>6177</v>
      </c>
      <c r="E77" s="2">
        <v>6</v>
      </c>
      <c r="F77" s="2" t="str">
        <f>VLOOKUP(C77,customers!$A$1:$B$1001,2,FALSE)</f>
        <v>Kipper Boorn</v>
      </c>
      <c r="G77" s="2" t="str">
        <f>IF(VLOOKUP(C77,customers!A76:$C$1001,3,FALSE)=0,"",VLOOKUP(C77,customers!A76:$C$1001,3,FALSE) )</f>
        <v>kboorn23@ezinearticles.com</v>
      </c>
      <c r="H77" s="2" t="str">
        <f>VLOOKUP(F77,customers!$B$1:$G$1001,6,FALSE)</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VLOOKUP(Table2[[#This Row],[Customer ID]],customers!$A$1:$I$1001,9,FALSE)</f>
        <v>Yes</v>
      </c>
    </row>
    <row r="78" spans="1:16" x14ac:dyDescent="0.25">
      <c r="A78" s="2" t="s">
        <v>919</v>
      </c>
      <c r="B78" s="3">
        <v>43855</v>
      </c>
      <c r="C78" s="2" t="s">
        <v>920</v>
      </c>
      <c r="D78" t="s">
        <v>6178</v>
      </c>
      <c r="E78" s="2">
        <v>1</v>
      </c>
      <c r="F78" s="2" t="str">
        <f>VLOOKUP(C78,customers!$A$1:$B$1001,2,FALSE)</f>
        <v>Melania Beadle</v>
      </c>
      <c r="G78" s="2" t="str">
        <f>IF(VLOOKUP(C78,customers!A77:$C$1001,3,FALSE)=0,"",VLOOKUP(C78,customers!A77:$C$1001,3,FALSE) )</f>
        <v/>
      </c>
      <c r="H78" s="2" t="str">
        <f>VLOOKUP(F78,customers!$B$1:$G$1001,6,FALSE)</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VLOOKUP(Table2[[#This Row],[Customer ID]],customers!$A$1:$I$1001,9,FALSE)</f>
        <v>Yes</v>
      </c>
    </row>
    <row r="79" spans="1:16" x14ac:dyDescent="0.25">
      <c r="A79" s="2" t="s">
        <v>924</v>
      </c>
      <c r="B79" s="3">
        <v>43594</v>
      </c>
      <c r="C79" s="2" t="s">
        <v>925</v>
      </c>
      <c r="D79" t="s">
        <v>6153</v>
      </c>
      <c r="E79" s="2">
        <v>2</v>
      </c>
      <c r="F79" s="2" t="str">
        <f>VLOOKUP(C79,customers!$A$1:$B$1001,2,FALSE)</f>
        <v>Colene Elgey</v>
      </c>
      <c r="G79" s="2" t="str">
        <f>IF(VLOOKUP(C79,customers!A78:$C$1001,3,FALSE)=0,"",VLOOKUP(C79,customers!A78:$C$1001,3,FALSE) )</f>
        <v>celgey25@webs.com</v>
      </c>
      <c r="H79" s="2" t="str">
        <f>VLOOKUP(F79,customers!$B$1:$G$1001,6,FALSE)</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VLOOKUP(Table2[[#This Row],[Customer ID]],customers!$A$1:$I$1001,9,FALSE)</f>
        <v>No</v>
      </c>
    </row>
    <row r="80" spans="1:16" x14ac:dyDescent="0.25">
      <c r="A80" s="2" t="s">
        <v>930</v>
      </c>
      <c r="B80" s="3">
        <v>43920</v>
      </c>
      <c r="C80" s="2" t="s">
        <v>931</v>
      </c>
      <c r="D80" t="s">
        <v>6157</v>
      </c>
      <c r="E80" s="2">
        <v>6</v>
      </c>
      <c r="F80" s="2" t="str">
        <f>VLOOKUP(C80,customers!$A$1:$B$1001,2,FALSE)</f>
        <v>Lothaire Mizzi</v>
      </c>
      <c r="G80" s="2" t="str">
        <f>IF(VLOOKUP(C80,customers!A79:$C$1001,3,FALSE)=0,"",VLOOKUP(C80,customers!A79:$C$1001,3,FALSE) )</f>
        <v>lmizzi26@rakuten.co.jp</v>
      </c>
      <c r="H80" s="2" t="str">
        <f>VLOOKUP(F80,customers!$B$1:$G$1001,6,FALSE)</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7">
        <f>INDEX(products!$A$1:$G$49,MATCH(orders!$D80,products!$A$1:$A$49,0),MATCH(orders!L$1,products!$A$1:$G$1,0))</f>
        <v>6.75</v>
      </c>
      <c r="M80" s="7">
        <f t="shared" si="3"/>
        <v>40.5</v>
      </c>
      <c r="N80" t="str">
        <f t="shared" si="4"/>
        <v>Arabika</v>
      </c>
      <c r="O80" t="str">
        <f t="shared" si="5"/>
        <v>Medium</v>
      </c>
      <c r="P80" t="str">
        <f>VLOOKUP(Table2[[#This Row],[Customer ID]],customers!$A$1:$I$1001,9,FALSE)</f>
        <v>Yes</v>
      </c>
    </row>
    <row r="81" spans="1:16" x14ac:dyDescent="0.25">
      <c r="A81" s="2" t="s">
        <v>936</v>
      </c>
      <c r="B81" s="3">
        <v>44633</v>
      </c>
      <c r="C81" s="2" t="s">
        <v>937</v>
      </c>
      <c r="D81" t="s">
        <v>6179</v>
      </c>
      <c r="E81" s="2">
        <v>4</v>
      </c>
      <c r="F81" s="2" t="str">
        <f>VLOOKUP(C81,customers!$A$1:$B$1001,2,FALSE)</f>
        <v>Cletis Giacomazzo</v>
      </c>
      <c r="G81" s="2" t="str">
        <f>IF(VLOOKUP(C81,customers!A80:$C$1001,3,FALSE)=0,"",VLOOKUP(C81,customers!A80:$C$1001,3,FALSE) )</f>
        <v>cgiacomazzo27@jigsy.com</v>
      </c>
      <c r="H81" s="2" t="str">
        <f>VLOOKUP(F81,customers!$B$1:$G$1001,6,FALSE)</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VLOOKUP(Table2[[#This Row],[Customer ID]],customers!$A$1:$I$1001,9,FALSE)</f>
        <v>No</v>
      </c>
    </row>
    <row r="82" spans="1:16" x14ac:dyDescent="0.25">
      <c r="A82" s="2" t="s">
        <v>942</v>
      </c>
      <c r="B82" s="3">
        <v>43572</v>
      </c>
      <c r="C82" s="2" t="s">
        <v>943</v>
      </c>
      <c r="D82" t="s">
        <v>6180</v>
      </c>
      <c r="E82" s="2">
        <v>5</v>
      </c>
      <c r="F82" s="2" t="str">
        <f>VLOOKUP(C82,customers!$A$1:$B$1001,2,FALSE)</f>
        <v>Ami Arnow</v>
      </c>
      <c r="G82" s="2" t="str">
        <f>IF(VLOOKUP(C82,customers!A81:$C$1001,3,FALSE)=0,"",VLOOKUP(C82,customers!A81:$C$1001,3,FALSE) )</f>
        <v>aarnow28@arizona.edu</v>
      </c>
      <c r="H82" s="2" t="str">
        <f>VLOOKUP(F82,customers!$B$1:$G$1001,6,FALSE)</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7">
        <f>INDEX(products!$A$1:$G$49,MATCH(orders!$D82,products!$A$1:$A$49,0),MATCH(orders!L$1,products!$A$1:$G$1,0))</f>
        <v>7.77</v>
      </c>
      <c r="M82" s="7">
        <f t="shared" si="3"/>
        <v>38.849999999999994</v>
      </c>
      <c r="N82" t="str">
        <f t="shared" si="4"/>
        <v>Arabika</v>
      </c>
      <c r="O82" t="str">
        <f t="shared" si="5"/>
        <v>Light</v>
      </c>
      <c r="P82" t="str">
        <f>VLOOKUP(Table2[[#This Row],[Customer ID]],customers!$A$1:$I$1001,9,FALSE)</f>
        <v>Yes</v>
      </c>
    </row>
    <row r="83" spans="1:16" x14ac:dyDescent="0.25">
      <c r="A83" s="2" t="s">
        <v>948</v>
      </c>
      <c r="B83" s="3">
        <v>43763</v>
      </c>
      <c r="C83" s="2" t="s">
        <v>949</v>
      </c>
      <c r="D83" t="s">
        <v>6164</v>
      </c>
      <c r="E83" s="2">
        <v>3</v>
      </c>
      <c r="F83" s="2" t="str">
        <f>VLOOKUP(C83,customers!$A$1:$B$1001,2,FALSE)</f>
        <v>Sheppard Yann</v>
      </c>
      <c r="G83" s="2" t="str">
        <f>IF(VLOOKUP(C83,customers!A82:$C$1001,3,FALSE)=0,"",VLOOKUP(C83,customers!A82:$C$1001,3,FALSE) )</f>
        <v>syann29@senate.gov</v>
      </c>
      <c r="H83" s="2" t="str">
        <f>VLOOKUP(F83,customers!$B$1:$G$1001,6,FALSE)</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7">
        <f>INDEX(products!$A$1:$G$49,MATCH(orders!$D83,products!$A$1:$A$49,0),MATCH(orders!L$1,products!$A$1:$G$1,0))</f>
        <v>36.454999999999998</v>
      </c>
      <c r="M83" s="7">
        <f t="shared" si="3"/>
        <v>109.36499999999999</v>
      </c>
      <c r="N83" t="str">
        <f t="shared" si="4"/>
        <v>Libersia</v>
      </c>
      <c r="O83" t="str">
        <f t="shared" si="5"/>
        <v>Light</v>
      </c>
      <c r="P83" t="str">
        <f>VLOOKUP(Table2[[#This Row],[Customer ID]],customers!$A$1:$I$1001,9,FALSE)</f>
        <v>Yes</v>
      </c>
    </row>
    <row r="84" spans="1:16" x14ac:dyDescent="0.25">
      <c r="A84" s="2" t="s">
        <v>954</v>
      </c>
      <c r="B84" s="3">
        <v>43721</v>
      </c>
      <c r="C84" s="2" t="s">
        <v>955</v>
      </c>
      <c r="D84" t="s">
        <v>6181</v>
      </c>
      <c r="E84" s="2">
        <v>3</v>
      </c>
      <c r="F84" s="2" t="str">
        <f>VLOOKUP(C84,customers!$A$1:$B$1001,2,FALSE)</f>
        <v>Bunny Naulls</v>
      </c>
      <c r="G84" s="2" t="str">
        <f>IF(VLOOKUP(C84,customers!A83:$C$1001,3,FALSE)=0,"",VLOOKUP(C84,customers!A83:$C$1001,3,FALSE) )</f>
        <v>bnaulls2a@tiny.cc</v>
      </c>
      <c r="H84" s="2" t="str">
        <f>VLOOKUP(F84,customers!$B$1:$G$1001,6,FALSE)</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7">
        <f>INDEX(products!$A$1:$G$49,MATCH(orders!$D84,products!$A$1:$A$49,0),MATCH(orders!L$1,products!$A$1:$G$1,0))</f>
        <v>33.464999999999996</v>
      </c>
      <c r="M84" s="7">
        <f t="shared" si="3"/>
        <v>100.39499999999998</v>
      </c>
      <c r="N84" t="str">
        <f t="shared" si="4"/>
        <v>Libersia</v>
      </c>
      <c r="O84" t="str">
        <f t="shared" si="5"/>
        <v>Medium</v>
      </c>
      <c r="P84" t="str">
        <f>VLOOKUP(Table2[[#This Row],[Customer ID]],customers!$A$1:$I$1001,9,FALSE)</f>
        <v>Yes</v>
      </c>
    </row>
    <row r="85" spans="1:16" x14ac:dyDescent="0.25">
      <c r="A85" s="2" t="s">
        <v>960</v>
      </c>
      <c r="B85" s="3">
        <v>43933</v>
      </c>
      <c r="C85" s="2" t="s">
        <v>961</v>
      </c>
      <c r="D85" t="s">
        <v>6149</v>
      </c>
      <c r="E85" s="2">
        <v>4</v>
      </c>
      <c r="F85" s="2" t="str">
        <f>VLOOKUP(C85,customers!$A$1:$B$1001,2,FALSE)</f>
        <v>Hally Lorait</v>
      </c>
      <c r="G85" s="2" t="str">
        <f>IF(VLOOKUP(C85,customers!A84:$C$1001,3,FALSE)=0,"",VLOOKUP(C85,customers!A84:$C$1001,3,FALSE) )</f>
        <v/>
      </c>
      <c r="H85" s="2" t="str">
        <f>VLOOKUP(F85,customers!$B$1:$G$1001,6,FALSE)</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VLOOKUP(Table2[[#This Row],[Customer ID]],customers!$A$1:$I$1001,9,FALSE)</f>
        <v>Yes</v>
      </c>
    </row>
    <row r="86" spans="1:16" x14ac:dyDescent="0.25">
      <c r="A86" s="2" t="s">
        <v>965</v>
      </c>
      <c r="B86" s="3">
        <v>43783</v>
      </c>
      <c r="C86" s="2" t="s">
        <v>966</v>
      </c>
      <c r="D86" t="s">
        <v>6161</v>
      </c>
      <c r="E86" s="2">
        <v>1</v>
      </c>
      <c r="F86" s="2" t="str">
        <f>VLOOKUP(C86,customers!$A$1:$B$1001,2,FALSE)</f>
        <v>Zaccaria Sherewood</v>
      </c>
      <c r="G86" s="2" t="str">
        <f>IF(VLOOKUP(C86,customers!A85:$C$1001,3,FALSE)=0,"",VLOOKUP(C86,customers!A85:$C$1001,3,FALSE) )</f>
        <v>zsherewood2c@apache.org</v>
      </c>
      <c r="H86" s="2" t="str">
        <f>VLOOKUP(F86,customers!$B$1:$G$1001,6,FALSE)</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7">
        <f>INDEX(products!$A$1:$G$49,MATCH(orders!$D86,products!$A$1:$A$49,0),MATCH(orders!L$1,products!$A$1:$G$1,0))</f>
        <v>9.51</v>
      </c>
      <c r="M86" s="7">
        <f t="shared" si="3"/>
        <v>9.51</v>
      </c>
      <c r="N86" t="str">
        <f t="shared" si="4"/>
        <v>Libersia</v>
      </c>
      <c r="O86" t="str">
        <f t="shared" si="5"/>
        <v>Light</v>
      </c>
      <c r="P86" t="str">
        <f>VLOOKUP(Table2[[#This Row],[Customer ID]],customers!$A$1:$I$1001,9,FALSE)</f>
        <v>No</v>
      </c>
    </row>
    <row r="87" spans="1:16" x14ac:dyDescent="0.25">
      <c r="A87" s="2" t="s">
        <v>971</v>
      </c>
      <c r="B87" s="3">
        <v>43664</v>
      </c>
      <c r="C87" s="2" t="s">
        <v>972</v>
      </c>
      <c r="D87" t="s">
        <v>6182</v>
      </c>
      <c r="E87" s="2">
        <v>3</v>
      </c>
      <c r="F87" s="2" t="str">
        <f>VLOOKUP(C87,customers!$A$1:$B$1001,2,FALSE)</f>
        <v>Jeffrey Dufaire</v>
      </c>
      <c r="G87" s="2" t="str">
        <f>IF(VLOOKUP(C87,customers!A86:$C$1001,3,FALSE)=0,"",VLOOKUP(C87,customers!A86:$C$1001,3,FALSE) )</f>
        <v>jdufaire2d@fc2.com</v>
      </c>
      <c r="H87" s="2" t="str">
        <f>VLOOKUP(F87,customers!$B$1:$G$1001,6,FALSE)</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7">
        <f>INDEX(products!$A$1:$G$49,MATCH(orders!$D87,products!$A$1:$A$49,0),MATCH(orders!L$1,products!$A$1:$G$1,0))</f>
        <v>29.784999999999997</v>
      </c>
      <c r="M87" s="7">
        <f t="shared" si="3"/>
        <v>89.35499999999999</v>
      </c>
      <c r="N87" t="str">
        <f t="shared" si="4"/>
        <v>Arabika</v>
      </c>
      <c r="O87" t="str">
        <f t="shared" si="5"/>
        <v>Light</v>
      </c>
      <c r="P87" t="str">
        <f>VLOOKUP(Table2[[#This Row],[Customer ID]],customers!$A$1:$I$1001,9,FALSE)</f>
        <v>No</v>
      </c>
    </row>
    <row r="88" spans="1:16" x14ac:dyDescent="0.25">
      <c r="A88" s="2" t="s">
        <v>971</v>
      </c>
      <c r="B88" s="3">
        <v>43664</v>
      </c>
      <c r="C88" s="2" t="s">
        <v>972</v>
      </c>
      <c r="D88" t="s">
        <v>6154</v>
      </c>
      <c r="E88" s="2">
        <v>4</v>
      </c>
      <c r="F88" s="2" t="str">
        <f>VLOOKUP(C88,customers!$A$1:$B$1001,2,FALSE)</f>
        <v>Jeffrey Dufaire</v>
      </c>
      <c r="G88" s="2" t="str">
        <f>IF(VLOOKUP(C88,customers!A87:$C$1001,3,FALSE)=0,"",VLOOKUP(C88,customers!A87:$C$1001,3,FALSE) )</f>
        <v>jdufaire2d@fc2.com</v>
      </c>
      <c r="H88" s="2" t="str">
        <f>VLOOKUP(F88,customers!$B$1:$G$1001,6,FALSE)</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7">
        <f>INDEX(products!$A$1:$G$49,MATCH(orders!$D88,products!$A$1:$A$49,0),MATCH(orders!L$1,products!$A$1:$G$1,0))</f>
        <v>2.9849999999999999</v>
      </c>
      <c r="M88" s="7">
        <f t="shared" si="3"/>
        <v>11.94</v>
      </c>
      <c r="N88" t="str">
        <f t="shared" si="4"/>
        <v>Arabika</v>
      </c>
      <c r="O88" t="str">
        <f t="shared" si="5"/>
        <v>Dark</v>
      </c>
      <c r="P88" t="str">
        <f>VLOOKUP(Table2[[#This Row],[Customer ID]],customers!$A$1:$I$1001,9,FALSE)</f>
        <v>No</v>
      </c>
    </row>
    <row r="89" spans="1:16" x14ac:dyDescent="0.25">
      <c r="A89" s="2" t="s">
        <v>980</v>
      </c>
      <c r="B89" s="3">
        <v>44289</v>
      </c>
      <c r="C89" s="2" t="s">
        <v>981</v>
      </c>
      <c r="D89" t="s">
        <v>6155</v>
      </c>
      <c r="E89" s="2">
        <v>3</v>
      </c>
      <c r="F89" s="2" t="str">
        <f>VLOOKUP(C89,customers!$A$1:$B$1001,2,FALSE)</f>
        <v>Beitris Keaveney</v>
      </c>
      <c r="G89" s="2" t="str">
        <f>IF(VLOOKUP(C89,customers!A88:$C$1001,3,FALSE)=0,"",VLOOKUP(C89,customers!A88:$C$1001,3,FALSE) )</f>
        <v>bkeaveney2f@netlog.com</v>
      </c>
      <c r="H89" s="2" t="str">
        <f>VLOOKUP(F89,customers!$B$1:$G$1001,6,FALSE)</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7">
        <f>INDEX(products!$A$1:$G$49,MATCH(orders!$D89,products!$A$1:$A$49,0),MATCH(orders!L$1,products!$A$1:$G$1,0))</f>
        <v>11.25</v>
      </c>
      <c r="M89" s="7">
        <f t="shared" si="3"/>
        <v>33.75</v>
      </c>
      <c r="N89" t="str">
        <f t="shared" si="4"/>
        <v>Arabika</v>
      </c>
      <c r="O89" t="str">
        <f t="shared" si="5"/>
        <v>Medium</v>
      </c>
      <c r="P89" t="str">
        <f>VLOOKUP(Table2[[#This Row],[Customer ID]],customers!$A$1:$I$1001,9,FALSE)</f>
        <v>No</v>
      </c>
    </row>
    <row r="90" spans="1:16" x14ac:dyDescent="0.25">
      <c r="A90" s="2" t="s">
        <v>985</v>
      </c>
      <c r="B90" s="3">
        <v>44284</v>
      </c>
      <c r="C90" s="2" t="s">
        <v>986</v>
      </c>
      <c r="D90" t="s">
        <v>6179</v>
      </c>
      <c r="E90" s="2">
        <v>3</v>
      </c>
      <c r="F90" s="2" t="str">
        <f>VLOOKUP(C90,customers!$A$1:$B$1001,2,FALSE)</f>
        <v>Elna Grise</v>
      </c>
      <c r="G90" s="2" t="str">
        <f>IF(VLOOKUP(C90,customers!A89:$C$1001,3,FALSE)=0,"",VLOOKUP(C90,customers!A89:$C$1001,3,FALSE) )</f>
        <v>egrise2g@cargocollective.com</v>
      </c>
      <c r="H90" s="2" t="str">
        <f>VLOOKUP(F90,customers!$B$1:$G$1001,6,FALSE)</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VLOOKUP(Table2[[#This Row],[Customer ID]],customers!$A$1:$I$1001,9,FALSE)</f>
        <v>No</v>
      </c>
    </row>
    <row r="91" spans="1:16" x14ac:dyDescent="0.25">
      <c r="A91" s="2" t="s">
        <v>990</v>
      </c>
      <c r="B91" s="3">
        <v>44545</v>
      </c>
      <c r="C91" s="2" t="s">
        <v>991</v>
      </c>
      <c r="D91" t="s">
        <v>6140</v>
      </c>
      <c r="E91" s="2">
        <v>6</v>
      </c>
      <c r="F91" s="2" t="str">
        <f>VLOOKUP(C91,customers!$A$1:$B$1001,2,FALSE)</f>
        <v>Torie Gottelier</v>
      </c>
      <c r="G91" s="2" t="str">
        <f>IF(VLOOKUP(C91,customers!A90:$C$1001,3,FALSE)=0,"",VLOOKUP(C91,customers!A90:$C$1001,3,FALSE) )</f>
        <v>tgottelier2h@vistaprint.com</v>
      </c>
      <c r="H91" s="2" t="str">
        <f>VLOOKUP(F91,customers!$B$1:$G$1001,6,FALSE)</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7">
        <f>INDEX(products!$A$1:$G$49,MATCH(orders!$D91,products!$A$1:$A$49,0),MATCH(orders!L$1,products!$A$1:$G$1,0))</f>
        <v>12.95</v>
      </c>
      <c r="M91" s="7">
        <f t="shared" si="3"/>
        <v>77.699999999999989</v>
      </c>
      <c r="N91" t="str">
        <f t="shared" si="4"/>
        <v>Arabika</v>
      </c>
      <c r="O91" t="str">
        <f t="shared" si="5"/>
        <v>Light</v>
      </c>
      <c r="P91" t="str">
        <f>VLOOKUP(Table2[[#This Row],[Customer ID]],customers!$A$1:$I$1001,9,FALSE)</f>
        <v>No</v>
      </c>
    </row>
    <row r="92" spans="1:16" x14ac:dyDescent="0.25">
      <c r="A92" s="2" t="s">
        <v>996</v>
      </c>
      <c r="B92" s="3">
        <v>43971</v>
      </c>
      <c r="C92" s="2" t="s">
        <v>997</v>
      </c>
      <c r="D92" t="s">
        <v>6140</v>
      </c>
      <c r="E92" s="2">
        <v>4</v>
      </c>
      <c r="F92" s="2" t="str">
        <f>VLOOKUP(C92,customers!$A$1:$B$1001,2,FALSE)</f>
        <v>Loydie Langlais</v>
      </c>
      <c r="G92" s="2" t="str">
        <f>IF(VLOOKUP(C92,customers!A91:$C$1001,3,FALSE)=0,"",VLOOKUP(C92,customers!A91:$C$1001,3,FALSE) )</f>
        <v/>
      </c>
      <c r="H92" s="2" t="str">
        <f>VLOOKUP(F92,customers!$B$1:$G$1001,6,FALSE)</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7">
        <f>INDEX(products!$A$1:$G$49,MATCH(orders!$D92,products!$A$1:$A$49,0),MATCH(orders!L$1,products!$A$1:$G$1,0))</f>
        <v>12.95</v>
      </c>
      <c r="M92" s="7">
        <f t="shared" si="3"/>
        <v>51.8</v>
      </c>
      <c r="N92" t="str">
        <f t="shared" si="4"/>
        <v>Arabika</v>
      </c>
      <c r="O92" t="str">
        <f t="shared" si="5"/>
        <v>Light</v>
      </c>
      <c r="P92" t="str">
        <f>VLOOKUP(Table2[[#This Row],[Customer ID]],customers!$A$1:$I$1001,9,FALSE)</f>
        <v>Yes</v>
      </c>
    </row>
    <row r="93" spans="1:16" x14ac:dyDescent="0.25">
      <c r="A93" s="2" t="s">
        <v>1001</v>
      </c>
      <c r="B93" s="3">
        <v>44137</v>
      </c>
      <c r="C93" s="2" t="s">
        <v>1002</v>
      </c>
      <c r="D93" t="s">
        <v>6175</v>
      </c>
      <c r="E93" s="2">
        <v>4</v>
      </c>
      <c r="F93" s="2" t="str">
        <f>VLOOKUP(C93,customers!$A$1:$B$1001,2,FALSE)</f>
        <v>Adham Greenhead</v>
      </c>
      <c r="G93" s="2" t="str">
        <f>IF(VLOOKUP(C93,customers!A92:$C$1001,3,FALSE)=0,"",VLOOKUP(C93,customers!A92:$C$1001,3,FALSE) )</f>
        <v>agreenhead2j@dailymail.co.uk</v>
      </c>
      <c r="H93" s="2" t="str">
        <f>VLOOKUP(F93,customers!$B$1:$G$1001,6,FALSE)</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7">
        <f>INDEX(products!$A$1:$G$49,MATCH(orders!$D93,products!$A$1:$A$49,0),MATCH(orders!L$1,products!$A$1:$G$1,0))</f>
        <v>25.874999999999996</v>
      </c>
      <c r="M93" s="7">
        <f t="shared" si="3"/>
        <v>103.49999999999999</v>
      </c>
      <c r="N93" t="str">
        <f t="shared" si="4"/>
        <v>Arabika</v>
      </c>
      <c r="O93" t="str">
        <f t="shared" si="5"/>
        <v>Medium</v>
      </c>
      <c r="P93" t="str">
        <f>VLOOKUP(Table2[[#This Row],[Customer ID]],customers!$A$1:$I$1001,9,FALSE)</f>
        <v>No</v>
      </c>
    </row>
    <row r="94" spans="1:16" x14ac:dyDescent="0.25">
      <c r="A94" s="2" t="s">
        <v>1007</v>
      </c>
      <c r="B94" s="3">
        <v>44037</v>
      </c>
      <c r="C94" s="2" t="s">
        <v>1008</v>
      </c>
      <c r="D94" t="s">
        <v>6171</v>
      </c>
      <c r="E94" s="2">
        <v>3</v>
      </c>
      <c r="F94" s="2" t="str">
        <f>VLOOKUP(C94,customers!$A$1:$B$1001,2,FALSE)</f>
        <v>Hamish MacSherry</v>
      </c>
      <c r="G94" s="2" t="str">
        <f>IF(VLOOKUP(C94,customers!A93:$C$1001,3,FALSE)=0,"",VLOOKUP(C94,customers!A93:$C$1001,3,FALSE) )</f>
        <v/>
      </c>
      <c r="H94" s="2" t="str">
        <f>VLOOKUP(F94,customers!$B$1:$G$1001,6,FALSE)</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VLOOKUP(Table2[[#This Row],[Customer ID]],customers!$A$1:$I$1001,9,FALSE)</f>
        <v>Yes</v>
      </c>
    </row>
    <row r="95" spans="1:16" x14ac:dyDescent="0.25">
      <c r="A95" s="2" t="s">
        <v>1012</v>
      </c>
      <c r="B95" s="3">
        <v>43538</v>
      </c>
      <c r="C95" s="2" t="s">
        <v>1013</v>
      </c>
      <c r="D95" t="s">
        <v>6176</v>
      </c>
      <c r="E95" s="2">
        <v>4</v>
      </c>
      <c r="F95" s="2" t="str">
        <f>VLOOKUP(C95,customers!$A$1:$B$1001,2,FALSE)</f>
        <v>Else Langcaster</v>
      </c>
      <c r="G95" s="2" t="str">
        <f>IF(VLOOKUP(C95,customers!A94:$C$1001,3,FALSE)=0,"",VLOOKUP(C95,customers!A94:$C$1001,3,FALSE) )</f>
        <v>elangcaster2l@spotify.com</v>
      </c>
      <c r="H95" s="2" t="str">
        <f>VLOOKUP(F95,customers!$B$1:$G$1001,6,FALSE)</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VLOOKUP(Table2[[#This Row],[Customer ID]],customers!$A$1:$I$1001,9,FALSE)</f>
        <v>Yes</v>
      </c>
    </row>
    <row r="96" spans="1:16" x14ac:dyDescent="0.25">
      <c r="A96" s="2" t="s">
        <v>1018</v>
      </c>
      <c r="B96" s="3">
        <v>44014</v>
      </c>
      <c r="C96" s="2" t="s">
        <v>1019</v>
      </c>
      <c r="D96" t="s">
        <v>6154</v>
      </c>
      <c r="E96" s="2">
        <v>6</v>
      </c>
      <c r="F96" s="2" t="str">
        <f>VLOOKUP(C96,customers!$A$1:$B$1001,2,FALSE)</f>
        <v>Rudy Farquharson</v>
      </c>
      <c r="G96" s="2" t="str">
        <f>IF(VLOOKUP(C96,customers!A95:$C$1001,3,FALSE)=0,"",VLOOKUP(C96,customers!A95:$C$1001,3,FALSE) )</f>
        <v/>
      </c>
      <c r="H96" s="2" t="str">
        <f>VLOOKUP(F96,customers!$B$1:$G$1001,6,FALSE)</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7">
        <f>INDEX(products!$A$1:$G$49,MATCH(orders!$D96,products!$A$1:$A$49,0),MATCH(orders!L$1,products!$A$1:$G$1,0))</f>
        <v>2.9849999999999999</v>
      </c>
      <c r="M96" s="7">
        <f t="shared" si="3"/>
        <v>17.91</v>
      </c>
      <c r="N96" t="str">
        <f t="shared" si="4"/>
        <v>Arabika</v>
      </c>
      <c r="O96" t="str">
        <f t="shared" si="5"/>
        <v>Dark</v>
      </c>
      <c r="P96" t="str">
        <f>VLOOKUP(Table2[[#This Row],[Customer ID]],customers!$A$1:$I$1001,9,FALSE)</f>
        <v>Yes</v>
      </c>
    </row>
    <row r="97" spans="1:16" x14ac:dyDescent="0.25">
      <c r="A97" s="2" t="s">
        <v>1022</v>
      </c>
      <c r="B97" s="3">
        <v>43816</v>
      </c>
      <c r="C97" s="2" t="s">
        <v>1023</v>
      </c>
      <c r="D97" t="s">
        <v>6175</v>
      </c>
      <c r="E97" s="2">
        <v>6</v>
      </c>
      <c r="F97" s="2" t="str">
        <f>VLOOKUP(C97,customers!$A$1:$B$1001,2,FALSE)</f>
        <v>Norene Magauran</v>
      </c>
      <c r="G97" s="2" t="str">
        <f>IF(VLOOKUP(C97,customers!A96:$C$1001,3,FALSE)=0,"",VLOOKUP(C97,customers!A96:$C$1001,3,FALSE) )</f>
        <v>nmagauran2n@51.la</v>
      </c>
      <c r="H97" s="2" t="str">
        <f>VLOOKUP(F97,customers!$B$1:$G$1001,6,FALSE)</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7">
        <f>INDEX(products!$A$1:$G$49,MATCH(orders!$D97,products!$A$1:$A$49,0),MATCH(orders!L$1,products!$A$1:$G$1,0))</f>
        <v>25.874999999999996</v>
      </c>
      <c r="M97" s="7">
        <f t="shared" si="3"/>
        <v>155.24999999999997</v>
      </c>
      <c r="N97" t="str">
        <f t="shared" si="4"/>
        <v>Arabika</v>
      </c>
      <c r="O97" t="str">
        <f t="shared" si="5"/>
        <v>Medium</v>
      </c>
      <c r="P97" t="str">
        <f>VLOOKUP(Table2[[#This Row],[Customer ID]],customers!$A$1:$I$1001,9,FALSE)</f>
        <v>No</v>
      </c>
    </row>
    <row r="98" spans="1:16" x14ac:dyDescent="0.25">
      <c r="A98" s="2" t="s">
        <v>1027</v>
      </c>
      <c r="B98" s="3">
        <v>44171</v>
      </c>
      <c r="C98" s="2" t="s">
        <v>1028</v>
      </c>
      <c r="D98" t="s">
        <v>6154</v>
      </c>
      <c r="E98" s="2">
        <v>2</v>
      </c>
      <c r="F98" s="2" t="str">
        <f>VLOOKUP(C98,customers!$A$1:$B$1001,2,FALSE)</f>
        <v>Vicki Kirdsch</v>
      </c>
      <c r="G98" s="2" t="str">
        <f>IF(VLOOKUP(C98,customers!A97:$C$1001,3,FALSE)=0,"",VLOOKUP(C98,customers!A97:$C$1001,3,FALSE) )</f>
        <v>vkirdsch2o@google.fr</v>
      </c>
      <c r="H98" s="2" t="str">
        <f>VLOOKUP(F98,customers!$B$1:$G$1001,6,FALSE)</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7">
        <f>INDEX(products!$A$1:$G$49,MATCH(orders!$D98,products!$A$1:$A$49,0),MATCH(orders!L$1,products!$A$1:$G$1,0))</f>
        <v>2.9849999999999999</v>
      </c>
      <c r="M98" s="7">
        <f t="shared" si="3"/>
        <v>5.97</v>
      </c>
      <c r="N98" t="str">
        <f t="shared" si="4"/>
        <v>Arabika</v>
      </c>
      <c r="O98" t="str">
        <f t="shared" si="5"/>
        <v>Dark</v>
      </c>
      <c r="P98" t="str">
        <f>VLOOKUP(Table2[[#This Row],[Customer ID]],customers!$A$1:$I$1001,9,FALSE)</f>
        <v>No</v>
      </c>
    </row>
    <row r="99" spans="1:16" x14ac:dyDescent="0.25">
      <c r="A99" s="2" t="s">
        <v>1032</v>
      </c>
      <c r="B99" s="3">
        <v>44259</v>
      </c>
      <c r="C99" s="2" t="s">
        <v>1033</v>
      </c>
      <c r="D99" t="s">
        <v>6157</v>
      </c>
      <c r="E99" s="2">
        <v>2</v>
      </c>
      <c r="F99" s="2" t="str">
        <f>VLOOKUP(C99,customers!$A$1:$B$1001,2,FALSE)</f>
        <v>Ilysa Whapple</v>
      </c>
      <c r="G99" s="2" t="str">
        <f>IF(VLOOKUP(C99,customers!A98:$C$1001,3,FALSE)=0,"",VLOOKUP(C99,customers!A98:$C$1001,3,FALSE) )</f>
        <v>iwhapple2p@com.com</v>
      </c>
      <c r="H99" s="2" t="str">
        <f>VLOOKUP(F99,customers!$B$1:$G$1001,6,FALSE)</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7">
        <f>INDEX(products!$A$1:$G$49,MATCH(orders!$D99,products!$A$1:$A$49,0),MATCH(orders!L$1,products!$A$1:$G$1,0))</f>
        <v>6.75</v>
      </c>
      <c r="M99" s="7">
        <f t="shared" si="3"/>
        <v>13.5</v>
      </c>
      <c r="N99" t="str">
        <f t="shared" si="4"/>
        <v>Arabika</v>
      </c>
      <c r="O99" t="str">
        <f t="shared" si="5"/>
        <v>Medium</v>
      </c>
      <c r="P99" t="str">
        <f>VLOOKUP(Table2[[#This Row],[Customer ID]],customers!$A$1:$I$1001,9,FALSE)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IF(VLOOKUP(C100,customers!A99:$C$1001,3,FALSE)=0,"",VLOOKUP(C100,customers!A99:$C$1001,3,FALSE) )</f>
        <v/>
      </c>
      <c r="H100" s="2" t="str">
        <f>VLOOKUP(F100,customers!$B$1:$G$1001,6,FALSE)</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7">
        <f>INDEX(products!$A$1:$G$49,MATCH(orders!$D100,products!$A$1:$A$49,0),MATCH(orders!L$1,products!$A$1:$G$1,0))</f>
        <v>2.9849999999999999</v>
      </c>
      <c r="M100" s="7">
        <f t="shared" si="3"/>
        <v>2.9849999999999999</v>
      </c>
      <c r="N100" t="str">
        <f t="shared" si="4"/>
        <v>Arabika</v>
      </c>
      <c r="O100" t="str">
        <f t="shared" si="5"/>
        <v>Dark</v>
      </c>
      <c r="P100" t="str">
        <f>VLOOKUP(Table2[[#This Row],[Customer ID]],customers!$A$1:$I$1001,9,FALSE)</f>
        <v>No</v>
      </c>
    </row>
    <row r="101" spans="1:16" x14ac:dyDescent="0.25">
      <c r="A101" s="2" t="s">
        <v>1043</v>
      </c>
      <c r="B101" s="3">
        <v>44139</v>
      </c>
      <c r="C101" s="2" t="s">
        <v>1044</v>
      </c>
      <c r="D101" t="s">
        <v>6159</v>
      </c>
      <c r="E101" s="2">
        <v>3</v>
      </c>
      <c r="F101" s="2" t="str">
        <f>VLOOKUP(C101,customers!$A$1:$B$1001,2,FALSE)</f>
        <v>Aube Follett</v>
      </c>
      <c r="G101" s="2" t="str">
        <f>IF(VLOOKUP(C101,customers!A100:$C$1001,3,FALSE)=0,"",VLOOKUP(C101,customers!A100:$C$1001,3,FALSE) )</f>
        <v/>
      </c>
      <c r="H101" s="2" t="str">
        <f>VLOOKUP(F101,customers!$B$1:$G$1001,6,FALSE)</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7">
        <f>INDEX(products!$A$1:$G$49,MATCH(orders!$D101,products!$A$1:$A$49,0),MATCH(orders!L$1,products!$A$1:$G$1,0))</f>
        <v>4.3650000000000002</v>
      </c>
      <c r="M101" s="7">
        <f t="shared" si="3"/>
        <v>13.095000000000001</v>
      </c>
      <c r="N101" t="str">
        <f t="shared" si="4"/>
        <v>Libersia</v>
      </c>
      <c r="O101" t="str">
        <f t="shared" si="5"/>
        <v>Medium</v>
      </c>
      <c r="P101" t="str">
        <f>VLOOKUP(Table2[[#This Row],[Customer ID]],customers!$A$1:$I$1001,9,FALSE)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IF(VLOOKUP(C102,customers!A101:$C$1001,3,FALSE)=0,"",VLOOKUP(C102,customers!A101:$C$1001,3,FALSE) )</f>
        <v/>
      </c>
      <c r="H102" s="2" t="str">
        <f>VLOOKUP(F102,customers!$B$1:$G$1001,6,FALSE)</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7">
        <f>INDEX(products!$A$1:$G$49,MATCH(orders!$D102,products!$A$1:$A$49,0),MATCH(orders!L$1,products!$A$1:$G$1,0))</f>
        <v>3.8849999999999998</v>
      </c>
      <c r="M102" s="7">
        <f t="shared" si="3"/>
        <v>7.77</v>
      </c>
      <c r="N102" t="str">
        <f t="shared" si="4"/>
        <v>Arabika</v>
      </c>
      <c r="O102" t="str">
        <f t="shared" si="5"/>
        <v>Light</v>
      </c>
      <c r="P102" t="str">
        <f>VLOOKUP(Table2[[#This Row],[Customer ID]],customers!$A$1:$I$1001,9,FALSE)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IF(VLOOKUP(C103,customers!A102:$C$1001,3,FALSE)=0,"",VLOOKUP(C103,customers!A102:$C$1001,3,FALSE) )</f>
        <v>nyoules2t@reference.com</v>
      </c>
      <c r="H103" s="2" t="str">
        <f>VLOOKUP(F103,customers!$B$1:$G$1001,6,FALSE)</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7">
        <f>INDEX(products!$A$1:$G$49,MATCH(orders!$D103,products!$A$1:$A$49,0),MATCH(orders!L$1,products!$A$1:$G$1,0))</f>
        <v>29.784999999999997</v>
      </c>
      <c r="M103" s="7">
        <f t="shared" si="3"/>
        <v>148.92499999999998</v>
      </c>
      <c r="N103" t="str">
        <f t="shared" si="4"/>
        <v>Libersia</v>
      </c>
      <c r="O103" t="str">
        <f t="shared" si="5"/>
        <v>Dark</v>
      </c>
      <c r="P103" t="str">
        <f>VLOOKUP(Table2[[#This Row],[Customer ID]],customers!$A$1:$I$1001,9,FALSE)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IF(VLOOKUP(C104,customers!A103:$C$1001,3,FALSE)=0,"",VLOOKUP(C104,customers!A103:$C$1001,3,FALSE) )</f>
        <v>daizikovitz2u@answers.com</v>
      </c>
      <c r="H104" s="2" t="str">
        <f>VLOOKUP(F104,customers!$B$1:$G$1001,6,FALSE)</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3"/>
        <v>38.849999999999994</v>
      </c>
      <c r="N104" t="str">
        <f t="shared" si="4"/>
        <v>Libersia</v>
      </c>
      <c r="O104" t="str">
        <f t="shared" si="5"/>
        <v>Dark</v>
      </c>
      <c r="P104" t="str">
        <f>VLOOKUP(Table2[[#This Row],[Customer ID]],customers!$A$1:$I$1001,9,FALSE)</f>
        <v>Yes</v>
      </c>
    </row>
    <row r="105" spans="1:16" x14ac:dyDescent="0.25">
      <c r="A105" s="2" t="s">
        <v>1065</v>
      </c>
      <c r="B105" s="3">
        <v>44750</v>
      </c>
      <c r="C105" s="2" t="s">
        <v>1066</v>
      </c>
      <c r="D105" t="s">
        <v>6174</v>
      </c>
      <c r="E105" s="2">
        <v>4</v>
      </c>
      <c r="F105" s="2" t="str">
        <f>VLOOKUP(C105,customers!$A$1:$B$1001,2,FALSE)</f>
        <v>Bram Revel</v>
      </c>
      <c r="G105" s="2" t="str">
        <f>IF(VLOOKUP(C105,customers!A104:$C$1001,3,FALSE)=0,"",VLOOKUP(C105,customers!A104:$C$1001,3,FALSE) )</f>
        <v>brevel2v@fastcompany.com</v>
      </c>
      <c r="H105" s="2" t="str">
        <f>VLOOKUP(F105,customers!$B$1:$G$1001,6,FALSE)</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VLOOKUP(Table2[[#This Row],[Customer ID]],customers!$A$1:$I$1001,9,FALSE)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IF(VLOOKUP(C106,customers!A105:$C$1001,3,FALSE)=0,"",VLOOKUP(C106,customers!A105:$C$1001,3,FALSE) )</f>
        <v>epriddis2w@nationalgeographic.com</v>
      </c>
      <c r="H106" s="2" t="str">
        <f>VLOOKUP(F106,customers!$B$1:$G$1001,6,FALSE)</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7">
        <f>INDEX(products!$A$1:$G$49,MATCH(orders!$D106,products!$A$1:$A$49,0),MATCH(orders!L$1,products!$A$1:$G$1,0))</f>
        <v>14.55</v>
      </c>
      <c r="M106" s="7">
        <f t="shared" si="3"/>
        <v>87.300000000000011</v>
      </c>
      <c r="N106" t="str">
        <f t="shared" si="4"/>
        <v>Libersia</v>
      </c>
      <c r="O106" t="str">
        <f t="shared" si="5"/>
        <v>Medium</v>
      </c>
      <c r="P106" t="str">
        <f>VLOOKUP(Table2[[#This Row],[Customer ID]],customers!$A$1:$I$1001,9,FALSE)</f>
        <v>No</v>
      </c>
    </row>
    <row r="107" spans="1:16" x14ac:dyDescent="0.25">
      <c r="A107" s="2" t="s">
        <v>1077</v>
      </c>
      <c r="B107" s="3">
        <v>43982</v>
      </c>
      <c r="C107" s="2" t="s">
        <v>1078</v>
      </c>
      <c r="D107" t="s">
        <v>6157</v>
      </c>
      <c r="E107" s="2">
        <v>6</v>
      </c>
      <c r="F107" s="2" t="str">
        <f>VLOOKUP(C107,customers!$A$1:$B$1001,2,FALSE)</f>
        <v>Queenie Veel</v>
      </c>
      <c r="G107" s="2" t="str">
        <f>IF(VLOOKUP(C107,customers!A106:$C$1001,3,FALSE)=0,"",VLOOKUP(C107,customers!A106:$C$1001,3,FALSE) )</f>
        <v>qveel2x@jugem.jp</v>
      </c>
      <c r="H107" s="2" t="str">
        <f>VLOOKUP(F107,customers!$B$1:$G$1001,6,FALSE)</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7">
        <f>INDEX(products!$A$1:$G$49,MATCH(orders!$D107,products!$A$1:$A$49,0),MATCH(orders!L$1,products!$A$1:$G$1,0))</f>
        <v>6.75</v>
      </c>
      <c r="M107" s="7">
        <f t="shared" si="3"/>
        <v>40.5</v>
      </c>
      <c r="N107" t="str">
        <f t="shared" si="4"/>
        <v>Arabika</v>
      </c>
      <c r="O107" t="str">
        <f t="shared" si="5"/>
        <v>Medium</v>
      </c>
      <c r="P107" t="str">
        <f>VLOOKUP(Table2[[#This Row],[Customer ID]],customers!$A$1:$I$1001,9,FALSE)</f>
        <v>Yes</v>
      </c>
    </row>
    <row r="108" spans="1:16" x14ac:dyDescent="0.25">
      <c r="A108" s="2" t="s">
        <v>1083</v>
      </c>
      <c r="B108" s="3">
        <v>43956</v>
      </c>
      <c r="C108" s="2" t="s">
        <v>1084</v>
      </c>
      <c r="D108" t="s">
        <v>6183</v>
      </c>
      <c r="E108" s="2">
        <v>2</v>
      </c>
      <c r="F108" s="2" t="str">
        <f>VLOOKUP(C108,customers!$A$1:$B$1001,2,FALSE)</f>
        <v>Lind Conyers</v>
      </c>
      <c r="G108" s="2" t="str">
        <f>IF(VLOOKUP(C108,customers!A107:$C$1001,3,FALSE)=0,"",VLOOKUP(C108,customers!A107:$C$1001,3,FALSE) )</f>
        <v>lconyers2y@twitter.com</v>
      </c>
      <c r="H108" s="2" t="str">
        <f>VLOOKUP(F108,customers!$B$1:$G$1001,6,FALSE)</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VLOOKUP(Table2[[#This Row],[Customer ID]],customers!$A$1:$I$1001,9,FALSE)</f>
        <v>No</v>
      </c>
    </row>
    <row r="109" spans="1:16" x14ac:dyDescent="0.25">
      <c r="A109" s="2" t="s">
        <v>1089</v>
      </c>
      <c r="B109" s="3">
        <v>43569</v>
      </c>
      <c r="C109" s="2" t="s">
        <v>1090</v>
      </c>
      <c r="D109" t="s">
        <v>6146</v>
      </c>
      <c r="E109" s="2">
        <v>3</v>
      </c>
      <c r="F109" s="2" t="str">
        <f>VLOOKUP(C109,customers!$A$1:$B$1001,2,FALSE)</f>
        <v>Pen Wye</v>
      </c>
      <c r="G109" s="2" t="str">
        <f>IF(VLOOKUP(C109,customers!A108:$C$1001,3,FALSE)=0,"",VLOOKUP(C109,customers!A108:$C$1001,3,FALSE) )</f>
        <v>pwye2z@dagondesign.com</v>
      </c>
      <c r="H109" s="2" t="str">
        <f>VLOOKUP(F109,customers!$B$1:$G$1001,6,FALSE)</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VLOOKUP(Table2[[#This Row],[Customer ID]],customers!$A$1:$I$1001,9,FALSE)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IF(VLOOKUP(C110,customers!A109:$C$1001,3,FALSE)=0,"",VLOOKUP(C110,customers!A109:$C$1001,3,FALSE) )</f>
        <v/>
      </c>
      <c r="H110" s="2" t="str">
        <f>VLOOKUP(F110,customers!$B$1:$G$1001,6,FALSE)</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7">
        <f>INDEX(products!$A$1:$G$49,MATCH(orders!$D110,products!$A$1:$A$49,0),MATCH(orders!L$1,products!$A$1:$G$1,0))</f>
        <v>6.75</v>
      </c>
      <c r="M110" s="7">
        <f t="shared" si="3"/>
        <v>27</v>
      </c>
      <c r="N110" t="str">
        <f t="shared" si="4"/>
        <v>Arabika</v>
      </c>
      <c r="O110" t="str">
        <f t="shared" si="5"/>
        <v>Medium</v>
      </c>
      <c r="P110" t="str">
        <f>VLOOKUP(Table2[[#This Row],[Customer ID]],customers!$A$1:$I$1001,9,FALSE)</f>
        <v>No</v>
      </c>
    </row>
    <row r="111" spans="1:16" x14ac:dyDescent="0.25">
      <c r="A111" s="2" t="s">
        <v>1100</v>
      </c>
      <c r="B111" s="3">
        <v>43811</v>
      </c>
      <c r="C111" s="2" t="s">
        <v>1101</v>
      </c>
      <c r="D111" t="s">
        <v>6169</v>
      </c>
      <c r="E111" s="2">
        <v>1</v>
      </c>
      <c r="F111" s="2" t="str">
        <f>VLOOKUP(C111,customers!$A$1:$B$1001,2,FALSE)</f>
        <v>Terry Sheryn</v>
      </c>
      <c r="G111" s="2" t="str">
        <f>IF(VLOOKUP(C111,customers!A110:$C$1001,3,FALSE)=0,"",VLOOKUP(C111,customers!A110:$C$1001,3,FALSE) )</f>
        <v>tsheryn31@mtv.com</v>
      </c>
      <c r="H111" s="2" t="str">
        <f>VLOOKUP(F111,customers!$B$1:$G$1001,6,FALSE)</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7">
        <f>INDEX(products!$A$1:$G$49,MATCH(orders!$D111,products!$A$1:$A$49,0),MATCH(orders!L$1,products!$A$1:$G$1,0))</f>
        <v>7.77</v>
      </c>
      <c r="M111" s="7">
        <f t="shared" si="3"/>
        <v>7.77</v>
      </c>
      <c r="N111" t="str">
        <f t="shared" si="4"/>
        <v>Libersia</v>
      </c>
      <c r="O111" t="str">
        <f t="shared" si="5"/>
        <v>Dark</v>
      </c>
      <c r="P111" t="str">
        <f>VLOOKUP(Table2[[#This Row],[Customer ID]],customers!$A$1:$I$1001,9,FALSE)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IF(VLOOKUP(C112,customers!A111:$C$1001,3,FALSE)=0,"",VLOOKUP(C112,customers!A111:$C$1001,3,FALSE) )</f>
        <v>mredgrave32@cargocollective.com</v>
      </c>
      <c r="H112" s="2" t="str">
        <f>VLOOKUP(F112,customers!$B$1:$G$1001,6,FALSE)</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VLOOKUP(Table2[[#This Row],[Customer ID]],customers!$A$1:$I$1001,9,FALSE)</f>
        <v>Yes</v>
      </c>
    </row>
    <row r="113" spans="1:16" x14ac:dyDescent="0.25">
      <c r="A113" s="2" t="s">
        <v>1112</v>
      </c>
      <c r="B113" s="3">
        <v>43642</v>
      </c>
      <c r="C113" s="2" t="s">
        <v>1113</v>
      </c>
      <c r="D113" t="s">
        <v>6172</v>
      </c>
      <c r="E113" s="2">
        <v>5</v>
      </c>
      <c r="F113" s="2" t="str">
        <f>VLOOKUP(C113,customers!$A$1:$B$1001,2,FALSE)</f>
        <v>Betty Fominov</v>
      </c>
      <c r="G113" s="2" t="str">
        <f>IF(VLOOKUP(C113,customers!A112:$C$1001,3,FALSE)=0,"",VLOOKUP(C113,customers!A112:$C$1001,3,FALSE) )</f>
        <v>bfominov33@yale.edu</v>
      </c>
      <c r="H113" s="2" t="str">
        <f>VLOOKUP(F113,customers!$B$1:$G$1001,6,FALSE)</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VLOOKUP(Table2[[#This Row],[Customer ID]],customers!$A$1:$I$1001,9,FALSE)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IF(VLOOKUP(C114,customers!A113:$C$1001,3,FALSE)=0,"",VLOOKUP(C114,customers!A113:$C$1001,3,FALSE) )</f>
        <v>scritchlow34@un.org</v>
      </c>
      <c r="H114" s="2" t="str">
        <f>VLOOKUP(F114,customers!$B$1:$G$1001,6,FALSE)</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7">
        <f>INDEX(products!$A$1:$G$49,MATCH(orders!$D114,products!$A$1:$A$49,0),MATCH(orders!L$1,products!$A$1:$G$1,0))</f>
        <v>11.25</v>
      </c>
      <c r="M114" s="7">
        <f t="shared" si="3"/>
        <v>11.25</v>
      </c>
      <c r="N114" t="str">
        <f t="shared" si="4"/>
        <v>Arabika</v>
      </c>
      <c r="O114" t="str">
        <f t="shared" si="5"/>
        <v>Medium</v>
      </c>
      <c r="P114" t="str">
        <f>VLOOKUP(Table2[[#This Row],[Customer ID]],customers!$A$1:$I$1001,9,FALSE)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IF(VLOOKUP(C115,customers!A114:$C$1001,3,FALSE)=0,"",VLOOKUP(C115,customers!A114:$C$1001,3,FALSE) )</f>
        <v>msteptow35@earthlink.net</v>
      </c>
      <c r="H115" s="2" t="str">
        <f>VLOOKUP(F115,customers!$B$1:$G$1001,6,FALSE)</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7">
        <f>INDEX(products!$A$1:$G$49,MATCH(orders!$D115,products!$A$1:$A$49,0),MATCH(orders!L$1,products!$A$1:$G$1,0))</f>
        <v>14.55</v>
      </c>
      <c r="M115" s="7">
        <f t="shared" si="3"/>
        <v>14.55</v>
      </c>
      <c r="N115" t="str">
        <f t="shared" si="4"/>
        <v>Libersia</v>
      </c>
      <c r="O115" t="str">
        <f t="shared" si="5"/>
        <v>Medium</v>
      </c>
      <c r="P115" t="str">
        <f>VLOOKUP(Table2[[#This Row],[Customer ID]],customers!$A$1:$I$1001,9,FALSE)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IF(VLOOKUP(C116,customers!A115:$C$1001,3,FALSE)=0,"",VLOOKUP(C116,customers!A115:$C$1001,3,FALSE) )</f>
        <v/>
      </c>
      <c r="H116" s="2" t="str">
        <f>VLOOKUP(F116,customers!$B$1:$G$1001,6,FALSE)</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VLOOKUP(Table2[[#This Row],[Customer ID]],customers!$A$1:$I$1001,9,FALSE)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IF(VLOOKUP(C117,customers!A116:$C$1001,3,FALSE)=0,"",VLOOKUP(C117,customers!A116:$C$1001,3,FALSE) )</f>
        <v>imulliner37@pinterest.com</v>
      </c>
      <c r="H117" s="2" t="str">
        <f>VLOOKUP(F117,customers!$B$1:$G$1001,6,FALSE)</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7">
        <f>INDEX(products!$A$1:$G$49,MATCH(orders!$D117,products!$A$1:$A$49,0),MATCH(orders!L$1,products!$A$1:$G$1,0))</f>
        <v>15.85</v>
      </c>
      <c r="M117" s="7">
        <f t="shared" si="3"/>
        <v>15.85</v>
      </c>
      <c r="N117" t="str">
        <f t="shared" si="4"/>
        <v>Libersia</v>
      </c>
      <c r="O117" t="str">
        <f t="shared" si="5"/>
        <v>Light</v>
      </c>
      <c r="P117" t="str">
        <f>VLOOKUP(Table2[[#This Row],[Customer ID]],customers!$A$1:$I$1001,9,FALSE)</f>
        <v>No</v>
      </c>
    </row>
    <row r="118" spans="1:16" x14ac:dyDescent="0.25">
      <c r="A118" s="2" t="s">
        <v>1140</v>
      </c>
      <c r="B118" s="3">
        <v>44054</v>
      </c>
      <c r="C118" s="2" t="s">
        <v>1141</v>
      </c>
      <c r="D118" t="s">
        <v>6145</v>
      </c>
      <c r="E118" s="2">
        <v>4</v>
      </c>
      <c r="F118" s="2" t="str">
        <f>VLOOKUP(C118,customers!$A$1:$B$1001,2,FALSE)</f>
        <v>Geneva Standley</v>
      </c>
      <c r="G118" s="2" t="str">
        <f>IF(VLOOKUP(C118,customers!A117:$C$1001,3,FALSE)=0,"",VLOOKUP(C118,customers!A117:$C$1001,3,FALSE) )</f>
        <v>gstandley38@dion.ne.jp</v>
      </c>
      <c r="H118" s="2" t="str">
        <f>VLOOKUP(F118,customers!$B$1:$G$1001,6,FALSE)</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7">
        <f>INDEX(products!$A$1:$G$49,MATCH(orders!$D118,products!$A$1:$A$49,0),MATCH(orders!L$1,products!$A$1:$G$1,0))</f>
        <v>4.7549999999999999</v>
      </c>
      <c r="M118" s="7">
        <f t="shared" si="3"/>
        <v>19.02</v>
      </c>
      <c r="N118" t="str">
        <f t="shared" si="4"/>
        <v>Libersia</v>
      </c>
      <c r="O118" t="str">
        <f t="shared" si="5"/>
        <v>Light</v>
      </c>
      <c r="P118" t="str">
        <f>VLOOKUP(Table2[[#This Row],[Customer ID]],customers!$A$1:$I$1001,9,FALSE)</f>
        <v>Yes</v>
      </c>
    </row>
    <row r="119" spans="1:16" x14ac:dyDescent="0.25">
      <c r="A119" s="2" t="s">
        <v>1146</v>
      </c>
      <c r="B119" s="3">
        <v>44656</v>
      </c>
      <c r="C119" s="2" t="s">
        <v>1147</v>
      </c>
      <c r="D119" t="s">
        <v>6161</v>
      </c>
      <c r="E119" s="2">
        <v>4</v>
      </c>
      <c r="F119" s="2" t="str">
        <f>VLOOKUP(C119,customers!$A$1:$B$1001,2,FALSE)</f>
        <v>Brook Drage</v>
      </c>
      <c r="G119" s="2" t="str">
        <f>IF(VLOOKUP(C119,customers!A118:$C$1001,3,FALSE)=0,"",VLOOKUP(C119,customers!A118:$C$1001,3,FALSE) )</f>
        <v>bdrage39@youku.com</v>
      </c>
      <c r="H119" s="2" t="str">
        <f>VLOOKUP(F119,customers!$B$1:$G$1001,6,FALSE)</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7">
        <f>INDEX(products!$A$1:$G$49,MATCH(orders!$D119,products!$A$1:$A$49,0),MATCH(orders!L$1,products!$A$1:$G$1,0))</f>
        <v>9.51</v>
      </c>
      <c r="M119" s="7">
        <f t="shared" si="3"/>
        <v>38.04</v>
      </c>
      <c r="N119" t="str">
        <f t="shared" si="4"/>
        <v>Libersia</v>
      </c>
      <c r="O119" t="str">
        <f t="shared" si="5"/>
        <v>Light</v>
      </c>
      <c r="P119" t="str">
        <f>VLOOKUP(Table2[[#This Row],[Customer ID]],customers!$A$1:$I$1001,9,FALSE)</f>
        <v>No</v>
      </c>
    </row>
    <row r="120" spans="1:16" x14ac:dyDescent="0.25">
      <c r="A120" s="2" t="s">
        <v>1152</v>
      </c>
      <c r="B120" s="3">
        <v>43760</v>
      </c>
      <c r="C120" s="2" t="s">
        <v>1153</v>
      </c>
      <c r="D120" t="s">
        <v>6144</v>
      </c>
      <c r="E120" s="2">
        <v>3</v>
      </c>
      <c r="F120" s="2" t="str">
        <f>VLOOKUP(C120,customers!$A$1:$B$1001,2,FALSE)</f>
        <v>Muffin Yallop</v>
      </c>
      <c r="G120" s="2" t="str">
        <f>IF(VLOOKUP(C120,customers!A119:$C$1001,3,FALSE)=0,"",VLOOKUP(C120,customers!A119:$C$1001,3,FALSE) )</f>
        <v>myallop3a@fema.gov</v>
      </c>
      <c r="H120" s="2" t="str">
        <f>VLOOKUP(F120,customers!$B$1:$G$1001,6,FALSE)</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VLOOKUP(Table2[[#This Row],[Customer ID]],customers!$A$1:$I$1001,9,FALSE)</f>
        <v>Yes</v>
      </c>
    </row>
    <row r="121" spans="1:16" x14ac:dyDescent="0.25">
      <c r="A121" s="2" t="s">
        <v>1158</v>
      </c>
      <c r="B121" s="3">
        <v>44471</v>
      </c>
      <c r="C121" s="2" t="s">
        <v>1159</v>
      </c>
      <c r="D121" t="s">
        <v>6156</v>
      </c>
      <c r="E121" s="2">
        <v>1</v>
      </c>
      <c r="F121" s="2" t="str">
        <f>VLOOKUP(C121,customers!$A$1:$B$1001,2,FALSE)</f>
        <v>Cordi Switsur</v>
      </c>
      <c r="G121" s="2" t="str">
        <f>IF(VLOOKUP(C121,customers!A120:$C$1001,3,FALSE)=0,"",VLOOKUP(C121,customers!A120:$C$1001,3,FALSE) )</f>
        <v>cswitsur3b@chronoengine.com</v>
      </c>
      <c r="H121" s="2" t="str">
        <f>VLOOKUP(F121,customers!$B$1:$G$1001,6,FALSE)</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VLOOKUP(Table2[[#This Row],[Customer ID]],customers!$A$1:$I$1001,9,FALSE)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IF(VLOOKUP(C122,customers!A121:$C$1001,3,FALSE)=0,"",VLOOKUP(C122,customers!A121:$C$1001,3,FALSE) )</f>
        <v>cswitsur3b@chronoengine.com</v>
      </c>
      <c r="H122" s="2" t="str">
        <f>VLOOKUP(F122,customers!$B$1:$G$1001,6,FALSE)</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7">
        <f>INDEX(products!$A$1:$G$49,MATCH(orders!$D122,products!$A$1:$A$49,0),MATCH(orders!L$1,products!$A$1:$G$1,0))</f>
        <v>3.8849999999999998</v>
      </c>
      <c r="M122" s="7">
        <f t="shared" si="3"/>
        <v>3.8849999999999998</v>
      </c>
      <c r="N122" t="str">
        <f t="shared" si="4"/>
        <v>Arabika</v>
      </c>
      <c r="O122" t="str">
        <f t="shared" si="5"/>
        <v>Light</v>
      </c>
      <c r="P122" t="str">
        <f>VLOOKUP(Table2[[#This Row],[Customer ID]],customers!$A$1:$I$1001,9,FALSE)</f>
        <v>No</v>
      </c>
    </row>
    <row r="123" spans="1:16" x14ac:dyDescent="0.25">
      <c r="A123" s="2" t="s">
        <v>1158</v>
      </c>
      <c r="B123" s="3">
        <v>44471</v>
      </c>
      <c r="C123" s="2" t="s">
        <v>1159</v>
      </c>
      <c r="D123" t="s">
        <v>6141</v>
      </c>
      <c r="E123" s="2">
        <v>5</v>
      </c>
      <c r="F123" s="2" t="str">
        <f>VLOOKUP(C123,customers!$A$1:$B$1001,2,FALSE)</f>
        <v>Cordi Switsur</v>
      </c>
      <c r="G123" s="2" t="e">
        <f>IF(VLOOKUP(C123,customers!A122:$C$1001,3,FALSE)=0,"",VLOOKUP(C123,customers!A122:$C$1001,3,FALSE) )</f>
        <v>#N/A</v>
      </c>
      <c r="H123" s="2" t="str">
        <f>VLOOKUP(F123,customers!$B$1:$G$1001,6,FALSE)</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VLOOKUP(Table2[[#This Row],[Customer ID]],customers!$A$1:$I$1001,9,FALSE)</f>
        <v>No</v>
      </c>
    </row>
    <row r="124" spans="1:16" x14ac:dyDescent="0.25">
      <c r="A124" s="2" t="s">
        <v>1174</v>
      </c>
      <c r="B124" s="3">
        <v>44268</v>
      </c>
      <c r="C124" s="2" t="s">
        <v>1175</v>
      </c>
      <c r="D124" t="s">
        <v>6158</v>
      </c>
      <c r="E124" s="2">
        <v>4</v>
      </c>
      <c r="F124" s="2" t="str">
        <f>VLOOKUP(C124,customers!$A$1:$B$1001,2,FALSE)</f>
        <v>Mahala Ludwell</v>
      </c>
      <c r="G124" s="2" t="str">
        <f>IF(VLOOKUP(C124,customers!A123:$C$1001,3,FALSE)=0,"",VLOOKUP(C124,customers!A123:$C$1001,3,FALSE) )</f>
        <v>mludwell3e@blogger.com</v>
      </c>
      <c r="H124" s="2" t="str">
        <f>VLOOKUP(F124,customers!$B$1:$G$1001,6,FALSE)</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7">
        <f>INDEX(products!$A$1:$G$49,MATCH(orders!$D124,products!$A$1:$A$49,0),MATCH(orders!L$1,products!$A$1:$G$1,0))</f>
        <v>5.97</v>
      </c>
      <c r="M124" s="7">
        <f t="shared" si="3"/>
        <v>23.88</v>
      </c>
      <c r="N124" t="str">
        <f t="shared" si="4"/>
        <v>Arabika</v>
      </c>
      <c r="O124" t="str">
        <f t="shared" si="5"/>
        <v>Dark</v>
      </c>
      <c r="P124" t="str">
        <f>VLOOKUP(Table2[[#This Row],[Customer ID]],customers!$A$1:$I$1001,9,FALSE)</f>
        <v>Yes</v>
      </c>
    </row>
    <row r="125" spans="1:16" x14ac:dyDescent="0.25">
      <c r="A125" s="2" t="s">
        <v>1180</v>
      </c>
      <c r="B125" s="3">
        <v>44724</v>
      </c>
      <c r="C125" s="2" t="s">
        <v>1181</v>
      </c>
      <c r="D125" t="s">
        <v>6164</v>
      </c>
      <c r="E125" s="2">
        <v>4</v>
      </c>
      <c r="F125" s="2" t="str">
        <f>VLOOKUP(C125,customers!$A$1:$B$1001,2,FALSE)</f>
        <v>Doll Beauchamp</v>
      </c>
      <c r="G125" s="2" t="str">
        <f>IF(VLOOKUP(C125,customers!A124:$C$1001,3,FALSE)=0,"",VLOOKUP(C125,customers!A124:$C$1001,3,FALSE) )</f>
        <v>dbeauchamp3f@usda.gov</v>
      </c>
      <c r="H125" s="2" t="str">
        <f>VLOOKUP(F125,customers!$B$1:$G$1001,6,FALSE)</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7">
        <f>INDEX(products!$A$1:$G$49,MATCH(orders!$D125,products!$A$1:$A$49,0),MATCH(orders!L$1,products!$A$1:$G$1,0))</f>
        <v>36.454999999999998</v>
      </c>
      <c r="M125" s="7">
        <f t="shared" si="3"/>
        <v>145.82</v>
      </c>
      <c r="N125" t="str">
        <f t="shared" si="4"/>
        <v>Libersia</v>
      </c>
      <c r="O125" t="str">
        <f t="shared" si="5"/>
        <v>Light</v>
      </c>
      <c r="P125" t="str">
        <f>VLOOKUP(Table2[[#This Row],[Customer ID]],customers!$A$1:$I$1001,9,FALSE)</f>
        <v>No</v>
      </c>
    </row>
    <row r="126" spans="1:16" x14ac:dyDescent="0.25">
      <c r="A126" s="2" t="s">
        <v>1186</v>
      </c>
      <c r="B126" s="3">
        <v>43582</v>
      </c>
      <c r="C126" s="2" t="s">
        <v>1187</v>
      </c>
      <c r="D126" t="s">
        <v>6159</v>
      </c>
      <c r="E126" s="2">
        <v>5</v>
      </c>
      <c r="F126" s="2" t="str">
        <f>VLOOKUP(C126,customers!$A$1:$B$1001,2,FALSE)</f>
        <v>Stanford Rodliff</v>
      </c>
      <c r="G126" s="2" t="str">
        <f>IF(VLOOKUP(C126,customers!A125:$C$1001,3,FALSE)=0,"",VLOOKUP(C126,customers!A125:$C$1001,3,FALSE) )</f>
        <v>srodliff3g@ted.com</v>
      </c>
      <c r="H126" s="2" t="str">
        <f>VLOOKUP(F126,customers!$B$1:$G$1001,6,FALSE)</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7">
        <f>INDEX(products!$A$1:$G$49,MATCH(orders!$D126,products!$A$1:$A$49,0),MATCH(orders!L$1,products!$A$1:$G$1,0))</f>
        <v>4.3650000000000002</v>
      </c>
      <c r="M126" s="7">
        <f t="shared" si="3"/>
        <v>21.825000000000003</v>
      </c>
      <c r="N126" t="str">
        <f t="shared" si="4"/>
        <v>Libersia</v>
      </c>
      <c r="O126" t="str">
        <f t="shared" si="5"/>
        <v>Medium</v>
      </c>
      <c r="P126" t="str">
        <f>VLOOKUP(Table2[[#This Row],[Customer ID]],customers!$A$1:$I$1001,9,FALSE)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IF(VLOOKUP(C127,customers!A126:$C$1001,3,FALSE)=0,"",VLOOKUP(C127,customers!A126:$C$1001,3,FALSE) )</f>
        <v>swoodham3h@businesswire.com</v>
      </c>
      <c r="H127" s="2" t="str">
        <f>VLOOKUP(F127,customers!$B$1:$G$1001,6,FALSE)</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7">
        <f>INDEX(products!$A$1:$G$49,MATCH(orders!$D127,products!$A$1:$A$49,0),MATCH(orders!L$1,products!$A$1:$G$1,0))</f>
        <v>8.73</v>
      </c>
      <c r="M127" s="7">
        <f t="shared" si="3"/>
        <v>26.19</v>
      </c>
      <c r="N127" t="str">
        <f t="shared" si="4"/>
        <v>Libersia</v>
      </c>
      <c r="O127" t="str">
        <f t="shared" si="5"/>
        <v>Medium</v>
      </c>
      <c r="P127" t="str">
        <f>VLOOKUP(Table2[[#This Row],[Customer ID]],customers!$A$1:$I$1001,9,FALSE)</f>
        <v>Yes</v>
      </c>
    </row>
    <row r="128" spans="1:16" x14ac:dyDescent="0.25">
      <c r="A128" s="2" t="s">
        <v>1198</v>
      </c>
      <c r="B128" s="3">
        <v>44026</v>
      </c>
      <c r="C128" s="2" t="s">
        <v>1199</v>
      </c>
      <c r="D128" t="s">
        <v>6155</v>
      </c>
      <c r="E128" s="2">
        <v>1</v>
      </c>
      <c r="F128" s="2" t="str">
        <f>VLOOKUP(C128,customers!$A$1:$B$1001,2,FALSE)</f>
        <v>Hewet Synnot</v>
      </c>
      <c r="G128" s="2" t="str">
        <f>IF(VLOOKUP(C128,customers!A127:$C$1001,3,FALSE)=0,"",VLOOKUP(C128,customers!A127:$C$1001,3,FALSE) )</f>
        <v>hsynnot3i@about.com</v>
      </c>
      <c r="H128" s="2" t="str">
        <f>VLOOKUP(F128,customers!$B$1:$G$1001,6,FALSE)</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7">
        <f>INDEX(products!$A$1:$G$49,MATCH(orders!$D128,products!$A$1:$A$49,0),MATCH(orders!L$1,products!$A$1:$G$1,0))</f>
        <v>11.25</v>
      </c>
      <c r="M128" s="7">
        <f t="shared" si="3"/>
        <v>11.25</v>
      </c>
      <c r="N128" t="str">
        <f t="shared" si="4"/>
        <v>Arabika</v>
      </c>
      <c r="O128" t="str">
        <f t="shared" si="5"/>
        <v>Medium</v>
      </c>
      <c r="P128" t="str">
        <f>VLOOKUP(Table2[[#This Row],[Customer ID]],customers!$A$1:$I$1001,9,FALSE)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IF(VLOOKUP(C129,customers!A128:$C$1001,3,FALSE)=0,"",VLOOKUP(C129,customers!A128:$C$1001,3,FALSE) )</f>
        <v>rlepere3j@shop-pro.jp</v>
      </c>
      <c r="H129" s="2" t="str">
        <f>VLOOKUP(F129,customers!$B$1:$G$1001,6,FALSE)</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7">
        <f>INDEX(products!$A$1:$G$49,MATCH(orders!$D129,products!$A$1:$A$49,0),MATCH(orders!L$1,products!$A$1:$G$1,0))</f>
        <v>12.95</v>
      </c>
      <c r="M129" s="7">
        <f t="shared" si="3"/>
        <v>77.699999999999989</v>
      </c>
      <c r="N129" t="str">
        <f t="shared" si="4"/>
        <v>Libersia</v>
      </c>
      <c r="O129" t="str">
        <f t="shared" si="5"/>
        <v>Dark</v>
      </c>
      <c r="P129" t="str">
        <f>VLOOKUP(Table2[[#This Row],[Customer ID]],customers!$A$1:$I$1001,9,FALSE)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IF(VLOOKUP(C130,customers!A129:$C$1001,3,FALSE)=0,"",VLOOKUP(C130,customers!A129:$C$1001,3,FALSE) )</f>
        <v>twoofinden3k@businesswire.com</v>
      </c>
      <c r="H130" s="2" t="str">
        <f>VLOOKUP(F130,customers!$B$1:$G$1001,6,FALSE)</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7">
        <f>INDEX(products!$A$1:$G$49,MATCH(orders!$D130,products!$A$1:$A$49,0),MATCH(orders!L$1,products!$A$1:$G$1,0))</f>
        <v>6.75</v>
      </c>
      <c r="M130" s="7">
        <f t="shared" si="3"/>
        <v>6.75</v>
      </c>
      <c r="N130" t="str">
        <f t="shared" si="4"/>
        <v>Arabika</v>
      </c>
      <c r="O130" t="str">
        <f t="shared" si="5"/>
        <v>Medium</v>
      </c>
      <c r="P130" t="str">
        <f>VLOOKUP(Table2[[#This Row],[Customer ID]],customers!$A$1:$I$1001,9,FALSE)</f>
        <v>No</v>
      </c>
    </row>
    <row r="131" spans="1:16" x14ac:dyDescent="0.25">
      <c r="A131" s="2" t="s">
        <v>1216</v>
      </c>
      <c r="B131" s="3">
        <v>43652</v>
      </c>
      <c r="C131" s="2" t="s">
        <v>1217</v>
      </c>
      <c r="D131" t="s">
        <v>6183</v>
      </c>
      <c r="E131" s="2">
        <v>1</v>
      </c>
      <c r="F131" s="2" t="str">
        <f>VLOOKUP(C131,customers!$A$1:$B$1001,2,FALSE)</f>
        <v>Evelina Dacca</v>
      </c>
      <c r="G131" s="2" t="str">
        <f>IF(VLOOKUP(C131,customers!A130:$C$1001,3,FALSE)=0,"",VLOOKUP(C131,customers!A130:$C$1001,3,FALSE) )</f>
        <v>edacca3l@google.pl</v>
      </c>
      <c r="H131" s="2" t="str">
        <f>VLOOKUP(F131,customers!$B$1:$G$1001,6,FALSE)</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7">
        <f>INDEX(products!$A$1:$G$49,MATCH(orders!$D131,products!$A$1:$A$49,0),MATCH(orders!L$1,products!$A$1:$G$1,0))</f>
        <v>12.15</v>
      </c>
      <c r="M131" s="7">
        <f t="shared" ref="M131:M194" si="6">L131*E131</f>
        <v>12.15</v>
      </c>
      <c r="N131" t="str">
        <f t="shared" ref="N131:N194" si="7">_xlfn.IFS(I131="Rob","Robusta",I131 ="Exc","Excelsa",I131="Ara","Arabika",I131="Lib","Libersia")</f>
        <v>Excelsa</v>
      </c>
      <c r="O131" t="str">
        <f t="shared" ref="O131:O194" si="8">_xlfn.IFS(J131="M","Medium",J131="L","Light",J131="D","Dark")</f>
        <v>Dark</v>
      </c>
      <c r="P131" t="str">
        <f>VLOOKUP(Table2[[#This Row],[Customer ID]],customers!$A$1:$I$1001,9,FALSE)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IF(VLOOKUP(C132,customers!A131:$C$1001,3,FALSE)=0,"",VLOOKUP(C132,customers!A131:$C$1001,3,FALSE) )</f>
        <v/>
      </c>
      <c r="H132" s="2" t="str">
        <f>VLOOKUP(F132,customers!$B$1:$G$1001,6,FALSE)</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7">
        <f>INDEX(products!$A$1:$G$49,MATCH(orders!$D132,products!$A$1:$A$49,0),MATCH(orders!L$1,products!$A$1:$G$1,0))</f>
        <v>29.784999999999997</v>
      </c>
      <c r="M132" s="7">
        <f t="shared" si="6"/>
        <v>148.92499999999998</v>
      </c>
      <c r="N132" t="str">
        <f t="shared" si="7"/>
        <v>Arabika</v>
      </c>
      <c r="O132" t="str">
        <f t="shared" si="8"/>
        <v>Light</v>
      </c>
      <c r="P132" t="str">
        <f>VLOOKUP(Table2[[#This Row],[Customer ID]],customers!$A$1:$I$1001,9,FALSE)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IF(VLOOKUP(C133,customers!A132:$C$1001,3,FALSE)=0,"",VLOOKUP(C133,customers!A132:$C$1001,3,FALSE) )</f>
        <v>bhindsberg3n@blogs.com</v>
      </c>
      <c r="H133" s="2" t="str">
        <f>VLOOKUP(F133,customers!$B$1:$G$1001,6,FALSE)</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VLOOKUP(Table2[[#This Row],[Customer ID]],customers!$A$1:$I$1001,9,FALSE)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IF(VLOOKUP(C134,customers!A133:$C$1001,3,FALSE)=0,"",VLOOKUP(C134,customers!A133:$C$1001,3,FALSE) )</f>
        <v>orobins3o@salon.com</v>
      </c>
      <c r="H134" s="2" t="str">
        <f>VLOOKUP(F134,customers!$B$1:$G$1001,6,FALSE)</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7">
        <f>INDEX(products!$A$1:$G$49,MATCH(orders!$D134,products!$A$1:$A$49,0),MATCH(orders!L$1,products!$A$1:$G$1,0))</f>
        <v>29.784999999999997</v>
      </c>
      <c r="M134" s="7">
        <f t="shared" si="6"/>
        <v>148.92499999999998</v>
      </c>
      <c r="N134" t="str">
        <f t="shared" si="7"/>
        <v>Arabika</v>
      </c>
      <c r="O134" t="str">
        <f t="shared" si="8"/>
        <v>Light</v>
      </c>
      <c r="P134" t="str">
        <f>VLOOKUP(Table2[[#This Row],[Customer ID]],customers!$A$1:$I$1001,9,FALSE)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IF(VLOOKUP(C135,customers!A134:$C$1001,3,FALSE)=0,"",VLOOKUP(C135,customers!A134:$C$1001,3,FALSE) )</f>
        <v>osyseland3p@independent.co.uk</v>
      </c>
      <c r="H135" s="2" t="str">
        <f>VLOOKUP(F135,customers!$B$1:$G$1001,6,FALSE)</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7">
        <f>INDEX(products!$A$1:$G$49,MATCH(orders!$D135,products!$A$1:$A$49,0),MATCH(orders!L$1,products!$A$1:$G$1,0))</f>
        <v>12.95</v>
      </c>
      <c r="M135" s="7">
        <f t="shared" si="6"/>
        <v>12.95</v>
      </c>
      <c r="N135" t="str">
        <f t="shared" si="7"/>
        <v>Libersia</v>
      </c>
      <c r="O135" t="str">
        <f t="shared" si="8"/>
        <v>Dark</v>
      </c>
      <c r="P135" t="str">
        <f>VLOOKUP(Table2[[#This Row],[Customer ID]],customers!$A$1:$I$1001,9,FALSE)</f>
        <v>No</v>
      </c>
    </row>
    <row r="136" spans="1:16" x14ac:dyDescent="0.25">
      <c r="A136" s="2" t="s">
        <v>1245</v>
      </c>
      <c r="B136" s="3">
        <v>44758</v>
      </c>
      <c r="C136" s="2" t="s">
        <v>1246</v>
      </c>
      <c r="D136" t="s">
        <v>6166</v>
      </c>
      <c r="E136" s="2">
        <v>3</v>
      </c>
      <c r="F136" s="2" t="str">
        <f>VLOOKUP(C136,customers!$A$1:$B$1001,2,FALSE)</f>
        <v>Ewell Hanby</v>
      </c>
      <c r="G136" s="2" t="str">
        <f>IF(VLOOKUP(C136,customers!A135:$C$1001,3,FALSE)=0,"",VLOOKUP(C136,customers!A135:$C$1001,3,FALSE) )</f>
        <v/>
      </c>
      <c r="H136" s="2" t="str">
        <f>VLOOKUP(F136,customers!$B$1:$G$1001,6,FALSE)</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VLOOKUP(Table2[[#This Row],[Customer ID]],customers!$A$1:$I$1001,9,FALSE)</f>
        <v>Yes</v>
      </c>
    </row>
    <row r="137" spans="1:16" x14ac:dyDescent="0.25">
      <c r="A137" s="2" t="s">
        <v>1249</v>
      </c>
      <c r="B137" s="3">
        <v>44232</v>
      </c>
      <c r="C137" s="2" t="s">
        <v>976</v>
      </c>
      <c r="D137" t="s">
        <v>6180</v>
      </c>
      <c r="E137" s="2">
        <v>5</v>
      </c>
      <c r="F137" s="2" t="str">
        <f>VLOOKUP(C137,customers!$A$1:$B$1001,2,FALSE)</f>
        <v>Blancha McAmish</v>
      </c>
      <c r="G137" s="2" t="e">
        <f>IF(VLOOKUP(C137,customers!A136:$C$1001,3,FALSE)=0,"",VLOOKUP(C137,customers!A136:$C$1001,3,FALSE) )</f>
        <v>#N/A</v>
      </c>
      <c r="H137" s="2" t="str">
        <f>VLOOKUP(F137,customers!$B$1:$G$1001,6,FALSE)</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7">
        <f>INDEX(products!$A$1:$G$49,MATCH(orders!$D137,products!$A$1:$A$49,0),MATCH(orders!L$1,products!$A$1:$G$1,0))</f>
        <v>7.77</v>
      </c>
      <c r="M137" s="7">
        <f t="shared" si="6"/>
        <v>38.849999999999994</v>
      </c>
      <c r="N137" t="str">
        <f t="shared" si="7"/>
        <v>Arabika</v>
      </c>
      <c r="O137" t="str">
        <f t="shared" si="8"/>
        <v>Light</v>
      </c>
      <c r="P137" t="str">
        <f>VLOOKUP(Table2[[#This Row],[Customer ID]],customers!$A$1:$I$1001,9,FALSE)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IF(VLOOKUP(C138,customers!A137:$C$1001,3,FALSE)=0,"",VLOOKUP(C138,customers!A137:$C$1001,3,FALSE) )</f>
        <v>lkeenleyside3s@topsy.com</v>
      </c>
      <c r="H138" s="2" t="str">
        <f>VLOOKUP(F138,customers!$B$1:$G$1001,6,FALSE)</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7">
        <f>INDEX(products!$A$1:$G$49,MATCH(orders!$D138,products!$A$1:$A$49,0),MATCH(orders!L$1,products!$A$1:$G$1,0))</f>
        <v>2.9849999999999999</v>
      </c>
      <c r="M138" s="7">
        <f t="shared" si="6"/>
        <v>11.94</v>
      </c>
      <c r="N138" t="str">
        <f t="shared" si="7"/>
        <v>Arabika</v>
      </c>
      <c r="O138" t="str">
        <f t="shared" si="8"/>
        <v>Dark</v>
      </c>
      <c r="P138" t="str">
        <f>VLOOKUP(Table2[[#This Row],[Customer ID]],customers!$A$1:$I$1001,9,FALSE)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IF(VLOOKUP(C139,customers!A138:$C$1001,3,FALSE)=0,"",VLOOKUP(C139,customers!A138:$C$1001,3,FALSE) )</f>
        <v/>
      </c>
      <c r="H139" s="2" t="str">
        <f>VLOOKUP(F139,customers!$B$1:$G$1001,6,FALSE)</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VLOOKUP(Table2[[#This Row],[Customer ID]],customers!$A$1:$I$1001,9,FALSE)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IF(VLOOKUP(C140,customers!A139:$C$1001,3,FALSE)=0,"",VLOOKUP(C140,customers!A139:$C$1001,3,FALSE) )</f>
        <v/>
      </c>
      <c r="H140" s="2" t="str">
        <f>VLOOKUP(F140,customers!$B$1:$G$1001,6,FALSE)</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VLOOKUP(Table2[[#This Row],[Customer ID]],customers!$A$1:$I$1001,9,FALSE)</f>
        <v>No</v>
      </c>
    </row>
    <row r="141" spans="1:16" x14ac:dyDescent="0.25">
      <c r="A141" s="2" t="s">
        <v>1271</v>
      </c>
      <c r="B141" s="3">
        <v>43509</v>
      </c>
      <c r="C141" s="2" t="s">
        <v>1272</v>
      </c>
      <c r="D141" t="s">
        <v>6143</v>
      </c>
      <c r="E141" s="2">
        <v>6</v>
      </c>
      <c r="F141" s="2" t="str">
        <f>VLOOKUP(C141,customers!$A$1:$B$1001,2,FALSE)</f>
        <v>Rivy Farington</v>
      </c>
      <c r="G141" s="2" t="str">
        <f>IF(VLOOKUP(C141,customers!A140:$C$1001,3,FALSE)=0,"",VLOOKUP(C141,customers!A140:$C$1001,3,FALSE) )</f>
        <v/>
      </c>
      <c r="H141" s="2" t="str">
        <f>VLOOKUP(F141,customers!$B$1:$G$1001,6,FALSE)</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7">
        <f>INDEX(products!$A$1:$G$49,MATCH(orders!$D141,products!$A$1:$A$49,0),MATCH(orders!L$1,products!$A$1:$G$1,0))</f>
        <v>12.95</v>
      </c>
      <c r="M141" s="7">
        <f t="shared" si="6"/>
        <v>77.699999999999989</v>
      </c>
      <c r="N141" t="str">
        <f t="shared" si="7"/>
        <v>Libersia</v>
      </c>
      <c r="O141" t="str">
        <f t="shared" si="8"/>
        <v>Dark</v>
      </c>
      <c r="P141" t="str">
        <f>VLOOKUP(Table2[[#This Row],[Customer ID]],customers!$A$1:$I$1001,9,FALSE)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IF(VLOOKUP(C142,customers!A141:$C$1001,3,FALSE)=0,"",VLOOKUP(C142,customers!A141:$C$1001,3,FALSE) )</f>
        <v>vkundt3w@bigcartel.com</v>
      </c>
      <c r="H142" s="2" t="str">
        <f>VLOOKUP(F142,customers!$B$1:$G$1001,6,FALSE)</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7">
        <f>INDEX(products!$A$1:$G$49,MATCH(orders!$D142,products!$A$1:$A$49,0),MATCH(orders!L$1,products!$A$1:$G$1,0))</f>
        <v>29.784999999999997</v>
      </c>
      <c r="M142" s="7">
        <f t="shared" si="6"/>
        <v>29.784999999999997</v>
      </c>
      <c r="N142" t="str">
        <f t="shared" si="7"/>
        <v>Libersia</v>
      </c>
      <c r="O142" t="str">
        <f t="shared" si="8"/>
        <v>Dark</v>
      </c>
      <c r="P142" t="str">
        <f>VLOOKUP(Table2[[#This Row],[Customer ID]],customers!$A$1:$I$1001,9,FALSE)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IF(VLOOKUP(C143,customers!A142:$C$1001,3,FALSE)=0,"",VLOOKUP(C143,customers!A142:$C$1001,3,FALSE) )</f>
        <v>bbett3x@google.de</v>
      </c>
      <c r="H143" s="2" t="str">
        <f>VLOOKUP(F143,customers!$B$1:$G$1001,6,FALSE)</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7">
        <f>INDEX(products!$A$1:$G$49,MATCH(orders!$D143,products!$A$1:$A$49,0),MATCH(orders!L$1,products!$A$1:$G$1,0))</f>
        <v>3.8849999999999998</v>
      </c>
      <c r="M143" s="7">
        <f t="shared" si="6"/>
        <v>15.54</v>
      </c>
      <c r="N143" t="str">
        <f t="shared" si="7"/>
        <v>Arabika</v>
      </c>
      <c r="O143" t="str">
        <f t="shared" si="8"/>
        <v>Light</v>
      </c>
      <c r="P143" t="str">
        <f>VLOOKUP(Table2[[#This Row],[Customer ID]],customers!$A$1:$I$1001,9,FALSE)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IF(VLOOKUP(C144,customers!A143:$C$1001,3,FALSE)=0,"",VLOOKUP(C144,customers!A143:$C$1001,3,FALSE) )</f>
        <v/>
      </c>
      <c r="H144" s="2" t="str">
        <f>VLOOKUP(F144,customers!$B$1:$G$1001,6,FALSE)</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VLOOKUP(Table2[[#This Row],[Customer ID]],customers!$A$1:$I$1001,9,FALSE)</f>
        <v>Yes</v>
      </c>
    </row>
    <row r="145" spans="1:16" x14ac:dyDescent="0.25">
      <c r="A145" s="2" t="s">
        <v>1293</v>
      </c>
      <c r="B145" s="3">
        <v>44083</v>
      </c>
      <c r="C145" s="2" t="s">
        <v>1294</v>
      </c>
      <c r="D145" t="s">
        <v>6160</v>
      </c>
      <c r="E145" s="2">
        <v>2</v>
      </c>
      <c r="F145" s="2" t="str">
        <f>VLOOKUP(C145,customers!$A$1:$B$1001,2,FALSE)</f>
        <v>Deana Staite</v>
      </c>
      <c r="G145" s="2" t="str">
        <f>IF(VLOOKUP(C145,customers!A144:$C$1001,3,FALSE)=0,"",VLOOKUP(C145,customers!A144:$C$1001,3,FALSE) )</f>
        <v>dstaite3z@scientificamerican.com</v>
      </c>
      <c r="H145" s="2" t="str">
        <f>VLOOKUP(F145,customers!$B$1:$G$1001,6,FALSE)</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7">
        <f>INDEX(products!$A$1:$G$49,MATCH(orders!$D145,products!$A$1:$A$49,0),MATCH(orders!L$1,products!$A$1:$G$1,0))</f>
        <v>8.73</v>
      </c>
      <c r="M145" s="7">
        <f t="shared" si="6"/>
        <v>17.46</v>
      </c>
      <c r="N145" t="str">
        <f t="shared" si="7"/>
        <v>Libersia</v>
      </c>
      <c r="O145" t="str">
        <f t="shared" si="8"/>
        <v>Medium</v>
      </c>
      <c r="P145" t="str">
        <f>VLOOKUP(Table2[[#This Row],[Customer ID]],customers!$A$1:$I$1001,9,FALSE)</f>
        <v>No</v>
      </c>
    </row>
    <row r="146" spans="1:16" x14ac:dyDescent="0.25">
      <c r="A146" s="2" t="s">
        <v>1299</v>
      </c>
      <c r="B146" s="3">
        <v>44265</v>
      </c>
      <c r="C146" s="2" t="s">
        <v>1300</v>
      </c>
      <c r="D146" t="s">
        <v>6148</v>
      </c>
      <c r="E146" s="2">
        <v>2</v>
      </c>
      <c r="F146" s="2" t="str">
        <f>VLOOKUP(C146,customers!$A$1:$B$1001,2,FALSE)</f>
        <v>Winn Keyse</v>
      </c>
      <c r="G146" s="2" t="str">
        <f>IF(VLOOKUP(C146,customers!A145:$C$1001,3,FALSE)=0,"",VLOOKUP(C146,customers!A145:$C$1001,3,FALSE) )</f>
        <v>wkeyse40@apple.com</v>
      </c>
      <c r="H146" s="2" t="str">
        <f>VLOOKUP(F146,customers!$B$1:$G$1001,6,FALSE)</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VLOOKUP(Table2[[#This Row],[Customer ID]],customers!$A$1:$I$1001,9,FALSE)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IF(VLOOKUP(C147,customers!A146:$C$1001,3,FALSE)=0,"",VLOOKUP(C147,customers!A146:$C$1001,3,FALSE) )</f>
        <v>oclausenthue41@marriott.com</v>
      </c>
      <c r="H147" s="2" t="str">
        <f>VLOOKUP(F147,customers!$B$1:$G$1001,6,FALSE)</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7">
        <f>INDEX(products!$A$1:$G$49,MATCH(orders!$D147,products!$A$1:$A$49,0),MATCH(orders!L$1,products!$A$1:$G$1,0))</f>
        <v>4.3650000000000002</v>
      </c>
      <c r="M147" s="7">
        <f t="shared" si="6"/>
        <v>17.46</v>
      </c>
      <c r="N147" t="str">
        <f t="shared" si="7"/>
        <v>Libersia</v>
      </c>
      <c r="O147" t="str">
        <f t="shared" si="8"/>
        <v>Medium</v>
      </c>
      <c r="P147" t="str">
        <f>VLOOKUP(Table2[[#This Row],[Customer ID]],customers!$A$1:$I$1001,9,FALSE)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IF(VLOOKUP(C148,customers!A147:$C$1001,3,FALSE)=0,"",VLOOKUP(C148,customers!A147:$C$1001,3,FALSE) )</f>
        <v>lfrancisco42@fema.gov</v>
      </c>
      <c r="H148" s="2" t="str">
        <f>VLOOKUP(F148,customers!$B$1:$G$1001,6,FALSE)</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7">
        <f>INDEX(products!$A$1:$G$49,MATCH(orders!$D148,products!$A$1:$A$49,0),MATCH(orders!L$1,products!$A$1:$G$1,0))</f>
        <v>14.55</v>
      </c>
      <c r="M148" s="7">
        <f t="shared" si="6"/>
        <v>43.650000000000006</v>
      </c>
      <c r="N148" t="str">
        <f t="shared" si="7"/>
        <v>Libersia</v>
      </c>
      <c r="O148" t="str">
        <f t="shared" si="8"/>
        <v>Medium</v>
      </c>
      <c r="P148" t="str">
        <f>VLOOKUP(Table2[[#This Row],[Customer ID]],customers!$A$1:$I$1001,9,FALSE)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IF(VLOOKUP(C149,customers!A148:$C$1001,3,FALSE)=0,"",VLOOKUP(C149,customers!A148:$C$1001,3,FALSE) )</f>
        <v>lfrancisco42@fema.gov</v>
      </c>
      <c r="H149" s="2" t="str">
        <f>VLOOKUP(F149,customers!$B$1:$G$1001,6,FALSE)</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VLOOKUP(Table2[[#This Row],[Customer ID]],customers!$A$1:$I$1001,9,FALSE)</f>
        <v>No</v>
      </c>
    </row>
    <row r="150" spans="1:16" x14ac:dyDescent="0.25">
      <c r="A150" s="2" t="s">
        <v>1322</v>
      </c>
      <c r="B150" s="3">
        <v>44551</v>
      </c>
      <c r="C150" s="2" t="s">
        <v>1323</v>
      </c>
      <c r="D150" t="s">
        <v>6153</v>
      </c>
      <c r="E150" s="2">
        <v>5</v>
      </c>
      <c r="F150" s="2" t="str">
        <f>VLOOKUP(C150,customers!$A$1:$B$1001,2,FALSE)</f>
        <v>Giacobo Skingle</v>
      </c>
      <c r="G150" s="2" t="str">
        <f>IF(VLOOKUP(C150,customers!A149:$C$1001,3,FALSE)=0,"",VLOOKUP(C150,customers!A149:$C$1001,3,FALSE) )</f>
        <v>gskingle44@clickbank.net</v>
      </c>
      <c r="H150" s="2" t="str">
        <f>VLOOKUP(F150,customers!$B$1:$G$1001,6,FALSE)</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VLOOKUP(Table2[[#This Row],[Customer ID]],customers!$A$1:$I$1001,9,FALSE)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IF(VLOOKUP(C151,customers!A150:$C$1001,3,FALSE)=0,"",VLOOKUP(C151,customers!A150:$C$1001,3,FALSE) )</f>
        <v/>
      </c>
      <c r="H151" s="2" t="str">
        <f>VLOOKUP(F151,customers!$B$1:$G$1001,6,FALSE)</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25.874999999999996</v>
      </c>
      <c r="M151" s="7">
        <f t="shared" si="6"/>
        <v>51.749999999999993</v>
      </c>
      <c r="N151" t="str">
        <f t="shared" si="7"/>
        <v>Arabika</v>
      </c>
      <c r="O151" t="str">
        <f t="shared" si="8"/>
        <v>Medium</v>
      </c>
      <c r="P151" t="str">
        <f>VLOOKUP(Table2[[#This Row],[Customer ID]],customers!$A$1:$I$1001,9,FALSE)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IF(VLOOKUP(C152,customers!A151:$C$1001,3,FALSE)=0,"",VLOOKUP(C152,customers!A151:$C$1001,3,FALSE) )</f>
        <v>jbalsillie46@princeton.edu</v>
      </c>
      <c r="H152" s="2" t="str">
        <f>VLOOKUP(F152,customers!$B$1:$G$1001,6,FALSE)</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7">
        <f>INDEX(products!$A$1:$G$49,MATCH(orders!$D152,products!$A$1:$A$49,0),MATCH(orders!L$1,products!$A$1:$G$1,0))</f>
        <v>12.95</v>
      </c>
      <c r="M152" s="7">
        <f t="shared" si="6"/>
        <v>12.95</v>
      </c>
      <c r="N152" t="str">
        <f t="shared" si="7"/>
        <v>Libersia</v>
      </c>
      <c r="O152" t="str">
        <f t="shared" si="8"/>
        <v>Dark</v>
      </c>
      <c r="P152" t="str">
        <f>VLOOKUP(Table2[[#This Row],[Customer ID]],customers!$A$1:$I$1001,9,FALSE)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IF(VLOOKUP(C153,customers!A152:$C$1001,3,FALSE)=0,"",VLOOKUP(C153,customers!A152:$C$1001,3,FALSE) )</f>
        <v/>
      </c>
      <c r="H153" s="2" t="str">
        <f>VLOOKUP(F153,customers!$B$1:$G$1001,6,FALSE)</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7">
        <f>INDEX(products!$A$1:$G$49,MATCH(orders!$D153,products!$A$1:$A$49,0),MATCH(orders!L$1,products!$A$1:$G$1,0))</f>
        <v>11.25</v>
      </c>
      <c r="M153" s="7">
        <f t="shared" si="6"/>
        <v>33.75</v>
      </c>
      <c r="N153" t="str">
        <f t="shared" si="7"/>
        <v>Arabika</v>
      </c>
      <c r="O153" t="str">
        <f t="shared" si="8"/>
        <v>Medium</v>
      </c>
      <c r="P153" t="str">
        <f>VLOOKUP(Table2[[#This Row],[Customer ID]],customers!$A$1:$I$1001,9,FALSE)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IF(VLOOKUP(C154,customers!A153:$C$1001,3,FALSE)=0,"",VLOOKUP(C154,customers!A153:$C$1001,3,FALSE) )</f>
        <v>bleffek48@ning.com</v>
      </c>
      <c r="H154" s="2" t="str">
        <f>VLOOKUP(F154,customers!$B$1:$G$1001,6,FALSE)</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VLOOKUP(Table2[[#This Row],[Customer ID]],customers!$A$1:$I$1001,9,FALSE)</f>
        <v>Yes</v>
      </c>
    </row>
    <row r="155" spans="1:16" x14ac:dyDescent="0.25">
      <c r="A155" s="2" t="s">
        <v>1350</v>
      </c>
      <c r="B155" s="3">
        <v>44367</v>
      </c>
      <c r="C155" s="2" t="s">
        <v>1351</v>
      </c>
      <c r="D155" t="s">
        <v>6163</v>
      </c>
      <c r="E155" s="2">
        <v>1</v>
      </c>
      <c r="F155" s="2" t="str">
        <f>VLOOKUP(C155,customers!$A$1:$B$1001,2,FALSE)</f>
        <v>Hetti Penson</v>
      </c>
      <c r="G155" s="2" t="str">
        <f>IF(VLOOKUP(C155,customers!A154:$C$1001,3,FALSE)=0,"",VLOOKUP(C155,customers!A154:$C$1001,3,FALSE) )</f>
        <v/>
      </c>
      <c r="H155" s="2" t="str">
        <f>VLOOKUP(F155,customers!$B$1:$G$1001,6,FALSE)</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VLOOKUP(Table2[[#This Row],[Customer ID]],customers!$A$1:$I$1001,9,FALSE)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IF(VLOOKUP(C156,customers!A155:$C$1001,3,FALSE)=0,"",VLOOKUP(C156,customers!A155:$C$1001,3,FALSE) )</f>
        <v>jpray4a@youtube.com</v>
      </c>
      <c r="H156" s="2" t="str">
        <f>VLOOKUP(F156,customers!$B$1:$G$1001,6,FALSE)</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7">
        <f>INDEX(products!$A$1:$G$49,MATCH(orders!$D156,products!$A$1:$A$49,0),MATCH(orders!L$1,products!$A$1:$G$1,0))</f>
        <v>22.884999999999998</v>
      </c>
      <c r="M156" s="7">
        <f t="shared" si="6"/>
        <v>114.42499999999998</v>
      </c>
      <c r="N156" t="str">
        <f t="shared" si="7"/>
        <v>Arabika</v>
      </c>
      <c r="O156" t="str">
        <f t="shared" si="8"/>
        <v>Dark</v>
      </c>
      <c r="P156" t="str">
        <f>VLOOKUP(Table2[[#This Row],[Customer ID]],customers!$A$1:$I$1001,9,FALSE)</f>
        <v>No</v>
      </c>
    </row>
    <row r="157" spans="1:16" x14ac:dyDescent="0.25">
      <c r="A157" s="2" t="s">
        <v>1361</v>
      </c>
      <c r="B157" s="3">
        <v>43640</v>
      </c>
      <c r="C157" s="2" t="s">
        <v>1362</v>
      </c>
      <c r="D157" t="s">
        <v>6175</v>
      </c>
      <c r="E157" s="2">
        <v>6</v>
      </c>
      <c r="F157" s="2" t="str">
        <f>VLOOKUP(C157,customers!$A$1:$B$1001,2,FALSE)</f>
        <v>Grete Holborn</v>
      </c>
      <c r="G157" s="2" t="str">
        <f>IF(VLOOKUP(C157,customers!A156:$C$1001,3,FALSE)=0,"",VLOOKUP(C157,customers!A156:$C$1001,3,FALSE) )</f>
        <v>gholborn4b@ow.ly</v>
      </c>
      <c r="H157" s="2" t="str">
        <f>VLOOKUP(F157,customers!$B$1:$G$1001,6,FALSE)</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7">
        <f>INDEX(products!$A$1:$G$49,MATCH(orders!$D157,products!$A$1:$A$49,0),MATCH(orders!L$1,products!$A$1:$G$1,0))</f>
        <v>25.874999999999996</v>
      </c>
      <c r="M157" s="7">
        <f t="shared" si="6"/>
        <v>155.24999999999997</v>
      </c>
      <c r="N157" t="str">
        <f t="shared" si="7"/>
        <v>Arabika</v>
      </c>
      <c r="O157" t="str">
        <f t="shared" si="8"/>
        <v>Medium</v>
      </c>
      <c r="P157" t="str">
        <f>VLOOKUP(Table2[[#This Row],[Customer ID]],customers!$A$1:$I$1001,9,FALSE)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IF(VLOOKUP(C158,customers!A157:$C$1001,3,FALSE)=0,"",VLOOKUP(C158,customers!A157:$C$1001,3,FALSE) )</f>
        <v>fkeinrat4c@dailymail.co.uk</v>
      </c>
      <c r="H158" s="2" t="str">
        <f>VLOOKUP(F158,customers!$B$1:$G$1001,6,FALSE)</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7">
        <f>INDEX(products!$A$1:$G$49,MATCH(orders!$D158,products!$A$1:$A$49,0),MATCH(orders!L$1,products!$A$1:$G$1,0))</f>
        <v>25.874999999999996</v>
      </c>
      <c r="M158" s="7">
        <f t="shared" si="6"/>
        <v>77.624999999999986</v>
      </c>
      <c r="N158" t="str">
        <f t="shared" si="7"/>
        <v>Arabika</v>
      </c>
      <c r="O158" t="str">
        <f t="shared" si="8"/>
        <v>Medium</v>
      </c>
      <c r="P158" t="str">
        <f>VLOOKUP(Table2[[#This Row],[Customer ID]],customers!$A$1:$I$1001,9,FALSE)</f>
        <v>Yes</v>
      </c>
    </row>
    <row r="159" spans="1:16" x14ac:dyDescent="0.25">
      <c r="A159" s="2" t="s">
        <v>1373</v>
      </c>
      <c r="B159" s="3">
        <v>44374</v>
      </c>
      <c r="C159" s="2" t="s">
        <v>1374</v>
      </c>
      <c r="D159" t="s">
        <v>6149</v>
      </c>
      <c r="E159" s="2">
        <v>3</v>
      </c>
      <c r="F159" s="2" t="str">
        <f>VLOOKUP(C159,customers!$A$1:$B$1001,2,FALSE)</f>
        <v>Paulo Yea</v>
      </c>
      <c r="G159" s="2" t="str">
        <f>IF(VLOOKUP(C159,customers!A158:$C$1001,3,FALSE)=0,"",VLOOKUP(C159,customers!A158:$C$1001,3,FALSE) )</f>
        <v>pyea4d@aol.com</v>
      </c>
      <c r="H159" s="2" t="str">
        <f>VLOOKUP(F159,customers!$B$1:$G$1001,6,FALSE)</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VLOOKUP(Table2[[#This Row],[Customer ID]],customers!$A$1:$I$1001,9,FALSE)</f>
        <v>No</v>
      </c>
    </row>
    <row r="160" spans="1:16" x14ac:dyDescent="0.25">
      <c r="A160" s="2" t="s">
        <v>1379</v>
      </c>
      <c r="B160" s="3">
        <v>43714</v>
      </c>
      <c r="C160" s="2" t="s">
        <v>1380</v>
      </c>
      <c r="D160" t="s">
        <v>6149</v>
      </c>
      <c r="E160" s="2">
        <v>6</v>
      </c>
      <c r="F160" s="2" t="str">
        <f>VLOOKUP(C160,customers!$A$1:$B$1001,2,FALSE)</f>
        <v>Say Risborough</v>
      </c>
      <c r="G160" s="2" t="str">
        <f>IF(VLOOKUP(C160,customers!A159:$C$1001,3,FALSE)=0,"",VLOOKUP(C160,customers!A159:$C$1001,3,FALSE) )</f>
        <v/>
      </c>
      <c r="H160" s="2" t="str">
        <f>VLOOKUP(F160,customers!$B$1:$G$1001,6,FALSE)</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VLOOKUP(Table2[[#This Row],[Customer ID]],customers!$A$1:$I$1001,9,FALSE)</f>
        <v>Yes</v>
      </c>
    </row>
    <row r="161" spans="1:16" x14ac:dyDescent="0.25">
      <c r="A161" s="2" t="s">
        <v>1384</v>
      </c>
      <c r="B161" s="3">
        <v>44316</v>
      </c>
      <c r="C161" s="2" t="s">
        <v>1385</v>
      </c>
      <c r="D161" t="s">
        <v>6164</v>
      </c>
      <c r="E161" s="2">
        <v>6</v>
      </c>
      <c r="F161" s="2" t="str">
        <f>VLOOKUP(C161,customers!$A$1:$B$1001,2,FALSE)</f>
        <v>Alexa Sizey</v>
      </c>
      <c r="G161" s="2" t="str">
        <f>IF(VLOOKUP(C161,customers!A160:$C$1001,3,FALSE)=0,"",VLOOKUP(C161,customers!A160:$C$1001,3,FALSE) )</f>
        <v/>
      </c>
      <c r="H161" s="2" t="str">
        <f>VLOOKUP(F161,customers!$B$1:$G$1001,6,FALSE)</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7">
        <f>INDEX(products!$A$1:$G$49,MATCH(orders!$D161,products!$A$1:$A$49,0),MATCH(orders!L$1,products!$A$1:$G$1,0))</f>
        <v>36.454999999999998</v>
      </c>
      <c r="M161" s="7">
        <f t="shared" si="6"/>
        <v>218.73</v>
      </c>
      <c r="N161" t="str">
        <f t="shared" si="7"/>
        <v>Libersia</v>
      </c>
      <c r="O161" t="str">
        <f t="shared" si="8"/>
        <v>Light</v>
      </c>
      <c r="P161" t="str">
        <f>VLOOKUP(Table2[[#This Row],[Customer ID]],customers!$A$1:$I$1001,9,FALSE)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IF(VLOOKUP(C162,customers!A161:$C$1001,3,FALSE)=0,"",VLOOKUP(C162,customers!A161:$C$1001,3,FALSE) )</f>
        <v>kswede4g@addthis.com</v>
      </c>
      <c r="H162" s="2" t="str">
        <f>VLOOKUP(F162,customers!$B$1:$G$1001,6,FALSE)</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VLOOKUP(Table2[[#This Row],[Customer ID]],customers!$A$1:$I$1001,9,FALSE)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IF(VLOOKUP(C163,customers!A162:$C$1001,3,FALSE)=0,"",VLOOKUP(C163,customers!A162:$C$1001,3,FALSE) )</f>
        <v>lrubrow4h@microsoft.com</v>
      </c>
      <c r="H163" s="2" t="str">
        <f>VLOOKUP(F163,customers!$B$1:$G$1001,6,FALSE)</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7">
        <f>INDEX(products!$A$1:$G$49,MATCH(orders!$D163,products!$A$1:$A$49,0),MATCH(orders!L$1,products!$A$1:$G$1,0))</f>
        <v>7.77</v>
      </c>
      <c r="M163" s="7">
        <f t="shared" si="6"/>
        <v>23.31</v>
      </c>
      <c r="N163" t="str">
        <f t="shared" si="7"/>
        <v>Arabika</v>
      </c>
      <c r="O163" t="str">
        <f t="shared" si="8"/>
        <v>Light</v>
      </c>
      <c r="P163" t="str">
        <f>VLOOKUP(Table2[[#This Row],[Customer ID]],customers!$A$1:$I$1001,9,FALSE)</f>
        <v>No</v>
      </c>
    </row>
    <row r="164" spans="1:16" x14ac:dyDescent="0.25">
      <c r="A164" s="2" t="s">
        <v>1401</v>
      </c>
      <c r="B164" s="3">
        <v>44515</v>
      </c>
      <c r="C164" s="2" t="s">
        <v>1402</v>
      </c>
      <c r="D164" t="s">
        <v>6144</v>
      </c>
      <c r="E164" s="2">
        <v>3</v>
      </c>
      <c r="F164" s="2" t="str">
        <f>VLOOKUP(C164,customers!$A$1:$B$1001,2,FALSE)</f>
        <v>Dottie Tift</v>
      </c>
      <c r="G164" s="2" t="str">
        <f>IF(VLOOKUP(C164,customers!A163:$C$1001,3,FALSE)=0,"",VLOOKUP(C164,customers!A163:$C$1001,3,FALSE) )</f>
        <v>dtift4i@netvibes.com</v>
      </c>
      <c r="H164" s="2" t="str">
        <f>VLOOKUP(F164,customers!$B$1:$G$1001,6,FALSE)</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VLOOKUP(Table2[[#This Row],[Customer ID]],customers!$A$1:$I$1001,9,FALSE)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IF(VLOOKUP(C165,customers!A164:$C$1001,3,FALSE)=0,"",VLOOKUP(C165,customers!A164:$C$1001,3,FALSE) )</f>
        <v>gschonfeld4j@oracle.com</v>
      </c>
      <c r="H165" s="2" t="str">
        <f>VLOOKUP(F165,customers!$B$1:$G$1001,6,FALSE)</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VLOOKUP(Table2[[#This Row],[Customer ID]],customers!$A$1:$I$1001,9,FALSE)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IF(VLOOKUP(C166,customers!A165:$C$1001,3,FALSE)=0,"",VLOOKUP(C166,customers!A165:$C$1001,3,FALSE) )</f>
        <v>cfeye4k@google.co.jp</v>
      </c>
      <c r="H166" s="2" t="str">
        <f>VLOOKUP(F166,customers!$B$1:$G$1001,6,FALSE)</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VLOOKUP(Table2[[#This Row],[Customer ID]],customers!$A$1:$I$1001,9,FALSE)</f>
        <v>No</v>
      </c>
    </row>
    <row r="167" spans="1:16" x14ac:dyDescent="0.25">
      <c r="A167" s="2" t="s">
        <v>1420</v>
      </c>
      <c r="B167" s="3">
        <v>44234</v>
      </c>
      <c r="C167" s="2" t="s">
        <v>1421</v>
      </c>
      <c r="D167" t="s">
        <v>6177</v>
      </c>
      <c r="E167" s="2">
        <v>6</v>
      </c>
      <c r="F167" s="2" t="str">
        <f>VLOOKUP(C167,customers!$A$1:$B$1001,2,FALSE)</f>
        <v>Mina Elstone</v>
      </c>
      <c r="G167" s="2" t="str">
        <f>IF(VLOOKUP(C167,customers!A166:$C$1001,3,FALSE)=0,"",VLOOKUP(C167,customers!A166:$C$1001,3,FALSE) )</f>
        <v/>
      </c>
      <c r="H167" s="2" t="str">
        <f>VLOOKUP(F167,customers!$B$1:$G$1001,6,FALSE)</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VLOOKUP(Table2[[#This Row],[Customer ID]],customers!$A$1:$I$1001,9,FALSE)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IF(VLOOKUP(C168,customers!A167:$C$1001,3,FALSE)=0,"",VLOOKUP(C168,customers!A167:$C$1001,3,FALSE) )</f>
        <v/>
      </c>
      <c r="H168" s="2" t="str">
        <f>VLOOKUP(F168,customers!$B$1:$G$1001,6,FALSE)</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VLOOKUP(Table2[[#This Row],[Customer ID]],customers!$A$1:$I$1001,9,FALSE)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IF(VLOOKUP(C169,customers!A168:$C$1001,3,FALSE)=0,"",VLOOKUP(C169,customers!A168:$C$1001,3,FALSE) )</f>
        <v>tfero4n@comsenz.com</v>
      </c>
      <c r="H169" s="2" t="str">
        <f>VLOOKUP(F169,customers!$B$1:$G$1001,6,FALSE)</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VLOOKUP(Table2[[#This Row],[Customer ID]],customers!$A$1:$I$1001,9,FALSE)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IF(VLOOKUP(C170,customers!A169:$C$1001,3,FALSE)=0,"",VLOOKUP(C170,customers!A169:$C$1001,3,FALSE) )</f>
        <v/>
      </c>
      <c r="H170" s="2" t="str">
        <f>VLOOKUP(F170,customers!$B$1:$G$1001,6,FALSE)</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7">
        <f>INDEX(products!$A$1:$G$49,MATCH(orders!$D170,products!$A$1:$A$49,0),MATCH(orders!L$1,products!$A$1:$G$1,0))</f>
        <v>6.75</v>
      </c>
      <c r="M170" s="7">
        <f t="shared" si="6"/>
        <v>40.5</v>
      </c>
      <c r="N170" t="str">
        <f t="shared" si="7"/>
        <v>Arabika</v>
      </c>
      <c r="O170" t="str">
        <f t="shared" si="8"/>
        <v>Medium</v>
      </c>
      <c r="P170" t="str">
        <f>VLOOKUP(Table2[[#This Row],[Customer ID]],customers!$A$1:$I$1001,9,FALSE)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IF(VLOOKUP(C171,customers!A170:$C$1001,3,FALSE)=0,"",VLOOKUP(C171,customers!A170:$C$1001,3,FALSE) )</f>
        <v>fdauney4p@sphinn.com</v>
      </c>
      <c r="H171" s="2" t="str">
        <f>VLOOKUP(F171,customers!$B$1:$G$1001,6,FALSE)</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VLOOKUP(Table2[[#This Row],[Customer ID]],customers!$A$1:$I$1001,9,FALSE)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IF(VLOOKUP(C172,customers!A171:$C$1001,3,FALSE)=0,"",VLOOKUP(C172,customers!A171:$C$1001,3,FALSE) )</f>
        <v>searley4q@youku.com</v>
      </c>
      <c r="H172" s="2" t="str">
        <f>VLOOKUP(F172,customers!$B$1:$G$1001,6,FALSE)</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VLOOKUP(Table2[[#This Row],[Customer ID]],customers!$A$1:$I$1001,9,FALSE)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IF(VLOOKUP(C173,customers!A172:$C$1001,3,FALSE)=0,"",VLOOKUP(C173,customers!A172:$C$1001,3,FALSE) )</f>
        <v>mchamberlayne4r@bigcartel.com</v>
      </c>
      <c r="H173" s="2" t="str">
        <f>VLOOKUP(F173,customers!$B$1:$G$1001,6,FALSE)</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VLOOKUP(Table2[[#This Row],[Customer ID]],customers!$A$1:$I$1001,9,FALSE)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IF(VLOOKUP(C174,customers!A173:$C$1001,3,FALSE)=0,"",VLOOKUP(C174,customers!A173:$C$1001,3,FALSE) )</f>
        <v>bflaherty4s@moonfruit.com</v>
      </c>
      <c r="H174" s="2" t="str">
        <f>VLOOKUP(F174,customers!$B$1:$G$1001,6,FALSE)</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VLOOKUP(Table2[[#This Row],[Customer ID]],customers!$A$1:$I$1001,9,FALSE)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IF(VLOOKUP(C175,customers!A174:$C$1001,3,FALSE)=0,"",VLOOKUP(C175,customers!A174:$C$1001,3,FALSE) )</f>
        <v>ocolbeck4t@sina.com.cn</v>
      </c>
      <c r="H175" s="2" t="str">
        <f>VLOOKUP(F175,customers!$B$1:$G$1001,6,FALSE)</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VLOOKUP(Table2[[#This Row],[Customer ID]],customers!$A$1:$I$1001,9,FALSE)</f>
        <v>No</v>
      </c>
    </row>
    <row r="176" spans="1:16" x14ac:dyDescent="0.25">
      <c r="A176" s="2" t="s">
        <v>1470</v>
      </c>
      <c r="B176" s="3">
        <v>43813</v>
      </c>
      <c r="C176" s="2" t="s">
        <v>1471</v>
      </c>
      <c r="D176" t="s">
        <v>6148</v>
      </c>
      <c r="E176" s="2">
        <v>6</v>
      </c>
      <c r="F176" s="2" t="str">
        <f>VLOOKUP(C176,customers!$A$1:$B$1001,2,FALSE)</f>
        <v>Elysee Sketch</v>
      </c>
      <c r="G176" s="2" t="str">
        <f>IF(VLOOKUP(C176,customers!A175:$C$1001,3,FALSE)=0,"",VLOOKUP(C176,customers!A175:$C$1001,3,FALSE) )</f>
        <v/>
      </c>
      <c r="H176" s="2" t="str">
        <f>VLOOKUP(F176,customers!$B$1:$G$1001,6,FALSE)</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VLOOKUP(Table2[[#This Row],[Customer ID]],customers!$A$1:$I$1001,9,FALSE)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IF(VLOOKUP(C177,customers!A176:$C$1001,3,FALSE)=0,"",VLOOKUP(C177,customers!A176:$C$1001,3,FALSE) )</f>
        <v>ehobbing4v@nsw.gov.au</v>
      </c>
      <c r="H177" s="2" t="str">
        <f>VLOOKUP(F177,customers!$B$1:$G$1001,6,FALSE)</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VLOOKUP(Table2[[#This Row],[Customer ID]],customers!$A$1:$I$1001,9,FALSE)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IF(VLOOKUP(C178,customers!A177:$C$1001,3,FALSE)=0,"",VLOOKUP(C178,customers!A177:$C$1001,3,FALSE) )</f>
        <v>othynne4w@auda.org.au</v>
      </c>
      <c r="H178" s="2" t="str">
        <f>VLOOKUP(F178,customers!$B$1:$G$1001,6,FALSE)</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VLOOKUP(Table2[[#This Row],[Customer ID]],customers!$A$1:$I$1001,9,FALSE)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IF(VLOOKUP(C179,customers!A178:$C$1001,3,FALSE)=0,"",VLOOKUP(C179,customers!A178:$C$1001,3,FALSE) )</f>
        <v>eheining4x@flickr.com</v>
      </c>
      <c r="H179" s="2" t="str">
        <f>VLOOKUP(F179,customers!$B$1:$G$1001,6,FALSE)</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VLOOKUP(Table2[[#This Row],[Customer ID]],customers!$A$1:$I$1001,9,FALSE)</f>
        <v>Yes</v>
      </c>
    </row>
    <row r="180" spans="1:16" x14ac:dyDescent="0.25">
      <c r="A180" s="2" t="s">
        <v>1492</v>
      </c>
      <c r="B180" s="3">
        <v>43746</v>
      </c>
      <c r="C180" s="2" t="s">
        <v>1493</v>
      </c>
      <c r="D180" t="s">
        <v>6140</v>
      </c>
      <c r="E180" s="2">
        <v>2</v>
      </c>
      <c r="F180" s="2" t="str">
        <f>VLOOKUP(C180,customers!$A$1:$B$1001,2,FALSE)</f>
        <v>Katerina Melloi</v>
      </c>
      <c r="G180" s="2" t="str">
        <f>IF(VLOOKUP(C180,customers!A179:$C$1001,3,FALSE)=0,"",VLOOKUP(C180,customers!A179:$C$1001,3,FALSE) )</f>
        <v>kmelloi4y@imdb.com</v>
      </c>
      <c r="H180" s="2" t="str">
        <f>VLOOKUP(F180,customers!$B$1:$G$1001,6,FALSE)</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7">
        <f>INDEX(products!$A$1:$G$49,MATCH(orders!$D180,products!$A$1:$A$49,0),MATCH(orders!L$1,products!$A$1:$G$1,0))</f>
        <v>12.95</v>
      </c>
      <c r="M180" s="7">
        <f t="shared" si="6"/>
        <v>25.9</v>
      </c>
      <c r="N180" t="str">
        <f t="shared" si="7"/>
        <v>Arabika</v>
      </c>
      <c r="O180" t="str">
        <f t="shared" si="8"/>
        <v>Light</v>
      </c>
      <c r="P180" t="str">
        <f>VLOOKUP(Table2[[#This Row],[Customer ID]],customers!$A$1:$I$1001,9,FALSE)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IF(VLOOKUP(C181,customers!A180:$C$1001,3,FALSE)=0,"",VLOOKUP(C181,customers!A180:$C$1001,3,FALSE) )</f>
        <v/>
      </c>
      <c r="H181" s="2" t="str">
        <f>VLOOKUP(F181,customers!$B$1:$G$1001,6,FALSE)</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7">
        <f>INDEX(products!$A$1:$G$49,MATCH(orders!$D181,products!$A$1:$A$49,0),MATCH(orders!L$1,products!$A$1:$G$1,0))</f>
        <v>2.9849999999999999</v>
      </c>
      <c r="M181" s="7">
        <f t="shared" si="6"/>
        <v>2.9849999999999999</v>
      </c>
      <c r="N181" t="str">
        <f t="shared" si="7"/>
        <v>Arabika</v>
      </c>
      <c r="O181" t="str">
        <f t="shared" si="8"/>
        <v>Dark</v>
      </c>
      <c r="P181" t="str">
        <f>VLOOKUP(Table2[[#This Row],[Customer ID]],customers!$A$1:$I$1001,9,FALSE)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IF(VLOOKUP(C182,customers!A181:$C$1001,3,FALSE)=0,"",VLOOKUP(C182,customers!A181:$C$1001,3,FALSE) )</f>
        <v>amussen50@51.la</v>
      </c>
      <c r="H182" s="2" t="str">
        <f>VLOOKUP(F182,customers!$B$1:$G$1001,6,FALSE)</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VLOOKUP(Table2[[#This Row],[Customer ID]],customers!$A$1:$I$1001,9,FALSE)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IF(VLOOKUP(C183,customers!A182:$C$1001,3,FALSE)=0,"",VLOOKUP(C183,customers!A182:$C$1001,3,FALSE) )</f>
        <v>amussen50@51.la</v>
      </c>
      <c r="H183" s="2" t="str">
        <f>VLOOKUP(F183,customers!$B$1:$G$1001,6,FALSE)</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7">
        <f>INDEX(products!$A$1:$G$49,MATCH(orders!$D183,products!$A$1:$A$49,0),MATCH(orders!L$1,products!$A$1:$G$1,0))</f>
        <v>5.97</v>
      </c>
      <c r="M183" s="7">
        <f t="shared" si="6"/>
        <v>29.849999999999998</v>
      </c>
      <c r="N183" t="str">
        <f t="shared" si="7"/>
        <v>Arabika</v>
      </c>
      <c r="O183" t="str">
        <f t="shared" si="8"/>
        <v>Dark</v>
      </c>
      <c r="P183" t="str">
        <f>VLOOKUP(Table2[[#This Row],[Customer ID]],customers!$A$1:$I$1001,9,FALSE)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IF(VLOOKUP(C184,customers!A183:$C$1001,3,FALSE)=0,"",VLOOKUP(C184,customers!A183:$C$1001,3,FALSE) )</f>
        <v>amundford52@nbcnews.com</v>
      </c>
      <c r="H184" s="2" t="str">
        <f>VLOOKUP(F184,customers!$B$1:$G$1001,6,FALSE)</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VLOOKUP(Table2[[#This Row],[Customer ID]],customers!$A$1:$I$1001,9,FALSE)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IF(VLOOKUP(C185,customers!A184:$C$1001,3,FALSE)=0,"",VLOOKUP(C185,customers!A184:$C$1001,3,FALSE) )</f>
        <v>twalas53@google.ca</v>
      </c>
      <c r="H185" s="2" t="str">
        <f>VLOOKUP(F185,customers!$B$1:$G$1001,6,FALSE)</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VLOOKUP(Table2[[#This Row],[Customer ID]],customers!$A$1:$I$1001,9,FALSE)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IF(VLOOKUP(C186,customers!A185:$C$1001,3,FALSE)=0,"",VLOOKUP(C186,customers!A185:$C$1001,3,FALSE) )</f>
        <v>iblazewicz54@thetimes.co.uk</v>
      </c>
      <c r="H186" s="2" t="str">
        <f>VLOOKUP(F186,customers!$B$1:$G$1001,6,FALSE)</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7">
        <f>INDEX(products!$A$1:$G$49,MATCH(orders!$D186,products!$A$1:$A$49,0),MATCH(orders!L$1,products!$A$1:$G$1,0))</f>
        <v>7.77</v>
      </c>
      <c r="M186" s="7">
        <f t="shared" si="6"/>
        <v>31.08</v>
      </c>
      <c r="N186" t="str">
        <f t="shared" si="7"/>
        <v>Arabika</v>
      </c>
      <c r="O186" t="str">
        <f t="shared" si="8"/>
        <v>Light</v>
      </c>
      <c r="P186" t="str">
        <f>VLOOKUP(Table2[[#This Row],[Customer ID]],customers!$A$1:$I$1001,9,FALSE)</f>
        <v>No</v>
      </c>
    </row>
    <row r="187" spans="1:16" x14ac:dyDescent="0.25">
      <c r="A187" s="2" t="s">
        <v>1532</v>
      </c>
      <c r="B187" s="3">
        <v>43483</v>
      </c>
      <c r="C187" s="2" t="s">
        <v>1533</v>
      </c>
      <c r="D187" t="s">
        <v>6144</v>
      </c>
      <c r="E187" s="2">
        <v>5</v>
      </c>
      <c r="F187" s="2" t="str">
        <f>VLOOKUP(C187,customers!$A$1:$B$1001,2,FALSE)</f>
        <v>Angie Rizzetti</v>
      </c>
      <c r="G187" s="2" t="str">
        <f>IF(VLOOKUP(C187,customers!A186:$C$1001,3,FALSE)=0,"",VLOOKUP(C187,customers!A186:$C$1001,3,FALSE) )</f>
        <v>arizzetti55@naver.com</v>
      </c>
      <c r="H187" s="2" t="str">
        <f>VLOOKUP(F187,customers!$B$1:$G$1001,6,FALSE)</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VLOOKUP(Table2[[#This Row],[Customer ID]],customers!$A$1:$I$1001,9,FALSE)</f>
        <v>Yes</v>
      </c>
    </row>
    <row r="188" spans="1:16" x14ac:dyDescent="0.25">
      <c r="A188" s="2" t="s">
        <v>1538</v>
      </c>
      <c r="B188" s="3">
        <v>43684</v>
      </c>
      <c r="C188" s="2" t="s">
        <v>1539</v>
      </c>
      <c r="D188" t="s">
        <v>6151</v>
      </c>
      <c r="E188" s="2">
        <v>3</v>
      </c>
      <c r="F188" s="2" t="str">
        <f>VLOOKUP(C188,customers!$A$1:$B$1001,2,FALSE)</f>
        <v>Mord Meriet</v>
      </c>
      <c r="G188" s="2" t="str">
        <f>IF(VLOOKUP(C188,customers!A187:$C$1001,3,FALSE)=0,"",VLOOKUP(C188,customers!A187:$C$1001,3,FALSE) )</f>
        <v>mmeriet56@noaa.gov</v>
      </c>
      <c r="H188" s="2" t="str">
        <f>VLOOKUP(F188,customers!$B$1:$G$1001,6,FALSE)</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VLOOKUP(Table2[[#This Row],[Customer ID]],customers!$A$1:$I$1001,9,FALSE)</f>
        <v>No</v>
      </c>
    </row>
    <row r="189" spans="1:16" x14ac:dyDescent="0.25">
      <c r="A189" s="2" t="s">
        <v>1544</v>
      </c>
      <c r="B189" s="3">
        <v>44633</v>
      </c>
      <c r="C189" s="2" t="s">
        <v>1545</v>
      </c>
      <c r="D189" t="s">
        <v>6160</v>
      </c>
      <c r="E189" s="2">
        <v>5</v>
      </c>
      <c r="F189" s="2" t="str">
        <f>VLOOKUP(C189,customers!$A$1:$B$1001,2,FALSE)</f>
        <v>Lawrence Pratt</v>
      </c>
      <c r="G189" s="2" t="str">
        <f>IF(VLOOKUP(C189,customers!A188:$C$1001,3,FALSE)=0,"",VLOOKUP(C189,customers!A188:$C$1001,3,FALSE) )</f>
        <v>lpratt57@netvibes.com</v>
      </c>
      <c r="H189" s="2" t="str">
        <f>VLOOKUP(F189,customers!$B$1:$G$1001,6,FALSE)</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7">
        <f>INDEX(products!$A$1:$G$49,MATCH(orders!$D189,products!$A$1:$A$49,0),MATCH(orders!L$1,products!$A$1:$G$1,0))</f>
        <v>8.73</v>
      </c>
      <c r="M189" s="7">
        <f t="shared" si="6"/>
        <v>43.650000000000006</v>
      </c>
      <c r="N189" t="str">
        <f t="shared" si="7"/>
        <v>Libersia</v>
      </c>
      <c r="O189" t="str">
        <f t="shared" si="8"/>
        <v>Medium</v>
      </c>
      <c r="P189" t="str">
        <f>VLOOKUP(Table2[[#This Row],[Customer ID]],customers!$A$1:$I$1001,9,FALSE)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IF(VLOOKUP(C190,customers!A189:$C$1001,3,FALSE)=0,"",VLOOKUP(C190,customers!A189:$C$1001,3,FALSE) )</f>
        <v>akitchingham58@com.com</v>
      </c>
      <c r="H190" s="2" t="str">
        <f>VLOOKUP(F190,customers!$B$1:$G$1001,6,FALSE)</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VLOOKUP(Table2[[#This Row],[Customer ID]],customers!$A$1:$I$1001,9,FALSE)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IF(VLOOKUP(C191,customers!A190:$C$1001,3,FALSE)=0,"",VLOOKUP(C191,customers!A190:$C$1001,3,FALSE) )</f>
        <v>bbartholin59@xinhuanet.com</v>
      </c>
      <c r="H191" s="2" t="str">
        <f>VLOOKUP(F191,customers!$B$1:$G$1001,6,FALSE)</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7">
        <f>INDEX(products!$A$1:$G$49,MATCH(orders!$D191,products!$A$1:$A$49,0),MATCH(orders!L$1,products!$A$1:$G$1,0))</f>
        <v>14.55</v>
      </c>
      <c r="M191" s="7">
        <f t="shared" si="6"/>
        <v>43.650000000000006</v>
      </c>
      <c r="N191" t="str">
        <f t="shared" si="7"/>
        <v>Libersia</v>
      </c>
      <c r="O191" t="str">
        <f t="shared" si="8"/>
        <v>Medium</v>
      </c>
      <c r="P191" t="str">
        <f>VLOOKUP(Table2[[#This Row],[Customer ID]],customers!$A$1:$I$1001,9,FALSE)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IF(VLOOKUP(C192,customers!A191:$C$1001,3,FALSE)=0,"",VLOOKUP(C192,customers!A191:$C$1001,3,FALSE) )</f>
        <v>mprinn5a@usa.gov</v>
      </c>
      <c r="H192" s="2" t="str">
        <f>VLOOKUP(F192,customers!$B$1:$G$1001,6,FALSE)</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7">
        <f>INDEX(products!$A$1:$G$49,MATCH(orders!$D192,products!$A$1:$A$49,0),MATCH(orders!L$1,products!$A$1:$G$1,0))</f>
        <v>33.464999999999996</v>
      </c>
      <c r="M192" s="7">
        <f t="shared" si="6"/>
        <v>33.464999999999996</v>
      </c>
      <c r="N192" t="str">
        <f t="shared" si="7"/>
        <v>Libersia</v>
      </c>
      <c r="O192" t="str">
        <f t="shared" si="8"/>
        <v>Medium</v>
      </c>
      <c r="P192" t="str">
        <f>VLOOKUP(Table2[[#This Row],[Customer ID]],customers!$A$1:$I$1001,9,FALSE)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IF(VLOOKUP(C193,customers!A192:$C$1001,3,FALSE)=0,"",VLOOKUP(C193,customers!A192:$C$1001,3,FALSE) )</f>
        <v>abaudino5b@netvibes.com</v>
      </c>
      <c r="H193" s="2" t="str">
        <f>VLOOKUP(F193,customers!$B$1:$G$1001,6,FALSE)</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7">
        <f>INDEX(products!$A$1:$G$49,MATCH(orders!$D193,products!$A$1:$A$49,0),MATCH(orders!L$1,products!$A$1:$G$1,0))</f>
        <v>3.8849999999999998</v>
      </c>
      <c r="M193" s="7">
        <f t="shared" si="6"/>
        <v>19.424999999999997</v>
      </c>
      <c r="N193" t="str">
        <f t="shared" si="7"/>
        <v>Libersia</v>
      </c>
      <c r="O193" t="str">
        <f t="shared" si="8"/>
        <v>Dark</v>
      </c>
      <c r="P193" t="str">
        <f>VLOOKUP(Table2[[#This Row],[Customer ID]],customers!$A$1:$I$1001,9,FALSE)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IF(VLOOKUP(C194,customers!A193:$C$1001,3,FALSE)=0,"",VLOOKUP(C194,customers!A193:$C$1001,3,FALSE) )</f>
        <v>ppetrushanko5c@blinklist.com</v>
      </c>
      <c r="H194" s="2" t="str">
        <f>VLOOKUP(F194,customers!$B$1:$G$1001,6,FALSE)</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VLOOKUP(Table2[[#This Row],[Customer ID]],customers!$A$1:$I$1001,9,FALSE)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IF(VLOOKUP(C195,customers!A194:$C$1001,3,FALSE)=0,"",VLOOKUP(C195,customers!A194:$C$1001,3,FALSE) )</f>
        <v/>
      </c>
      <c r="H195" s="2" t="str">
        <f>VLOOKUP(F195,customers!$B$1:$G$1001,6,FALSE)</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7">
        <f>INDEX(products!$A$1:$G$49,MATCH(orders!$D195,products!$A$1:$A$49,0),MATCH(orders!L$1,products!$A$1:$G$1,0))</f>
        <v>14.85</v>
      </c>
      <c r="M195" s="7">
        <f t="shared" ref="M195:M258" si="9">L195*E195</f>
        <v>44.55</v>
      </c>
      <c r="N195" t="str">
        <f t="shared" ref="N195:N258" si="10">_xlfn.IFS(I195="Rob","Robusta",I195 ="Exc","Excelsa",I195="Ara","Arabika",I195="Lib","Libersia")</f>
        <v>Excelsa</v>
      </c>
      <c r="O195" t="str">
        <f t="shared" ref="O195:O258" si="11">_xlfn.IFS(J195="M","Medium",J195="L","Light",J195="D","Dark")</f>
        <v>Light</v>
      </c>
      <c r="P195" t="str">
        <f>VLOOKUP(Table2[[#This Row],[Customer ID]],customers!$A$1:$I$1001,9,FALSE)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IF(VLOOKUP(C196,customers!A195:$C$1001,3,FALSE)=0,"",VLOOKUP(C196,customers!A195:$C$1001,3,FALSE) )</f>
        <v>elaird5e@bing.com</v>
      </c>
      <c r="H196" s="2" t="str">
        <f>VLOOKUP(F196,customers!$B$1:$G$1001,6,FALSE)</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VLOOKUP(Table2[[#This Row],[Customer ID]],customers!$A$1:$I$1001,9,FALSE)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IF(VLOOKUP(C197,customers!A196:$C$1001,3,FALSE)=0,"",VLOOKUP(C197,customers!A196:$C$1001,3,FALSE) )</f>
        <v>mhowsden5f@infoseek.co.jp</v>
      </c>
      <c r="H197" s="2" t="str">
        <f>VLOOKUP(F197,customers!$B$1:$G$1001,6,FALSE)</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7">
        <f>INDEX(products!$A$1:$G$49,MATCH(orders!$D197,products!$A$1:$A$49,0),MATCH(orders!L$1,products!$A$1:$G$1,0))</f>
        <v>12.95</v>
      </c>
      <c r="M197" s="7">
        <f t="shared" si="9"/>
        <v>38.849999999999994</v>
      </c>
      <c r="N197" t="str">
        <f t="shared" si="10"/>
        <v>Arabika</v>
      </c>
      <c r="O197" t="str">
        <f t="shared" si="11"/>
        <v>Light</v>
      </c>
      <c r="P197" t="str">
        <f>VLOOKUP(Table2[[#This Row],[Customer ID]],customers!$A$1:$I$1001,9,FALSE)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IF(VLOOKUP(C198,customers!A197:$C$1001,3,FALSE)=0,"",VLOOKUP(C198,customers!A197:$C$1001,3,FALSE) )</f>
        <v>ncuttler5g@parallels.com</v>
      </c>
      <c r="H198" s="2" t="str">
        <f>VLOOKUP(F198,customers!$B$1:$G$1001,6,FALSE)</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VLOOKUP(Table2[[#This Row],[Customer ID]],customers!$A$1:$I$1001,9,FALSE)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IF(VLOOKUP(C199,customers!A198:$C$1001,3,FALSE)=0,"",VLOOKUP(C199,customers!A198:$C$1001,3,FALSE) )</f>
        <v>ncuttler5g@parallels.com</v>
      </c>
      <c r="H199" s="2" t="str">
        <f>VLOOKUP(F199,customers!$B$1:$G$1001,6,FALSE)</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7">
        <f>INDEX(products!$A$1:$G$49,MATCH(orders!$D199,products!$A$1:$A$49,0),MATCH(orders!L$1,products!$A$1:$G$1,0))</f>
        <v>29.784999999999997</v>
      </c>
      <c r="M199" s="7">
        <f t="shared" si="9"/>
        <v>59.569999999999993</v>
      </c>
      <c r="N199" t="str">
        <f t="shared" si="10"/>
        <v>Libersia</v>
      </c>
      <c r="O199" t="str">
        <f t="shared" si="11"/>
        <v>Dark</v>
      </c>
      <c r="P199" t="str">
        <f>VLOOKUP(Table2[[#This Row],[Customer ID]],customers!$A$1:$I$1001,9,FALSE)</f>
        <v>No</v>
      </c>
    </row>
    <row r="200" spans="1:16" x14ac:dyDescent="0.25">
      <c r="A200" s="2" t="s">
        <v>1596</v>
      </c>
      <c r="B200" s="3">
        <v>44339</v>
      </c>
      <c r="C200" s="2" t="s">
        <v>1597</v>
      </c>
      <c r="D200" t="s">
        <v>6165</v>
      </c>
      <c r="E200" s="2">
        <v>3</v>
      </c>
      <c r="F200" s="2" t="str">
        <f>VLOOKUP(C200,customers!$A$1:$B$1001,2,FALSE)</f>
        <v>Nealson Cuttler</v>
      </c>
      <c r="G200" s="2" t="e">
        <f>IF(VLOOKUP(C200,customers!A199:$C$1001,3,FALSE)=0,"",VLOOKUP(C200,customers!A199:$C$1001,3,FALSE) )</f>
        <v>#N/A</v>
      </c>
      <c r="H200" s="2" t="str">
        <f>VLOOKUP(F200,customers!$B$1:$G$1001,6,FALSE)</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7">
        <f>INDEX(products!$A$1:$G$49,MATCH(orders!$D200,products!$A$1:$A$49,0),MATCH(orders!L$1,products!$A$1:$G$1,0))</f>
        <v>29.784999999999997</v>
      </c>
      <c r="M200" s="7">
        <f t="shared" si="9"/>
        <v>89.35499999999999</v>
      </c>
      <c r="N200" t="str">
        <f t="shared" si="10"/>
        <v>Libersia</v>
      </c>
      <c r="O200" t="str">
        <f t="shared" si="11"/>
        <v>Dark</v>
      </c>
      <c r="P200" t="str">
        <f>VLOOKUP(Table2[[#This Row],[Customer ID]],customers!$A$1:$I$1001,9,FALSE)</f>
        <v>No</v>
      </c>
    </row>
    <row r="201" spans="1:16" x14ac:dyDescent="0.25">
      <c r="A201" s="2" t="s">
        <v>1596</v>
      </c>
      <c r="B201" s="3">
        <v>44339</v>
      </c>
      <c r="C201" s="2" t="s">
        <v>1597</v>
      </c>
      <c r="D201" t="s">
        <v>6161</v>
      </c>
      <c r="E201" s="2">
        <v>4</v>
      </c>
      <c r="F201" s="2" t="str">
        <f>VLOOKUP(C201,customers!$A$1:$B$1001,2,FALSE)</f>
        <v>Nealson Cuttler</v>
      </c>
      <c r="G201" s="2" t="e">
        <f>IF(VLOOKUP(C201,customers!A200:$C$1001,3,FALSE)=0,"",VLOOKUP(C201,customers!A200:$C$1001,3,FALSE) )</f>
        <v>#N/A</v>
      </c>
      <c r="H201" s="2" t="str">
        <f>VLOOKUP(F201,customers!$B$1:$G$1001,6,FALSE)</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7">
        <f>INDEX(products!$A$1:$G$49,MATCH(orders!$D201,products!$A$1:$A$49,0),MATCH(orders!L$1,products!$A$1:$G$1,0))</f>
        <v>9.51</v>
      </c>
      <c r="M201" s="7">
        <f t="shared" si="9"/>
        <v>38.04</v>
      </c>
      <c r="N201" t="str">
        <f t="shared" si="10"/>
        <v>Libersia</v>
      </c>
      <c r="O201" t="str">
        <f t="shared" si="11"/>
        <v>Light</v>
      </c>
      <c r="P201" t="str">
        <f>VLOOKUP(Table2[[#This Row],[Customer ID]],customers!$A$1:$I$1001,9,FALSE)</f>
        <v>No</v>
      </c>
    </row>
    <row r="202" spans="1:16" x14ac:dyDescent="0.25">
      <c r="A202" s="2" t="s">
        <v>1596</v>
      </c>
      <c r="B202" s="3">
        <v>44339</v>
      </c>
      <c r="C202" s="2" t="s">
        <v>1597</v>
      </c>
      <c r="D202" t="s">
        <v>6141</v>
      </c>
      <c r="E202" s="2">
        <v>3</v>
      </c>
      <c r="F202" s="2" t="str">
        <f>VLOOKUP(C202,customers!$A$1:$B$1001,2,FALSE)</f>
        <v>Nealson Cuttler</v>
      </c>
      <c r="G202" s="2" t="e">
        <f>IF(VLOOKUP(C202,customers!A201:$C$1001,3,FALSE)=0,"",VLOOKUP(C202,customers!A201:$C$1001,3,FALSE) )</f>
        <v>#N/A</v>
      </c>
      <c r="H202" s="2" t="str">
        <f>VLOOKUP(F202,customers!$B$1:$G$1001,6,FALSE)</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VLOOKUP(Table2[[#This Row],[Customer ID]],customers!$A$1:$I$1001,9,FALSE)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IF(VLOOKUP(C203,customers!A202:$C$1001,3,FALSE)=0,"",VLOOKUP(C203,customers!A202:$C$1001,3,FALSE) )</f>
        <v/>
      </c>
      <c r="H203" s="2" t="str">
        <f>VLOOKUP(F203,customers!$B$1:$G$1001,6,FALSE)</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7">
        <f>INDEX(products!$A$1:$G$49,MATCH(orders!$D203,products!$A$1:$A$49,0),MATCH(orders!L$1,products!$A$1:$G$1,0))</f>
        <v>9.51</v>
      </c>
      <c r="M203" s="7">
        <f t="shared" si="9"/>
        <v>57.06</v>
      </c>
      <c r="N203" t="str">
        <f t="shared" si="10"/>
        <v>Libersia</v>
      </c>
      <c r="O203" t="str">
        <f t="shared" si="11"/>
        <v>Light</v>
      </c>
      <c r="P203" t="str">
        <f>VLOOKUP(Table2[[#This Row],[Customer ID]],customers!$A$1:$I$1001,9,FALSE)</f>
        <v>No</v>
      </c>
    </row>
    <row r="204" spans="1:16" x14ac:dyDescent="0.25">
      <c r="A204" s="2" t="s">
        <v>1626</v>
      </c>
      <c r="B204" s="3">
        <v>44486</v>
      </c>
      <c r="C204" s="2" t="s">
        <v>1627</v>
      </c>
      <c r="D204" t="s">
        <v>6165</v>
      </c>
      <c r="E204" s="2">
        <v>6</v>
      </c>
      <c r="F204" s="2" t="str">
        <f>VLOOKUP(C204,customers!$A$1:$B$1001,2,FALSE)</f>
        <v>Tallie felip</v>
      </c>
      <c r="G204" s="2" t="str">
        <f>IF(VLOOKUP(C204,customers!A203:$C$1001,3,FALSE)=0,"",VLOOKUP(C204,customers!A203:$C$1001,3,FALSE) )</f>
        <v>tfelip5m@typepad.com</v>
      </c>
      <c r="H204" s="2" t="str">
        <f>VLOOKUP(F204,customers!$B$1:$G$1001,6,FALSE)</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7">
        <f>INDEX(products!$A$1:$G$49,MATCH(orders!$D204,products!$A$1:$A$49,0),MATCH(orders!L$1,products!$A$1:$G$1,0))</f>
        <v>29.784999999999997</v>
      </c>
      <c r="M204" s="7">
        <f t="shared" si="9"/>
        <v>178.70999999999998</v>
      </c>
      <c r="N204" t="str">
        <f t="shared" si="10"/>
        <v>Libersia</v>
      </c>
      <c r="O204" t="str">
        <f t="shared" si="11"/>
        <v>Dark</v>
      </c>
      <c r="P204" t="str">
        <f>VLOOKUP(Table2[[#This Row],[Customer ID]],customers!$A$1:$I$1001,9,FALSE)</f>
        <v>Yes</v>
      </c>
    </row>
    <row r="205" spans="1:16" x14ac:dyDescent="0.25">
      <c r="A205" s="2" t="s">
        <v>1632</v>
      </c>
      <c r="B205" s="3">
        <v>44608</v>
      </c>
      <c r="C205" s="2" t="s">
        <v>1633</v>
      </c>
      <c r="D205" t="s">
        <v>6145</v>
      </c>
      <c r="E205" s="2">
        <v>1</v>
      </c>
      <c r="F205" s="2" t="str">
        <f>VLOOKUP(C205,customers!$A$1:$B$1001,2,FALSE)</f>
        <v>Vanna Le - Count</v>
      </c>
      <c r="G205" s="2" t="str">
        <f>IF(VLOOKUP(C205,customers!A204:$C$1001,3,FALSE)=0,"",VLOOKUP(C205,customers!A204:$C$1001,3,FALSE) )</f>
        <v>vle5n@disqus.com</v>
      </c>
      <c r="H205" s="2" t="str">
        <f>VLOOKUP(F205,customers!$B$1:$G$1001,6,FALSE)</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7">
        <f>INDEX(products!$A$1:$G$49,MATCH(orders!$D205,products!$A$1:$A$49,0),MATCH(orders!L$1,products!$A$1:$G$1,0))</f>
        <v>4.7549999999999999</v>
      </c>
      <c r="M205" s="7">
        <f t="shared" si="9"/>
        <v>4.7549999999999999</v>
      </c>
      <c r="N205" t="str">
        <f t="shared" si="10"/>
        <v>Libersia</v>
      </c>
      <c r="O205" t="str">
        <f t="shared" si="11"/>
        <v>Light</v>
      </c>
      <c r="P205" t="str">
        <f>VLOOKUP(Table2[[#This Row],[Customer ID]],customers!$A$1:$I$1001,9,FALSE)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IF(VLOOKUP(C206,customers!A205:$C$1001,3,FALSE)=0,"",VLOOKUP(C206,customers!A205:$C$1001,3,FALSE) )</f>
        <v/>
      </c>
      <c r="H206" s="2" t="str">
        <f>VLOOKUP(F206,customers!$B$1:$G$1001,6,FALSE)</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VLOOKUP(Table2[[#This Row],[Customer ID]],customers!$A$1:$I$1001,9,FALSE)</f>
        <v>No</v>
      </c>
    </row>
    <row r="207" spans="1:16" x14ac:dyDescent="0.25">
      <c r="A207" s="2" t="s">
        <v>1643</v>
      </c>
      <c r="B207" s="3">
        <v>43883</v>
      </c>
      <c r="C207" s="2" t="s">
        <v>1644</v>
      </c>
      <c r="D207" t="s">
        <v>6163</v>
      </c>
      <c r="E207" s="2">
        <v>3</v>
      </c>
      <c r="F207" s="2" t="str">
        <f>VLOOKUP(C207,customers!$A$1:$B$1001,2,FALSE)</f>
        <v>Kendra Glison</v>
      </c>
      <c r="G207" s="2" t="str">
        <f>IF(VLOOKUP(C207,customers!A206:$C$1001,3,FALSE)=0,"",VLOOKUP(C207,customers!A206:$C$1001,3,FALSE) )</f>
        <v/>
      </c>
      <c r="H207" s="2" t="str">
        <f>VLOOKUP(F207,customers!$B$1:$G$1001,6,FALSE)</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VLOOKUP(Table2[[#This Row],[Customer ID]],customers!$A$1:$I$1001,9,FALSE)</f>
        <v>Yes</v>
      </c>
    </row>
    <row r="208" spans="1:16" x14ac:dyDescent="0.25">
      <c r="A208" s="2" t="s">
        <v>1648</v>
      </c>
      <c r="B208" s="3">
        <v>44211</v>
      </c>
      <c r="C208" s="2" t="s">
        <v>1649</v>
      </c>
      <c r="D208" t="s">
        <v>6155</v>
      </c>
      <c r="E208" s="2">
        <v>2</v>
      </c>
      <c r="F208" s="2" t="str">
        <f>VLOOKUP(C208,customers!$A$1:$B$1001,2,FALSE)</f>
        <v>Nertie Poolman</v>
      </c>
      <c r="G208" s="2" t="str">
        <f>IF(VLOOKUP(C208,customers!A207:$C$1001,3,FALSE)=0,"",VLOOKUP(C208,customers!A207:$C$1001,3,FALSE) )</f>
        <v>npoolman5q@howstuffworks.com</v>
      </c>
      <c r="H208" s="2" t="str">
        <f>VLOOKUP(F208,customers!$B$1:$G$1001,6,FALSE)</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7">
        <f>INDEX(products!$A$1:$G$49,MATCH(orders!$D208,products!$A$1:$A$49,0),MATCH(orders!L$1,products!$A$1:$G$1,0))</f>
        <v>11.25</v>
      </c>
      <c r="M208" s="7">
        <f t="shared" si="9"/>
        <v>22.5</v>
      </c>
      <c r="N208" t="str">
        <f t="shared" si="10"/>
        <v>Arabika</v>
      </c>
      <c r="O208" t="str">
        <f t="shared" si="11"/>
        <v>Medium</v>
      </c>
      <c r="P208" t="str">
        <f>VLOOKUP(Table2[[#This Row],[Customer ID]],customers!$A$1:$I$1001,9,FALSE)</f>
        <v>No</v>
      </c>
    </row>
    <row r="209" spans="1:16" x14ac:dyDescent="0.25">
      <c r="A209" s="2" t="s">
        <v>1653</v>
      </c>
      <c r="B209" s="3">
        <v>44207</v>
      </c>
      <c r="C209" s="2" t="s">
        <v>1654</v>
      </c>
      <c r="D209" t="s">
        <v>6157</v>
      </c>
      <c r="E209" s="2">
        <v>6</v>
      </c>
      <c r="F209" s="2" t="str">
        <f>VLOOKUP(C209,customers!$A$1:$B$1001,2,FALSE)</f>
        <v>Orbadiah Duny</v>
      </c>
      <c r="G209" s="2" t="str">
        <f>IF(VLOOKUP(C209,customers!A208:$C$1001,3,FALSE)=0,"",VLOOKUP(C209,customers!A208:$C$1001,3,FALSE) )</f>
        <v>oduny5r@constantcontact.com</v>
      </c>
      <c r="H209" s="2" t="str">
        <f>VLOOKUP(F209,customers!$B$1:$G$1001,6,FALSE)</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7">
        <f>INDEX(products!$A$1:$G$49,MATCH(orders!$D209,products!$A$1:$A$49,0),MATCH(orders!L$1,products!$A$1:$G$1,0))</f>
        <v>6.75</v>
      </c>
      <c r="M209" s="7">
        <f t="shared" si="9"/>
        <v>40.5</v>
      </c>
      <c r="N209" t="str">
        <f t="shared" si="10"/>
        <v>Arabika</v>
      </c>
      <c r="O209" t="str">
        <f t="shared" si="11"/>
        <v>Medium</v>
      </c>
      <c r="P209" t="str">
        <f>VLOOKUP(Table2[[#This Row],[Customer ID]],customers!$A$1:$I$1001,9,FALSE)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IF(VLOOKUP(C210,customers!A209:$C$1001,3,FALSE)=0,"",VLOOKUP(C210,customers!A209:$C$1001,3,FALSE) )</f>
        <v>chalfhide5s@google.ru</v>
      </c>
      <c r="H210" s="2" t="str">
        <f>VLOOKUP(F210,customers!$B$1:$G$1001,6,FALSE)</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VLOOKUP(Table2[[#This Row],[Customer ID]],customers!$A$1:$I$1001,9,FALSE)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IF(VLOOKUP(C211,customers!A210:$C$1001,3,FALSE)=0,"",VLOOKUP(C211,customers!A210:$C$1001,3,FALSE) )</f>
        <v>fmalecky5t@list-manage.com</v>
      </c>
      <c r="H211" s="2" t="str">
        <f>VLOOKUP(F211,customers!$B$1:$G$1001,6,FALSE)</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7">
        <f>INDEX(products!$A$1:$G$49,MATCH(orders!$D211,products!$A$1:$A$49,0),MATCH(orders!L$1,products!$A$1:$G$1,0))</f>
        <v>6.75</v>
      </c>
      <c r="M211" s="7">
        <f t="shared" si="9"/>
        <v>6.75</v>
      </c>
      <c r="N211" t="str">
        <f t="shared" si="10"/>
        <v>Arabika</v>
      </c>
      <c r="O211" t="str">
        <f t="shared" si="11"/>
        <v>Medium</v>
      </c>
      <c r="P211" t="str">
        <f>VLOOKUP(Table2[[#This Row],[Customer ID]],customers!$A$1:$I$1001,9,FALSE)</f>
        <v>No</v>
      </c>
    </row>
    <row r="212" spans="1:16" x14ac:dyDescent="0.25">
      <c r="A212" s="2" t="s">
        <v>1671</v>
      </c>
      <c r="B212" s="3">
        <v>43766</v>
      </c>
      <c r="C212" s="2" t="s">
        <v>1672</v>
      </c>
      <c r="D212" t="s">
        <v>6143</v>
      </c>
      <c r="E212" s="2">
        <v>4</v>
      </c>
      <c r="F212" s="2" t="str">
        <f>VLOOKUP(C212,customers!$A$1:$B$1001,2,FALSE)</f>
        <v>Anselma Attwater</v>
      </c>
      <c r="G212" s="2" t="str">
        <f>IF(VLOOKUP(C212,customers!A211:$C$1001,3,FALSE)=0,"",VLOOKUP(C212,customers!A211:$C$1001,3,FALSE) )</f>
        <v>aattwater5u@wikia.com</v>
      </c>
      <c r="H212" s="2" t="str">
        <f>VLOOKUP(F212,customers!$B$1:$G$1001,6,FALSE)</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7">
        <f>INDEX(products!$A$1:$G$49,MATCH(orders!$D212,products!$A$1:$A$49,0),MATCH(orders!L$1,products!$A$1:$G$1,0))</f>
        <v>12.95</v>
      </c>
      <c r="M212" s="7">
        <f t="shared" si="9"/>
        <v>51.8</v>
      </c>
      <c r="N212" t="str">
        <f t="shared" si="10"/>
        <v>Libersia</v>
      </c>
      <c r="O212" t="str">
        <f t="shared" si="11"/>
        <v>Dark</v>
      </c>
      <c r="P212" t="str">
        <f>VLOOKUP(Table2[[#This Row],[Customer ID]],customers!$A$1:$I$1001,9,FALSE)</f>
        <v>Yes</v>
      </c>
    </row>
    <row r="213" spans="1:16" x14ac:dyDescent="0.25">
      <c r="A213" s="2" t="s">
        <v>1677</v>
      </c>
      <c r="B213" s="3">
        <v>44283</v>
      </c>
      <c r="C213" s="2" t="s">
        <v>1678</v>
      </c>
      <c r="D213" t="s">
        <v>6176</v>
      </c>
      <c r="E213" s="2">
        <v>6</v>
      </c>
      <c r="F213" s="2" t="str">
        <f>VLOOKUP(C213,customers!$A$1:$B$1001,2,FALSE)</f>
        <v>Minette Whellans</v>
      </c>
      <c r="G213" s="2" t="str">
        <f>IF(VLOOKUP(C213,customers!A212:$C$1001,3,FALSE)=0,"",VLOOKUP(C213,customers!A212:$C$1001,3,FALSE) )</f>
        <v>mwhellans5v@mapquest.com</v>
      </c>
      <c r="H213" s="2" t="str">
        <f>VLOOKUP(F213,customers!$B$1:$G$1001,6,FALSE)</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VLOOKUP(Table2[[#This Row],[Customer ID]],customers!$A$1:$I$1001,9,FALSE)</f>
        <v>No</v>
      </c>
    </row>
    <row r="214" spans="1:16" x14ac:dyDescent="0.25">
      <c r="A214" s="2" t="s">
        <v>1682</v>
      </c>
      <c r="B214" s="3">
        <v>43921</v>
      </c>
      <c r="C214" s="2" t="s">
        <v>1683</v>
      </c>
      <c r="D214" t="s">
        <v>6153</v>
      </c>
      <c r="E214" s="2">
        <v>4</v>
      </c>
      <c r="F214" s="2" t="str">
        <f>VLOOKUP(C214,customers!$A$1:$B$1001,2,FALSE)</f>
        <v>Dael Camilletti</v>
      </c>
      <c r="G214" s="2" t="str">
        <f>IF(VLOOKUP(C214,customers!A213:$C$1001,3,FALSE)=0,"",VLOOKUP(C214,customers!A213:$C$1001,3,FALSE) )</f>
        <v>dcamilletti5w@businesswire.com</v>
      </c>
      <c r="H214" s="2" t="str">
        <f>VLOOKUP(F214,customers!$B$1:$G$1001,6,FALSE)</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VLOOKUP(Table2[[#This Row],[Customer ID]],customers!$A$1:$I$1001,9,FALSE)</f>
        <v>Yes</v>
      </c>
    </row>
    <row r="215" spans="1:16" x14ac:dyDescent="0.25">
      <c r="A215" s="2" t="s">
        <v>1688</v>
      </c>
      <c r="B215" s="3">
        <v>44646</v>
      </c>
      <c r="C215" s="2" t="s">
        <v>1689</v>
      </c>
      <c r="D215" t="s">
        <v>6149</v>
      </c>
      <c r="E215" s="2">
        <v>1</v>
      </c>
      <c r="F215" s="2" t="str">
        <f>VLOOKUP(C215,customers!$A$1:$B$1001,2,FALSE)</f>
        <v>Emiline Galgey</v>
      </c>
      <c r="G215" s="2" t="str">
        <f>IF(VLOOKUP(C215,customers!A214:$C$1001,3,FALSE)=0,"",VLOOKUP(C215,customers!A214:$C$1001,3,FALSE) )</f>
        <v>egalgey5x@wufoo.com</v>
      </c>
      <c r="H215" s="2" t="str">
        <f>VLOOKUP(F215,customers!$B$1:$G$1001,6,FALSE)</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VLOOKUP(Table2[[#This Row],[Customer ID]],customers!$A$1:$I$1001,9,FALSE)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IF(VLOOKUP(C216,customers!A215:$C$1001,3,FALSE)=0,"",VLOOKUP(C216,customers!A215:$C$1001,3,FALSE) )</f>
        <v>mhame5y@newsvine.com</v>
      </c>
      <c r="H216" s="2" t="str">
        <f>VLOOKUP(F216,customers!$B$1:$G$1001,6,FALSE)</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7">
        <f>INDEX(products!$A$1:$G$49,MATCH(orders!$D216,products!$A$1:$A$49,0),MATCH(orders!L$1,products!$A$1:$G$1,0))</f>
        <v>15.85</v>
      </c>
      <c r="M216" s="7">
        <f t="shared" si="9"/>
        <v>31.7</v>
      </c>
      <c r="N216" t="str">
        <f t="shared" si="10"/>
        <v>Libersia</v>
      </c>
      <c r="O216" t="str">
        <f t="shared" si="11"/>
        <v>Light</v>
      </c>
      <c r="P216" t="str">
        <f>VLOOKUP(Table2[[#This Row],[Customer ID]],customers!$A$1:$I$1001,9,FALSE)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IF(VLOOKUP(C217,customers!A216:$C$1001,3,FALSE)=0,"",VLOOKUP(C217,customers!A216:$C$1001,3,FALSE) )</f>
        <v>igurnee5z@usnews.com</v>
      </c>
      <c r="H217" s="2" t="str">
        <f>VLOOKUP(F217,customers!$B$1:$G$1001,6,FALSE)</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7">
        <f>INDEX(products!$A$1:$G$49,MATCH(orders!$D217,products!$A$1:$A$49,0),MATCH(orders!L$1,products!$A$1:$G$1,0))</f>
        <v>3.8849999999999998</v>
      </c>
      <c r="M217" s="7">
        <f t="shared" si="9"/>
        <v>23.31</v>
      </c>
      <c r="N217" t="str">
        <f t="shared" si="10"/>
        <v>Libersia</v>
      </c>
      <c r="O217" t="str">
        <f t="shared" si="11"/>
        <v>Dark</v>
      </c>
      <c r="P217" t="str">
        <f>VLOOKUP(Table2[[#This Row],[Customer ID]],customers!$A$1:$I$1001,9,FALSE)</f>
        <v>No</v>
      </c>
    </row>
    <row r="218" spans="1:16" x14ac:dyDescent="0.25">
      <c r="A218" s="2" t="s">
        <v>1707</v>
      </c>
      <c r="B218" s="3">
        <v>44470</v>
      </c>
      <c r="C218" s="2" t="s">
        <v>1708</v>
      </c>
      <c r="D218" t="s">
        <v>6162</v>
      </c>
      <c r="E218" s="2">
        <v>4</v>
      </c>
      <c r="F218" s="2" t="str">
        <f>VLOOKUP(C218,customers!$A$1:$B$1001,2,FALSE)</f>
        <v>Alfy Snowding</v>
      </c>
      <c r="G218" s="2" t="str">
        <f>IF(VLOOKUP(C218,customers!A217:$C$1001,3,FALSE)=0,"",VLOOKUP(C218,customers!A217:$C$1001,3,FALSE) )</f>
        <v>asnowding60@comsenz.com</v>
      </c>
      <c r="H218" s="2" t="str">
        <f>VLOOKUP(F218,customers!$B$1:$G$1001,6,FALSE)</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9"/>
        <v>58.2</v>
      </c>
      <c r="N218" t="str">
        <f t="shared" si="10"/>
        <v>Libersia</v>
      </c>
      <c r="O218" t="str">
        <f t="shared" si="11"/>
        <v>Medium</v>
      </c>
      <c r="P218" t="str">
        <f>VLOOKUP(Table2[[#This Row],[Customer ID]],customers!$A$1:$I$1001,9,FALSE)</f>
        <v>Yes</v>
      </c>
    </row>
    <row r="219" spans="1:16" x14ac:dyDescent="0.25">
      <c r="A219" s="2" t="s">
        <v>1713</v>
      </c>
      <c r="B219" s="3">
        <v>44174</v>
      </c>
      <c r="C219" s="2" t="s">
        <v>1714</v>
      </c>
      <c r="D219" t="s">
        <v>6176</v>
      </c>
      <c r="E219" s="2">
        <v>4</v>
      </c>
      <c r="F219" s="2" t="str">
        <f>VLOOKUP(C219,customers!$A$1:$B$1001,2,FALSE)</f>
        <v>Godfry Poinsett</v>
      </c>
      <c r="G219" s="2" t="str">
        <f>IF(VLOOKUP(C219,customers!A218:$C$1001,3,FALSE)=0,"",VLOOKUP(C219,customers!A218:$C$1001,3,FALSE) )</f>
        <v>gpoinsett61@berkeley.edu</v>
      </c>
      <c r="H219" s="2" t="str">
        <f>VLOOKUP(F219,customers!$B$1:$G$1001,6,FALSE)</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VLOOKUP(Table2[[#This Row],[Customer ID]],customers!$A$1:$I$1001,9,FALSE)</f>
        <v>No</v>
      </c>
    </row>
    <row r="220" spans="1:16" x14ac:dyDescent="0.25">
      <c r="A220" s="2" t="s">
        <v>1719</v>
      </c>
      <c r="B220" s="3">
        <v>44317</v>
      </c>
      <c r="C220" s="2" t="s">
        <v>1720</v>
      </c>
      <c r="D220" t="s">
        <v>6155</v>
      </c>
      <c r="E220" s="2">
        <v>5</v>
      </c>
      <c r="F220" s="2" t="str">
        <f>VLOOKUP(C220,customers!$A$1:$B$1001,2,FALSE)</f>
        <v>Rem Furman</v>
      </c>
      <c r="G220" s="2" t="str">
        <f>IF(VLOOKUP(C220,customers!A219:$C$1001,3,FALSE)=0,"",VLOOKUP(C220,customers!A219:$C$1001,3,FALSE) )</f>
        <v>rfurman62@t.co</v>
      </c>
      <c r="H220" s="2" t="str">
        <f>VLOOKUP(F220,customers!$B$1:$G$1001,6,FALSE)</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7">
        <f>INDEX(products!$A$1:$G$49,MATCH(orders!$D220,products!$A$1:$A$49,0),MATCH(orders!L$1,products!$A$1:$G$1,0))</f>
        <v>11.25</v>
      </c>
      <c r="M220" s="7">
        <f t="shared" si="9"/>
        <v>56.25</v>
      </c>
      <c r="N220" t="str">
        <f t="shared" si="10"/>
        <v>Arabika</v>
      </c>
      <c r="O220" t="str">
        <f t="shared" si="11"/>
        <v>Medium</v>
      </c>
      <c r="P220" t="str">
        <f>VLOOKUP(Table2[[#This Row],[Customer ID]],customers!$A$1:$I$1001,9,FALSE)</f>
        <v>Yes</v>
      </c>
    </row>
    <row r="221" spans="1:16" x14ac:dyDescent="0.25">
      <c r="A221" s="2" t="s">
        <v>1725</v>
      </c>
      <c r="B221" s="3">
        <v>44777</v>
      </c>
      <c r="C221" s="2" t="s">
        <v>1726</v>
      </c>
      <c r="D221" t="s">
        <v>6178</v>
      </c>
      <c r="E221" s="2">
        <v>3</v>
      </c>
      <c r="F221" s="2" t="str">
        <f>VLOOKUP(C221,customers!$A$1:$B$1001,2,FALSE)</f>
        <v>Charis Crosier</v>
      </c>
      <c r="G221" s="2" t="str">
        <f>IF(VLOOKUP(C221,customers!A220:$C$1001,3,FALSE)=0,"",VLOOKUP(C221,customers!A220:$C$1001,3,FALSE) )</f>
        <v>ccrosier63@xrea.com</v>
      </c>
      <c r="H221" s="2" t="str">
        <f>VLOOKUP(F221,customers!$B$1:$G$1001,6,FALSE)</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VLOOKUP(Table2[[#This Row],[Customer ID]],customers!$A$1:$I$1001,9,FALSE)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IF(VLOOKUP(C222,customers!A221:$C$1001,3,FALSE)=0,"",VLOOKUP(C222,customers!A221:$C$1001,3,FALSE) )</f>
        <v>ccrosier63@xrea.com</v>
      </c>
      <c r="H222" s="2" t="str">
        <f>VLOOKUP(F222,customers!$B$1:$G$1001,6,FALSE)</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VLOOKUP(Table2[[#This Row],[Customer ID]],customers!$A$1:$I$1001,9,FALSE)</f>
        <v>No</v>
      </c>
    </row>
    <row r="223" spans="1:16" x14ac:dyDescent="0.25">
      <c r="A223" s="2" t="s">
        <v>1736</v>
      </c>
      <c r="B223" s="3">
        <v>44513</v>
      </c>
      <c r="C223" s="2" t="s">
        <v>1737</v>
      </c>
      <c r="D223" t="s">
        <v>6140</v>
      </c>
      <c r="E223" s="2">
        <v>6</v>
      </c>
      <c r="F223" s="2" t="str">
        <f>VLOOKUP(C223,customers!$A$1:$B$1001,2,FALSE)</f>
        <v>Lenka Rushmer</v>
      </c>
      <c r="G223" s="2" t="str">
        <f>IF(VLOOKUP(C223,customers!A222:$C$1001,3,FALSE)=0,"",VLOOKUP(C223,customers!A222:$C$1001,3,FALSE) )</f>
        <v>lrushmer65@europa.eu</v>
      </c>
      <c r="H223" s="2" t="str">
        <f>VLOOKUP(F223,customers!$B$1:$G$1001,6,FALSE)</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7">
        <f>INDEX(products!$A$1:$G$49,MATCH(orders!$D223,products!$A$1:$A$49,0),MATCH(orders!L$1,products!$A$1:$G$1,0))</f>
        <v>12.95</v>
      </c>
      <c r="M223" s="7">
        <f t="shared" si="9"/>
        <v>77.699999999999989</v>
      </c>
      <c r="N223" t="str">
        <f t="shared" si="10"/>
        <v>Arabika</v>
      </c>
      <c r="O223" t="str">
        <f t="shared" si="11"/>
        <v>Light</v>
      </c>
      <c r="P223" t="str">
        <f>VLOOKUP(Table2[[#This Row],[Customer ID]],customers!$A$1:$I$1001,9,FALSE)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IF(VLOOKUP(C224,customers!A223:$C$1001,3,FALSE)=0,"",VLOOKUP(C224,customers!A223:$C$1001,3,FALSE) )</f>
        <v>wedinborough66@github.io</v>
      </c>
      <c r="H224" s="2" t="str">
        <f>VLOOKUP(F224,customers!$B$1:$G$1001,6,FALSE)</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7">
        <f>INDEX(products!$A$1:$G$49,MATCH(orders!$D224,products!$A$1:$A$49,0),MATCH(orders!L$1,products!$A$1:$G$1,0))</f>
        <v>7.77</v>
      </c>
      <c r="M224" s="7">
        <f t="shared" si="9"/>
        <v>23.31</v>
      </c>
      <c r="N224" t="str">
        <f t="shared" si="10"/>
        <v>Libersia</v>
      </c>
      <c r="O224" t="str">
        <f t="shared" si="11"/>
        <v>Dark</v>
      </c>
      <c r="P224" t="str">
        <f>VLOOKUP(Table2[[#This Row],[Customer ID]],customers!$A$1:$I$1001,9,FALSE)</f>
        <v>No</v>
      </c>
    </row>
    <row r="225" spans="1:16" x14ac:dyDescent="0.25">
      <c r="A225" s="2" t="s">
        <v>1748</v>
      </c>
      <c r="B225" s="3">
        <v>44109</v>
      </c>
      <c r="C225" s="2" t="s">
        <v>1749</v>
      </c>
      <c r="D225" t="s">
        <v>6171</v>
      </c>
      <c r="E225" s="2">
        <v>4</v>
      </c>
      <c r="F225" s="2" t="str">
        <f>VLOOKUP(C225,customers!$A$1:$B$1001,2,FALSE)</f>
        <v>Bobbe Piggott</v>
      </c>
      <c r="G225" s="2" t="str">
        <f>IF(VLOOKUP(C225,customers!A224:$C$1001,3,FALSE)=0,"",VLOOKUP(C225,customers!A224:$C$1001,3,FALSE) )</f>
        <v/>
      </c>
      <c r="H225" s="2" t="str">
        <f>VLOOKUP(F225,customers!$B$1:$G$1001,6,FALSE)</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VLOOKUP(Table2[[#This Row],[Customer ID]],customers!$A$1:$I$1001,9,FALSE)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IF(VLOOKUP(C226,customers!A225:$C$1001,3,FALSE)=0,"",VLOOKUP(C226,customers!A225:$C$1001,3,FALSE) )</f>
        <v>kbromehead68@un.org</v>
      </c>
      <c r="H226" s="2" t="str">
        <f>VLOOKUP(F226,customers!$B$1:$G$1001,6,FALSE)</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7">
        <f>INDEX(products!$A$1:$G$49,MATCH(orders!$D226,products!$A$1:$A$49,0),MATCH(orders!L$1,products!$A$1:$G$1,0))</f>
        <v>29.784999999999997</v>
      </c>
      <c r="M226" s="7">
        <f t="shared" si="9"/>
        <v>119.13999999999999</v>
      </c>
      <c r="N226" t="str">
        <f t="shared" si="10"/>
        <v>Libersia</v>
      </c>
      <c r="O226" t="str">
        <f t="shared" si="11"/>
        <v>Dark</v>
      </c>
      <c r="P226" t="str">
        <f>VLOOKUP(Table2[[#This Row],[Customer ID]],customers!$A$1:$I$1001,9,FALSE)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IF(VLOOKUP(C227,customers!A226:$C$1001,3,FALSE)=0,"",VLOOKUP(C227,customers!A226:$C$1001,3,FALSE) )</f>
        <v>ewesterman69@si.edu</v>
      </c>
      <c r="H227" s="2" t="str">
        <f>VLOOKUP(F227,customers!$B$1:$G$1001,6,FALSE)</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VLOOKUP(Table2[[#This Row],[Customer ID]],customers!$A$1:$I$1001,9,FALSE)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IF(VLOOKUP(C228,customers!A227:$C$1001,3,FALSE)=0,"",VLOOKUP(C228,customers!A227:$C$1001,3,FALSE) )</f>
        <v>ahutchens6a@amazonaws.com</v>
      </c>
      <c r="H228" s="2" t="str">
        <f>VLOOKUP(F228,customers!$B$1:$G$1001,6,FALSE)</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25.874999999999996</v>
      </c>
      <c r="M228" s="7">
        <f t="shared" si="9"/>
        <v>129.37499999999997</v>
      </c>
      <c r="N228" t="str">
        <f t="shared" si="10"/>
        <v>Arabika</v>
      </c>
      <c r="O228" t="str">
        <f t="shared" si="11"/>
        <v>Medium</v>
      </c>
      <c r="P228" t="str">
        <f>VLOOKUP(Table2[[#This Row],[Customer ID]],customers!$A$1:$I$1001,9,FALSE)</f>
        <v>No</v>
      </c>
    </row>
    <row r="229" spans="1:16" x14ac:dyDescent="0.25">
      <c r="A229" s="2" t="s">
        <v>1771</v>
      </c>
      <c r="B229" s="3">
        <v>43880</v>
      </c>
      <c r="C229" s="2" t="s">
        <v>1772</v>
      </c>
      <c r="D229" t="s">
        <v>6163</v>
      </c>
      <c r="E229" s="2">
        <v>6</v>
      </c>
      <c r="F229" s="2" t="str">
        <f>VLOOKUP(C229,customers!$A$1:$B$1001,2,FALSE)</f>
        <v>Noak Wyvill</v>
      </c>
      <c r="G229" s="2" t="str">
        <f>IF(VLOOKUP(C229,customers!A228:$C$1001,3,FALSE)=0,"",VLOOKUP(C229,customers!A228:$C$1001,3,FALSE) )</f>
        <v>nwyvill6b@naver.com</v>
      </c>
      <c r="H229" s="2" t="str">
        <f>VLOOKUP(F229,customers!$B$1:$G$1001,6,FALSE)</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VLOOKUP(Table2[[#This Row],[Customer ID]],customers!$A$1:$I$1001,9,FALSE)</f>
        <v>Yes</v>
      </c>
    </row>
    <row r="230" spans="1:16" x14ac:dyDescent="0.25">
      <c r="A230" s="2" t="s">
        <v>1777</v>
      </c>
      <c r="B230" s="3">
        <v>44376</v>
      </c>
      <c r="C230" s="2" t="s">
        <v>1778</v>
      </c>
      <c r="D230" t="s">
        <v>6178</v>
      </c>
      <c r="E230" s="2">
        <v>5</v>
      </c>
      <c r="F230" s="2" t="str">
        <f>VLOOKUP(C230,customers!$A$1:$B$1001,2,FALSE)</f>
        <v>Beltran Mathon</v>
      </c>
      <c r="G230" s="2" t="str">
        <f>IF(VLOOKUP(C230,customers!A229:$C$1001,3,FALSE)=0,"",VLOOKUP(C230,customers!A229:$C$1001,3,FALSE) )</f>
        <v>bmathon6c@barnesandnoble.com</v>
      </c>
      <c r="H230" s="2" t="str">
        <f>VLOOKUP(F230,customers!$B$1:$G$1001,6,FALSE)</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VLOOKUP(Table2[[#This Row],[Customer ID]],customers!$A$1:$I$1001,9,FALSE)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IF(VLOOKUP(C231,customers!A230:$C$1001,3,FALSE)=0,"",VLOOKUP(C231,customers!A230:$C$1001,3,FALSE) )</f>
        <v>kstreight6d@about.com</v>
      </c>
      <c r="H231" s="2" t="str">
        <f>VLOOKUP(F231,customers!$B$1:$G$1001,6,FALSE)</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7">
        <f>INDEX(products!$A$1:$G$49,MATCH(orders!$D231,products!$A$1:$A$49,0),MATCH(orders!L$1,products!$A$1:$G$1,0))</f>
        <v>4.3650000000000002</v>
      </c>
      <c r="M231" s="7">
        <f t="shared" si="9"/>
        <v>8.73</v>
      </c>
      <c r="N231" t="str">
        <f t="shared" si="10"/>
        <v>Libersia</v>
      </c>
      <c r="O231" t="str">
        <f t="shared" si="11"/>
        <v>Medium</v>
      </c>
      <c r="P231" t="str">
        <f>VLOOKUP(Table2[[#This Row],[Customer ID]],customers!$A$1:$I$1001,9,FALSE)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IF(VLOOKUP(C232,customers!A231:$C$1001,3,FALSE)=0,"",VLOOKUP(C232,customers!A231:$C$1001,3,FALSE) )</f>
        <v>pcutchie6e@globo.com</v>
      </c>
      <c r="H232" s="2" t="str">
        <f>VLOOKUP(F232,customers!$B$1:$G$1001,6,FALSE)</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7">
        <f>INDEX(products!$A$1:$G$49,MATCH(orders!$D232,products!$A$1:$A$49,0),MATCH(orders!L$1,products!$A$1:$G$1,0))</f>
        <v>25.874999999999996</v>
      </c>
      <c r="M232" s="7">
        <f t="shared" si="9"/>
        <v>51.749999999999993</v>
      </c>
      <c r="N232" t="str">
        <f t="shared" si="10"/>
        <v>Arabika</v>
      </c>
      <c r="O232" t="str">
        <f t="shared" si="11"/>
        <v>Medium</v>
      </c>
      <c r="P232" t="str">
        <f>VLOOKUP(Table2[[#This Row],[Customer ID]],customers!$A$1:$I$1001,9,FALSE)</f>
        <v>No</v>
      </c>
    </row>
    <row r="233" spans="1:16" x14ac:dyDescent="0.25">
      <c r="A233" s="2" t="s">
        <v>1795</v>
      </c>
      <c r="B233" s="3">
        <v>43628</v>
      </c>
      <c r="C233" s="2" t="s">
        <v>1796</v>
      </c>
      <c r="D233" t="s">
        <v>6159</v>
      </c>
      <c r="E233" s="2">
        <v>2</v>
      </c>
      <c r="F233" s="2" t="str">
        <f>VLOOKUP(C233,customers!$A$1:$B$1001,2,FALSE)</f>
        <v>Sinclare Edsell</v>
      </c>
      <c r="G233" s="2" t="str">
        <f>IF(VLOOKUP(C233,customers!A232:$C$1001,3,FALSE)=0,"",VLOOKUP(C233,customers!A232:$C$1001,3,FALSE) )</f>
        <v/>
      </c>
      <c r="H233" s="2" t="str">
        <f>VLOOKUP(F233,customers!$B$1:$G$1001,6,FALSE)</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7">
        <f>INDEX(products!$A$1:$G$49,MATCH(orders!$D233,products!$A$1:$A$49,0),MATCH(orders!L$1,products!$A$1:$G$1,0))</f>
        <v>4.3650000000000002</v>
      </c>
      <c r="M233" s="7">
        <f t="shared" si="9"/>
        <v>8.73</v>
      </c>
      <c r="N233" t="str">
        <f t="shared" si="10"/>
        <v>Libersia</v>
      </c>
      <c r="O233" t="str">
        <f t="shared" si="11"/>
        <v>Medium</v>
      </c>
      <c r="P233" t="str">
        <f>VLOOKUP(Table2[[#This Row],[Customer ID]],customers!$A$1:$I$1001,9,FALSE)</f>
        <v>Yes</v>
      </c>
    </row>
    <row r="234" spans="1:16" x14ac:dyDescent="0.25">
      <c r="A234" s="2" t="s">
        <v>1800</v>
      </c>
      <c r="B234" s="3">
        <v>44010</v>
      </c>
      <c r="C234" s="2" t="s">
        <v>1801</v>
      </c>
      <c r="D234" t="s">
        <v>6145</v>
      </c>
      <c r="E234" s="2">
        <v>5</v>
      </c>
      <c r="F234" s="2" t="str">
        <f>VLOOKUP(C234,customers!$A$1:$B$1001,2,FALSE)</f>
        <v>Conny Gheraldi</v>
      </c>
      <c r="G234" s="2" t="str">
        <f>IF(VLOOKUP(C234,customers!A233:$C$1001,3,FALSE)=0,"",VLOOKUP(C234,customers!A233:$C$1001,3,FALSE) )</f>
        <v>cgheraldi6g@opera.com</v>
      </c>
      <c r="H234" s="2" t="str">
        <f>VLOOKUP(F234,customers!$B$1:$G$1001,6,FALSE)</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7">
        <f>INDEX(products!$A$1:$G$49,MATCH(orders!$D234,products!$A$1:$A$49,0),MATCH(orders!L$1,products!$A$1:$G$1,0))</f>
        <v>4.7549999999999999</v>
      </c>
      <c r="M234" s="7">
        <f t="shared" si="9"/>
        <v>23.774999999999999</v>
      </c>
      <c r="N234" t="str">
        <f t="shared" si="10"/>
        <v>Libersia</v>
      </c>
      <c r="O234" t="str">
        <f t="shared" si="11"/>
        <v>Light</v>
      </c>
      <c r="P234" t="str">
        <f>VLOOKUP(Table2[[#This Row],[Customer ID]],customers!$A$1:$I$1001,9,FALSE)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IF(VLOOKUP(C235,customers!A234:$C$1001,3,FALSE)=0,"",VLOOKUP(C235,customers!A234:$C$1001,3,FALSE) )</f>
        <v>bkenwell6h@over-blog.com</v>
      </c>
      <c r="H235" s="2" t="str">
        <f>VLOOKUP(F235,customers!$B$1:$G$1001,6,FALSE)</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VLOOKUP(Table2[[#This Row],[Customer ID]],customers!$A$1:$I$1001,9,FALSE)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IF(VLOOKUP(C236,customers!A235:$C$1001,3,FALSE)=0,"",VLOOKUP(C236,customers!A235:$C$1001,3,FALSE) )</f>
        <v>tsutty6i@google.es</v>
      </c>
      <c r="H236" s="2" t="str">
        <f>VLOOKUP(F236,customers!$B$1:$G$1001,6,FALSE)</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7">
        <f>INDEX(products!$A$1:$G$49,MATCH(orders!$D236,products!$A$1:$A$49,0),MATCH(orders!L$1,products!$A$1:$G$1,0))</f>
        <v>36.454999999999998</v>
      </c>
      <c r="M236" s="7">
        <f t="shared" si="9"/>
        <v>36.454999999999998</v>
      </c>
      <c r="N236" t="str">
        <f t="shared" si="10"/>
        <v>Libersia</v>
      </c>
      <c r="O236" t="str">
        <f t="shared" si="11"/>
        <v>Light</v>
      </c>
      <c r="P236" t="str">
        <f>VLOOKUP(Table2[[#This Row],[Customer ID]],customers!$A$1:$I$1001,9,FALSE)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IF(VLOOKUP(C237,customers!A236:$C$1001,3,FALSE)=0,"",VLOOKUP(C237,customers!A236:$C$1001,3,FALSE) )</f>
        <v/>
      </c>
      <c r="H237" s="2" t="str">
        <f>VLOOKUP(F237,customers!$B$1:$G$1001,6,FALSE)</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7">
        <f>INDEX(products!$A$1:$G$49,MATCH(orders!$D237,products!$A$1:$A$49,0),MATCH(orders!L$1,products!$A$1:$G$1,0))</f>
        <v>36.454999999999998</v>
      </c>
      <c r="M237" s="7">
        <f t="shared" si="9"/>
        <v>182.27499999999998</v>
      </c>
      <c r="N237" t="str">
        <f t="shared" si="10"/>
        <v>Libersia</v>
      </c>
      <c r="O237" t="str">
        <f t="shared" si="11"/>
        <v>Light</v>
      </c>
      <c r="P237" t="str">
        <f>VLOOKUP(Table2[[#This Row],[Customer ID]],customers!$A$1:$I$1001,9,FALSE)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IF(VLOOKUP(C238,customers!A237:$C$1001,3,FALSE)=0,"",VLOOKUP(C238,customers!A237:$C$1001,3,FALSE) )</f>
        <v>charce6k@cafepress.com</v>
      </c>
      <c r="H238" s="2" t="str">
        <f>VLOOKUP(F238,customers!$B$1:$G$1001,6,FALSE)</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7">
        <f>INDEX(products!$A$1:$G$49,MATCH(orders!$D238,products!$A$1:$A$49,0),MATCH(orders!L$1,products!$A$1:$G$1,0))</f>
        <v>29.784999999999997</v>
      </c>
      <c r="M238" s="7">
        <f t="shared" si="9"/>
        <v>89.35499999999999</v>
      </c>
      <c r="N238" t="str">
        <f t="shared" si="10"/>
        <v>Libersia</v>
      </c>
      <c r="O238" t="str">
        <f t="shared" si="11"/>
        <v>Dark</v>
      </c>
      <c r="P238" t="str">
        <f>VLOOKUP(Table2[[#This Row],[Customer ID]],customers!$A$1:$I$1001,9,FALSE)</f>
        <v>No</v>
      </c>
    </row>
    <row r="239" spans="1:16" x14ac:dyDescent="0.25">
      <c r="A239" s="2" t="s">
        <v>1828</v>
      </c>
      <c r="B239" s="3">
        <v>44563</v>
      </c>
      <c r="C239" s="2" t="s">
        <v>1829</v>
      </c>
      <c r="D239" t="s">
        <v>6178</v>
      </c>
      <c r="E239" s="2">
        <v>1</v>
      </c>
      <c r="F239" s="2" t="str">
        <f>VLOOKUP(C239,customers!$A$1:$B$1001,2,FALSE)</f>
        <v>Craggy Bril</v>
      </c>
      <c r="G239" s="2" t="str">
        <f>IF(VLOOKUP(C239,customers!A238:$C$1001,3,FALSE)=0,"",VLOOKUP(C239,customers!A238:$C$1001,3,FALSE) )</f>
        <v/>
      </c>
      <c r="H239" s="2" t="str">
        <f>VLOOKUP(F239,customers!$B$1:$G$1001,6,FALSE)</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VLOOKUP(Table2[[#This Row],[Customer ID]],customers!$A$1:$I$1001,9,FALSE)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IF(VLOOKUP(C240,customers!A239:$C$1001,3,FALSE)=0,"",VLOOKUP(C240,customers!A239:$C$1001,3,FALSE) )</f>
        <v>fdrysdale6m@symantec.com</v>
      </c>
      <c r="H240" s="2" t="str">
        <f>VLOOKUP(F240,customers!$B$1:$G$1001,6,FALSE)</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VLOOKUP(Table2[[#This Row],[Customer ID]],customers!$A$1:$I$1001,9,FALSE)</f>
        <v>Yes</v>
      </c>
    </row>
    <row r="241" spans="1:16" x14ac:dyDescent="0.25">
      <c r="A241" s="2" t="s">
        <v>1839</v>
      </c>
      <c r="B241" s="3">
        <v>43881</v>
      </c>
      <c r="C241" s="2" t="s">
        <v>1840</v>
      </c>
      <c r="D241" t="s">
        <v>6171</v>
      </c>
      <c r="E241" s="2">
        <v>4</v>
      </c>
      <c r="F241" s="2" t="str">
        <f>VLOOKUP(C241,customers!$A$1:$B$1001,2,FALSE)</f>
        <v>Devon Magowan</v>
      </c>
      <c r="G241" s="2" t="str">
        <f>IF(VLOOKUP(C241,customers!A240:$C$1001,3,FALSE)=0,"",VLOOKUP(C241,customers!A240:$C$1001,3,FALSE) )</f>
        <v>dmagowan6n@fc2.com</v>
      </c>
      <c r="H241" s="2" t="str">
        <f>VLOOKUP(F241,customers!$B$1:$G$1001,6,FALSE)</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VLOOKUP(Table2[[#This Row],[Customer ID]],customers!$A$1:$I$1001,9,FALSE)</f>
        <v>No</v>
      </c>
    </row>
    <row r="242" spans="1:16" x14ac:dyDescent="0.25">
      <c r="A242" s="2" t="s">
        <v>1845</v>
      </c>
      <c r="B242" s="3">
        <v>43993</v>
      </c>
      <c r="C242" s="2" t="s">
        <v>1846</v>
      </c>
      <c r="D242" t="s">
        <v>6175</v>
      </c>
      <c r="E242" s="2">
        <v>6</v>
      </c>
      <c r="F242" s="2" t="str">
        <f>VLOOKUP(C242,customers!$A$1:$B$1001,2,FALSE)</f>
        <v>Codi Littrell</v>
      </c>
      <c r="G242" s="2" t="str">
        <f>IF(VLOOKUP(C242,customers!A241:$C$1001,3,FALSE)=0,"",VLOOKUP(C242,customers!A241:$C$1001,3,FALSE) )</f>
        <v/>
      </c>
      <c r="H242" s="2" t="str">
        <f>VLOOKUP(F242,customers!$B$1:$G$1001,6,FALSE)</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7">
        <f>INDEX(products!$A$1:$G$49,MATCH(orders!$D242,products!$A$1:$A$49,0),MATCH(orders!L$1,products!$A$1:$G$1,0))</f>
        <v>25.874999999999996</v>
      </c>
      <c r="M242" s="7">
        <f t="shared" si="9"/>
        <v>155.24999999999997</v>
      </c>
      <c r="N242" t="str">
        <f t="shared" si="10"/>
        <v>Arabika</v>
      </c>
      <c r="O242" t="str">
        <f t="shared" si="11"/>
        <v>Medium</v>
      </c>
      <c r="P242" t="str">
        <f>VLOOKUP(Table2[[#This Row],[Customer ID]],customers!$A$1:$I$1001,9,FALSE)</f>
        <v>Yes</v>
      </c>
    </row>
    <row r="243" spans="1:16" x14ac:dyDescent="0.25">
      <c r="A243" s="2" t="s">
        <v>1849</v>
      </c>
      <c r="B243" s="3">
        <v>44082</v>
      </c>
      <c r="C243" s="2" t="s">
        <v>1850</v>
      </c>
      <c r="D243" t="s">
        <v>6151</v>
      </c>
      <c r="E243" s="2">
        <v>2</v>
      </c>
      <c r="F243" s="2" t="str">
        <f>VLOOKUP(C243,customers!$A$1:$B$1001,2,FALSE)</f>
        <v>Christel Speak</v>
      </c>
      <c r="G243" s="2" t="str">
        <f>IF(VLOOKUP(C243,customers!A242:$C$1001,3,FALSE)=0,"",VLOOKUP(C243,customers!A242:$C$1001,3,FALSE) )</f>
        <v/>
      </c>
      <c r="H243" s="2" t="str">
        <f>VLOOKUP(F243,customers!$B$1:$G$1001,6,FALSE)</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VLOOKUP(Table2[[#This Row],[Customer ID]],customers!$A$1:$I$1001,9,FALSE)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IF(VLOOKUP(C244,customers!A243:$C$1001,3,FALSE)=0,"",VLOOKUP(C244,customers!A243:$C$1001,3,FALSE) )</f>
        <v>srushbrooke6q@youku.com</v>
      </c>
      <c r="H244" s="2" t="str">
        <f>VLOOKUP(F244,customers!$B$1:$G$1001,6,FALSE)</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VLOOKUP(Table2[[#This Row],[Customer ID]],customers!$A$1:$I$1001,9,FALSE)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IF(VLOOKUP(C245,customers!A244:$C$1001,3,FALSE)=0,"",VLOOKUP(C245,customers!A244:$C$1001,3,FALSE) )</f>
        <v>tdrynan6r@deviantart.com</v>
      </c>
      <c r="H245" s="2" t="str">
        <f>VLOOKUP(F245,customers!$B$1:$G$1001,6,FALSE)</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VLOOKUP(Table2[[#This Row],[Customer ID]],customers!$A$1:$I$1001,9,FALSE)</f>
        <v>Yes</v>
      </c>
    </row>
    <row r="246" spans="1:16" x14ac:dyDescent="0.25">
      <c r="A246" s="2" t="s">
        <v>1866</v>
      </c>
      <c r="B246" s="3">
        <v>44702</v>
      </c>
      <c r="C246" s="2" t="s">
        <v>1867</v>
      </c>
      <c r="D246" t="s">
        <v>6181</v>
      </c>
      <c r="E246" s="2">
        <v>4</v>
      </c>
      <c r="F246" s="2" t="str">
        <f>VLOOKUP(C246,customers!$A$1:$B$1001,2,FALSE)</f>
        <v>Effie Yurkov</v>
      </c>
      <c r="G246" s="2" t="str">
        <f>IF(VLOOKUP(C246,customers!A245:$C$1001,3,FALSE)=0,"",VLOOKUP(C246,customers!A245:$C$1001,3,FALSE) )</f>
        <v>eyurkov6s@hud.gov</v>
      </c>
      <c r="H246" s="2" t="str">
        <f>VLOOKUP(F246,customers!$B$1:$G$1001,6,FALSE)</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7">
        <f>INDEX(products!$A$1:$G$49,MATCH(orders!$D246,products!$A$1:$A$49,0),MATCH(orders!L$1,products!$A$1:$G$1,0))</f>
        <v>33.464999999999996</v>
      </c>
      <c r="M246" s="7">
        <f t="shared" si="9"/>
        <v>133.85999999999999</v>
      </c>
      <c r="N246" t="str">
        <f t="shared" si="10"/>
        <v>Libersia</v>
      </c>
      <c r="O246" t="str">
        <f t="shared" si="11"/>
        <v>Medium</v>
      </c>
      <c r="P246" t="str">
        <f>VLOOKUP(Table2[[#This Row],[Customer ID]],customers!$A$1:$I$1001,9,FALSE)</f>
        <v>No</v>
      </c>
    </row>
    <row r="247" spans="1:16" x14ac:dyDescent="0.25">
      <c r="A247" s="2" t="s">
        <v>1872</v>
      </c>
      <c r="B247" s="3">
        <v>43951</v>
      </c>
      <c r="C247" s="2" t="s">
        <v>1873</v>
      </c>
      <c r="D247" t="s">
        <v>6145</v>
      </c>
      <c r="E247" s="2">
        <v>5</v>
      </c>
      <c r="F247" s="2" t="str">
        <f>VLOOKUP(C247,customers!$A$1:$B$1001,2,FALSE)</f>
        <v>Lexie Mallan</v>
      </c>
      <c r="G247" s="2" t="str">
        <f>IF(VLOOKUP(C247,customers!A246:$C$1001,3,FALSE)=0,"",VLOOKUP(C247,customers!A246:$C$1001,3,FALSE) )</f>
        <v>lmallan6t@state.gov</v>
      </c>
      <c r="H247" s="2" t="str">
        <f>VLOOKUP(F247,customers!$B$1:$G$1001,6,FALSE)</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7">
        <f>INDEX(products!$A$1:$G$49,MATCH(orders!$D247,products!$A$1:$A$49,0),MATCH(orders!L$1,products!$A$1:$G$1,0))</f>
        <v>4.7549999999999999</v>
      </c>
      <c r="M247" s="7">
        <f t="shared" si="9"/>
        <v>23.774999999999999</v>
      </c>
      <c r="N247" t="str">
        <f t="shared" si="10"/>
        <v>Libersia</v>
      </c>
      <c r="O247" t="str">
        <f t="shared" si="11"/>
        <v>Light</v>
      </c>
      <c r="P247" t="str">
        <f>VLOOKUP(Table2[[#This Row],[Customer ID]],customers!$A$1:$I$1001,9,FALSE)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IF(VLOOKUP(C248,customers!A247:$C$1001,3,FALSE)=0,"",VLOOKUP(C248,customers!A247:$C$1001,3,FALSE) )</f>
        <v>gbentjens6u@netlog.com</v>
      </c>
      <c r="H248" s="2" t="str">
        <f>VLOOKUP(F248,customers!$B$1:$G$1001,6,FALSE)</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7">
        <f>INDEX(products!$A$1:$G$49,MATCH(orders!$D248,products!$A$1:$A$49,0),MATCH(orders!L$1,products!$A$1:$G$1,0))</f>
        <v>12.95</v>
      </c>
      <c r="M248" s="7">
        <f t="shared" si="9"/>
        <v>38.849999999999994</v>
      </c>
      <c r="N248" t="str">
        <f t="shared" si="10"/>
        <v>Libersia</v>
      </c>
      <c r="O248" t="str">
        <f t="shared" si="11"/>
        <v>Dark</v>
      </c>
      <c r="P248" t="str">
        <f>VLOOKUP(Table2[[#This Row],[Customer ID]],customers!$A$1:$I$1001,9,FALSE)</f>
        <v>No</v>
      </c>
    </row>
    <row r="249" spans="1:16" x14ac:dyDescent="0.25">
      <c r="A249" s="2" t="s">
        <v>1884</v>
      </c>
      <c r="B249" s="3">
        <v>44131</v>
      </c>
      <c r="C249" s="2" t="s">
        <v>1885</v>
      </c>
      <c r="D249" t="s">
        <v>6178</v>
      </c>
      <c r="E249" s="2">
        <v>6</v>
      </c>
      <c r="F249" s="2" t="str">
        <f>VLOOKUP(C249,customers!$A$1:$B$1001,2,FALSE)</f>
        <v>Delmar Beasant</v>
      </c>
      <c r="G249" s="2" t="str">
        <f>IF(VLOOKUP(C249,customers!A248:$C$1001,3,FALSE)=0,"",VLOOKUP(C249,customers!A248:$C$1001,3,FALSE) )</f>
        <v/>
      </c>
      <c r="H249" s="2" t="str">
        <f>VLOOKUP(F249,customers!$B$1:$G$1001,6,FALSE)</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VLOOKUP(Table2[[#This Row],[Customer ID]],customers!$A$1:$I$1001,9,FALSE)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IF(VLOOKUP(C250,customers!A249:$C$1001,3,FALSE)=0,"",VLOOKUP(C250,customers!A249:$C$1001,3,FALSE) )</f>
        <v>lentwistle6w@omniture.com</v>
      </c>
      <c r="H250" s="2" t="str">
        <f>VLOOKUP(F250,customers!$B$1:$G$1001,6,FALSE)</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7">
        <f>INDEX(products!$A$1:$G$49,MATCH(orders!$D250,products!$A$1:$A$49,0),MATCH(orders!L$1,products!$A$1:$G$1,0))</f>
        <v>9.9499999999999993</v>
      </c>
      <c r="M250" s="7">
        <f t="shared" si="9"/>
        <v>9.9499999999999993</v>
      </c>
      <c r="N250" t="str">
        <f t="shared" si="10"/>
        <v>Arabika</v>
      </c>
      <c r="O250" t="str">
        <f t="shared" si="11"/>
        <v>Dark</v>
      </c>
      <c r="P250" t="str">
        <f>VLOOKUP(Table2[[#This Row],[Customer ID]],customers!$A$1:$I$1001,9,FALSE)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IF(VLOOKUP(C251,customers!A250:$C$1001,3,FALSE)=0,"",VLOOKUP(C251,customers!A250:$C$1001,3,FALSE) )</f>
        <v>zkiffe74@cyberchimps.com</v>
      </c>
      <c r="H251" s="2" t="str">
        <f>VLOOKUP(F251,customers!$B$1:$G$1001,6,FALSE)</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7">
        <f>INDEX(products!$A$1:$G$49,MATCH(orders!$D251,products!$A$1:$A$49,0),MATCH(orders!L$1,products!$A$1:$G$1,0))</f>
        <v>15.85</v>
      </c>
      <c r="M251" s="7">
        <f t="shared" si="9"/>
        <v>15.85</v>
      </c>
      <c r="N251" t="str">
        <f t="shared" si="10"/>
        <v>Libersia</v>
      </c>
      <c r="O251" t="str">
        <f t="shared" si="11"/>
        <v>Light</v>
      </c>
      <c r="P251" t="str">
        <f>VLOOKUP(Table2[[#This Row],[Customer ID]],customers!$A$1:$I$1001,9,FALSE)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IF(VLOOKUP(C252,customers!A251:$C$1001,3,FALSE)=0,"",VLOOKUP(C252,customers!A251:$C$1001,3,FALSE) )</f>
        <v>macott6y@pagesperso-orange.fr</v>
      </c>
      <c r="H252" s="2" t="str">
        <f>VLOOKUP(F252,customers!$B$1:$G$1001,6,FALSE)</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VLOOKUP(Table2[[#This Row],[Customer ID]],customers!$A$1:$I$1001,9,FALSE)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IF(VLOOKUP(C253,customers!A252:$C$1001,3,FALSE)=0,"",VLOOKUP(C253,customers!A252:$C$1001,3,FALSE) )</f>
        <v>cheaviside6z@rediff.com</v>
      </c>
      <c r="H253" s="2" t="str">
        <f>VLOOKUP(F253,customers!$B$1:$G$1001,6,FALSE)</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VLOOKUP(Table2[[#This Row],[Customer ID]],customers!$A$1:$I$1001,9,FALSE)</f>
        <v>Yes</v>
      </c>
    </row>
    <row r="254" spans="1:16" x14ac:dyDescent="0.25">
      <c r="A254" s="2" t="s">
        <v>1912</v>
      </c>
      <c r="B254" s="3">
        <v>44779</v>
      </c>
      <c r="C254" s="2" t="s">
        <v>1913</v>
      </c>
      <c r="D254" t="s">
        <v>6147</v>
      </c>
      <c r="E254" s="2">
        <v>3</v>
      </c>
      <c r="F254" s="2" t="str">
        <f>VLOOKUP(C254,customers!$A$1:$B$1001,2,FALSE)</f>
        <v>Devy Bulbrook</v>
      </c>
      <c r="G254" s="2" t="str">
        <f>IF(VLOOKUP(C254,customers!A253:$C$1001,3,FALSE)=0,"",VLOOKUP(C254,customers!A253:$C$1001,3,FALSE) )</f>
        <v/>
      </c>
      <c r="H254" s="2" t="str">
        <f>VLOOKUP(F254,customers!$B$1:$G$1001,6,FALSE)</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7">
        <f>INDEX(products!$A$1:$G$49,MATCH(orders!$D254,products!$A$1:$A$49,0),MATCH(orders!L$1,products!$A$1:$G$1,0))</f>
        <v>9.9499999999999993</v>
      </c>
      <c r="M254" s="7">
        <f t="shared" si="9"/>
        <v>29.849999999999998</v>
      </c>
      <c r="N254" t="str">
        <f t="shared" si="10"/>
        <v>Arabika</v>
      </c>
      <c r="O254" t="str">
        <f t="shared" si="11"/>
        <v>Dark</v>
      </c>
      <c r="P254" t="str">
        <f>VLOOKUP(Table2[[#This Row],[Customer ID]],customers!$A$1:$I$1001,9,FALSE)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IF(VLOOKUP(C255,customers!A254:$C$1001,3,FALSE)=0,"",VLOOKUP(C255,customers!A254:$C$1001,3,FALSE) )</f>
        <v>lkernan71@wsj.com</v>
      </c>
      <c r="H255" s="2" t="str">
        <f>VLOOKUP(F255,customers!$B$1:$G$1001,6,FALSE)</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7">
        <f>INDEX(products!$A$1:$G$49,MATCH(orders!$D255,products!$A$1:$A$49,0),MATCH(orders!L$1,products!$A$1:$G$1,0))</f>
        <v>14.55</v>
      </c>
      <c r="M255" s="7">
        <f t="shared" si="9"/>
        <v>58.2</v>
      </c>
      <c r="N255" t="str">
        <f t="shared" si="10"/>
        <v>Libersia</v>
      </c>
      <c r="O255" t="str">
        <f t="shared" si="11"/>
        <v>Medium</v>
      </c>
      <c r="P255" t="str">
        <f>VLOOKUP(Table2[[#This Row],[Customer ID]],customers!$A$1:$I$1001,9,FALSE)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IF(VLOOKUP(C256,customers!A255:$C$1001,3,FALSE)=0,"",VLOOKUP(C256,customers!A255:$C$1001,3,FALSE) )</f>
        <v>rmclae72@dailymotion.com</v>
      </c>
      <c r="H256" s="2" t="str">
        <f>VLOOKUP(F256,customers!$B$1:$G$1001,6,FALSE)</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VLOOKUP(Table2[[#This Row],[Customer ID]],customers!$A$1:$I$1001,9,FALSE)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IF(VLOOKUP(C257,customers!A256:$C$1001,3,FALSE)=0,"",VLOOKUP(C257,customers!A256:$C$1001,3,FALSE) )</f>
        <v>cblowfelde73@ustream.tv</v>
      </c>
      <c r="H257" s="2" t="str">
        <f>VLOOKUP(F257,customers!$B$1:$G$1001,6,FALSE)</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VLOOKUP(Table2[[#This Row],[Customer ID]],customers!$A$1:$I$1001,9,FALSE)</f>
        <v>No</v>
      </c>
    </row>
    <row r="258" spans="1:16" x14ac:dyDescent="0.25">
      <c r="A258" s="2" t="s">
        <v>1934</v>
      </c>
      <c r="B258" s="3">
        <v>43846</v>
      </c>
      <c r="C258" s="2" t="s">
        <v>1935</v>
      </c>
      <c r="D258" t="s">
        <v>6160</v>
      </c>
      <c r="E258" s="2">
        <v>2</v>
      </c>
      <c r="F258" s="2" t="str">
        <f>VLOOKUP(C258,customers!$A$1:$B$1001,2,FALSE)</f>
        <v>Zacharias Kiffe</v>
      </c>
      <c r="G258" s="2" t="str">
        <f>IF(VLOOKUP(C258,customers!A257:$C$1001,3,FALSE)=0,"",VLOOKUP(C258,customers!A257:$C$1001,3,FALSE) )</f>
        <v>zkiffe74@cyberchimps.com</v>
      </c>
      <c r="H258" s="2" t="str">
        <f>VLOOKUP(F258,customers!$B$1:$G$1001,6,FALSE)</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7">
        <f>INDEX(products!$A$1:$G$49,MATCH(orders!$D258,products!$A$1:$A$49,0),MATCH(orders!L$1,products!$A$1:$G$1,0))</f>
        <v>8.73</v>
      </c>
      <c r="M258" s="7">
        <f t="shared" si="9"/>
        <v>17.46</v>
      </c>
      <c r="N258" t="str">
        <f t="shared" si="10"/>
        <v>Libersia</v>
      </c>
      <c r="O258" t="str">
        <f t="shared" si="11"/>
        <v>Medium</v>
      </c>
      <c r="P258" t="str">
        <f>VLOOKUP(Table2[[#This Row],[Customer ID]],customers!$A$1:$I$1001,9,FALSE)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IF(VLOOKUP(C259,customers!A258:$C$1001,3,FALSE)=0,"",VLOOKUP(C259,customers!A258:$C$1001,3,FALSE) )</f>
        <v>docalleran75@ucla.edu</v>
      </c>
      <c r="H259" s="2" t="str">
        <f>VLOOKUP(F259,customers!$B$1:$G$1001,6,FALSE)</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7">
        <f>INDEX(products!$A$1:$G$49,MATCH(orders!$D259,products!$A$1:$A$49,0),MATCH(orders!L$1,products!$A$1:$G$1,0))</f>
        <v>27.945</v>
      </c>
      <c r="M259" s="7">
        <f t="shared" ref="M259:M322" si="12">L259*E259</f>
        <v>27.945</v>
      </c>
      <c r="N259" t="str">
        <f t="shared" ref="N259:N322" si="13">_xlfn.IFS(I259="Rob","Robusta",I259 ="Exc","Excelsa",I259="Ara","Arabika",I259="Lib","Libersia")</f>
        <v>Excelsa</v>
      </c>
      <c r="O259" t="str">
        <f t="shared" ref="O259:O322" si="14">_xlfn.IFS(J259="M","Medium",J259="L","Light",J259="D","Dark")</f>
        <v>Dark</v>
      </c>
      <c r="P259" t="str">
        <f>VLOOKUP(Table2[[#This Row],[Customer ID]],customers!$A$1:$I$1001,9,FALSE)</f>
        <v>Yes</v>
      </c>
    </row>
    <row r="260" spans="1:16" x14ac:dyDescent="0.25">
      <c r="A260" s="2" t="s">
        <v>1946</v>
      </c>
      <c r="B260" s="3">
        <v>44513</v>
      </c>
      <c r="C260" s="2" t="s">
        <v>1947</v>
      </c>
      <c r="D260" t="s">
        <v>6185</v>
      </c>
      <c r="E260" s="2">
        <v>5</v>
      </c>
      <c r="F260" s="2" t="str">
        <f>VLOOKUP(C260,customers!$A$1:$B$1001,2,FALSE)</f>
        <v>Cobby Cromwell</v>
      </c>
      <c r="G260" s="2" t="str">
        <f>IF(VLOOKUP(C260,customers!A259:$C$1001,3,FALSE)=0,"",VLOOKUP(C260,customers!A259:$C$1001,3,FALSE) )</f>
        <v>ccromwell76@desdev.cn</v>
      </c>
      <c r="H260" s="2" t="str">
        <f>VLOOKUP(F260,customers!$B$1:$G$1001,6,FALSE)</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VLOOKUP(Table2[[#This Row],[Customer ID]],customers!$A$1:$I$1001,9,FALSE)</f>
        <v>No</v>
      </c>
    </row>
    <row r="261" spans="1:16" x14ac:dyDescent="0.25">
      <c r="A261" s="2" t="s">
        <v>1952</v>
      </c>
      <c r="B261" s="3">
        <v>44355</v>
      </c>
      <c r="C261" s="2" t="s">
        <v>1953</v>
      </c>
      <c r="D261" t="s">
        <v>6174</v>
      </c>
      <c r="E261" s="2">
        <v>2</v>
      </c>
      <c r="F261" s="2" t="str">
        <f>VLOOKUP(C261,customers!$A$1:$B$1001,2,FALSE)</f>
        <v>Irv Hay</v>
      </c>
      <c r="G261" s="2" t="str">
        <f>IF(VLOOKUP(C261,customers!A260:$C$1001,3,FALSE)=0,"",VLOOKUP(C261,customers!A260:$C$1001,3,FALSE) )</f>
        <v>ihay77@lulu.com</v>
      </c>
      <c r="H261" s="2" t="str">
        <f>VLOOKUP(F261,customers!$B$1:$G$1001,6,FALSE)</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VLOOKUP(Table2[[#This Row],[Customer ID]],customers!$A$1:$I$1001,9,FALSE)</f>
        <v>No</v>
      </c>
    </row>
    <row r="262" spans="1:16" x14ac:dyDescent="0.25">
      <c r="A262" s="2" t="s">
        <v>1958</v>
      </c>
      <c r="B262" s="3">
        <v>44156</v>
      </c>
      <c r="C262" s="2" t="s">
        <v>1959</v>
      </c>
      <c r="D262" t="s">
        <v>6142</v>
      </c>
      <c r="E262" s="2">
        <v>1</v>
      </c>
      <c r="F262" s="2" t="str">
        <f>VLOOKUP(C262,customers!$A$1:$B$1001,2,FALSE)</f>
        <v>Tani Taffarello</v>
      </c>
      <c r="G262" s="2" t="str">
        <f>IF(VLOOKUP(C262,customers!A261:$C$1001,3,FALSE)=0,"",VLOOKUP(C262,customers!A261:$C$1001,3,FALSE) )</f>
        <v>ttaffarello78@sciencedaily.com</v>
      </c>
      <c r="H262" s="2" t="str">
        <f>VLOOKUP(F262,customers!$B$1:$G$1001,6,FALSE)</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VLOOKUP(Table2[[#This Row],[Customer ID]],customers!$A$1:$I$1001,9,FALSE)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IF(VLOOKUP(C263,customers!A262:$C$1001,3,FALSE)=0,"",VLOOKUP(C263,customers!A262:$C$1001,3,FALSE) )</f>
        <v>mcanty79@jigsy.com</v>
      </c>
      <c r="H263" s="2" t="str">
        <f>VLOOKUP(F263,customers!$B$1:$G$1001,6,FALSE)</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VLOOKUP(Table2[[#This Row],[Customer ID]],customers!$A$1:$I$1001,9,FALSE)</f>
        <v>Yes</v>
      </c>
    </row>
    <row r="264" spans="1:16" x14ac:dyDescent="0.25">
      <c r="A264" s="2" t="s">
        <v>1969</v>
      </c>
      <c r="B264" s="3">
        <v>43693</v>
      </c>
      <c r="C264" s="2" t="s">
        <v>1970</v>
      </c>
      <c r="D264" t="s">
        <v>6141</v>
      </c>
      <c r="E264" s="2">
        <v>3</v>
      </c>
      <c r="F264" s="2" t="str">
        <f>VLOOKUP(C264,customers!$A$1:$B$1001,2,FALSE)</f>
        <v>Javier Kopke</v>
      </c>
      <c r="G264" s="2" t="str">
        <f>IF(VLOOKUP(C264,customers!A263:$C$1001,3,FALSE)=0,"",VLOOKUP(C264,customers!A263:$C$1001,3,FALSE) )</f>
        <v>jkopke7a@auda.org.au</v>
      </c>
      <c r="H264" s="2" t="str">
        <f>VLOOKUP(F264,customers!$B$1:$G$1001,6,FALSE)</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VLOOKUP(Table2[[#This Row],[Customer ID]],customers!$A$1:$I$1001,9,FALSE)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IF(VLOOKUP(C265,customers!A264:$C$1001,3,FALSE)=0,"",VLOOKUP(C265,customers!A264:$C$1001,3,FALSE) )</f>
        <v/>
      </c>
      <c r="H265" s="2" t="str">
        <f>VLOOKUP(F265,customers!$B$1:$G$1001,6,FALSE)</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7">
        <f>INDEX(products!$A$1:$G$49,MATCH(orders!$D265,products!$A$1:$A$49,0),MATCH(orders!L$1,products!$A$1:$G$1,0))</f>
        <v>33.464999999999996</v>
      </c>
      <c r="M265" s="7">
        <f t="shared" si="12"/>
        <v>133.85999999999999</v>
      </c>
      <c r="N265" t="str">
        <f t="shared" si="13"/>
        <v>Libersia</v>
      </c>
      <c r="O265" t="str">
        <f t="shared" si="14"/>
        <v>Medium</v>
      </c>
      <c r="P265" t="str">
        <f>VLOOKUP(Table2[[#This Row],[Customer ID]],customers!$A$1:$I$1001,9,FALSE)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IF(VLOOKUP(C266,customers!A265:$C$1001,3,FALSE)=0,"",VLOOKUP(C266,customers!A265:$C$1001,3,FALSE) )</f>
        <v/>
      </c>
      <c r="H266" s="2" t="str">
        <f>VLOOKUP(F266,customers!$B$1:$G$1001,6,FALSE)</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VLOOKUP(Table2[[#This Row],[Customer ID]],customers!$A$1:$I$1001,9,FALSE)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IF(VLOOKUP(C267,customers!A266:$C$1001,3,FALSE)=0,"",VLOOKUP(C267,customers!A266:$C$1001,3,FALSE) )</f>
        <v>vhellmore7d@bbc.co.uk</v>
      </c>
      <c r="H267" s="2" t="str">
        <f>VLOOKUP(F267,customers!$B$1:$G$1001,6,FALSE)</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7">
        <f>INDEX(products!$A$1:$G$49,MATCH(orders!$D267,products!$A$1:$A$49,0),MATCH(orders!L$1,products!$A$1:$G$1,0))</f>
        <v>5.97</v>
      </c>
      <c r="M267" s="7">
        <f t="shared" si="12"/>
        <v>5.97</v>
      </c>
      <c r="N267" t="str">
        <f t="shared" si="13"/>
        <v>Arabika</v>
      </c>
      <c r="O267" t="str">
        <f t="shared" si="14"/>
        <v>Dark</v>
      </c>
      <c r="P267" t="str">
        <f>VLOOKUP(Table2[[#This Row],[Customer ID]],customers!$A$1:$I$1001,9,FALSE)</f>
        <v>Yes</v>
      </c>
    </row>
    <row r="268" spans="1:16" x14ac:dyDescent="0.25">
      <c r="A268" s="2" t="s">
        <v>1992</v>
      </c>
      <c r="B268" s="3">
        <v>44283</v>
      </c>
      <c r="C268" s="2" t="s">
        <v>1993</v>
      </c>
      <c r="D268" t="s">
        <v>6183</v>
      </c>
      <c r="E268" s="2">
        <v>2</v>
      </c>
      <c r="F268" s="2" t="str">
        <f>VLOOKUP(C268,customers!$A$1:$B$1001,2,FALSE)</f>
        <v>Myles Seawright</v>
      </c>
      <c r="G268" s="2" t="str">
        <f>IF(VLOOKUP(C268,customers!A267:$C$1001,3,FALSE)=0,"",VLOOKUP(C268,customers!A267:$C$1001,3,FALSE) )</f>
        <v>mseawright7e@nbcnews.com</v>
      </c>
      <c r="H268" s="2" t="str">
        <f>VLOOKUP(F268,customers!$B$1:$G$1001,6,FALSE)</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VLOOKUP(Table2[[#This Row],[Customer ID]],customers!$A$1:$I$1001,9,FALSE)</f>
        <v>No</v>
      </c>
    </row>
    <row r="269" spans="1:16" x14ac:dyDescent="0.25">
      <c r="A269" s="2" t="s">
        <v>1998</v>
      </c>
      <c r="B269" s="3">
        <v>44324</v>
      </c>
      <c r="C269" s="2" t="s">
        <v>1999</v>
      </c>
      <c r="D269" t="s">
        <v>6153</v>
      </c>
      <c r="E269" s="2">
        <v>6</v>
      </c>
      <c r="F269" s="2" t="str">
        <f>VLOOKUP(C269,customers!$A$1:$B$1001,2,FALSE)</f>
        <v>Silvana Northeast</v>
      </c>
      <c r="G269" s="2" t="str">
        <f>IF(VLOOKUP(C269,customers!A268:$C$1001,3,FALSE)=0,"",VLOOKUP(C269,customers!A268:$C$1001,3,FALSE) )</f>
        <v>snortheast7f@mashable.com</v>
      </c>
      <c r="H269" s="2" t="str">
        <f>VLOOKUP(F269,customers!$B$1:$G$1001,6,FALSE)</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VLOOKUP(Table2[[#This Row],[Customer ID]],customers!$A$1:$I$1001,9,FALSE)</f>
        <v>Yes</v>
      </c>
    </row>
    <row r="270" spans="1:16" x14ac:dyDescent="0.25">
      <c r="A270" s="2" t="s">
        <v>2004</v>
      </c>
      <c r="B270" s="3">
        <v>43790</v>
      </c>
      <c r="C270" s="2" t="s">
        <v>1672</v>
      </c>
      <c r="D270" t="s">
        <v>6147</v>
      </c>
      <c r="E270" s="2">
        <v>2</v>
      </c>
      <c r="F270" s="2" t="str">
        <f>VLOOKUP(C270,customers!$A$1:$B$1001,2,FALSE)</f>
        <v>Anselma Attwater</v>
      </c>
      <c r="G270" s="2" t="e">
        <f>IF(VLOOKUP(C270,customers!A269:$C$1001,3,FALSE)=0,"",VLOOKUP(C270,customers!A269:$C$1001,3,FALSE) )</f>
        <v>#N/A</v>
      </c>
      <c r="H270" s="2" t="str">
        <f>VLOOKUP(F270,customers!$B$1:$G$1001,6,FALSE)</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7">
        <f>INDEX(products!$A$1:$G$49,MATCH(orders!$D270,products!$A$1:$A$49,0),MATCH(orders!L$1,products!$A$1:$G$1,0))</f>
        <v>9.9499999999999993</v>
      </c>
      <c r="M270" s="7">
        <f t="shared" si="12"/>
        <v>19.899999999999999</v>
      </c>
      <c r="N270" t="str">
        <f t="shared" si="13"/>
        <v>Arabika</v>
      </c>
      <c r="O270" t="str">
        <f t="shared" si="14"/>
        <v>Dark</v>
      </c>
      <c r="P270" t="str">
        <f>VLOOKUP(Table2[[#This Row],[Customer ID]],customers!$A$1:$I$1001,9,FALSE)</f>
        <v>Yes</v>
      </c>
    </row>
    <row r="271" spans="1:16" x14ac:dyDescent="0.25">
      <c r="A271" s="2" t="s">
        <v>2009</v>
      </c>
      <c r="B271" s="3">
        <v>44333</v>
      </c>
      <c r="C271" s="2" t="s">
        <v>2010</v>
      </c>
      <c r="D271" t="s">
        <v>6154</v>
      </c>
      <c r="E271" s="2">
        <v>2</v>
      </c>
      <c r="F271" s="2" t="str">
        <f>VLOOKUP(C271,customers!$A$1:$B$1001,2,FALSE)</f>
        <v>Monica Fearon</v>
      </c>
      <c r="G271" s="2" t="str">
        <f>IF(VLOOKUP(C271,customers!A270:$C$1001,3,FALSE)=0,"",VLOOKUP(C271,customers!A270:$C$1001,3,FALSE) )</f>
        <v>mfearon7h@reverbnation.com</v>
      </c>
      <c r="H271" s="2" t="str">
        <f>VLOOKUP(F271,customers!$B$1:$G$1001,6,FALSE)</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7">
        <f>INDEX(products!$A$1:$G$49,MATCH(orders!$D271,products!$A$1:$A$49,0),MATCH(orders!L$1,products!$A$1:$G$1,0))</f>
        <v>2.9849999999999999</v>
      </c>
      <c r="M271" s="7">
        <f t="shared" si="12"/>
        <v>5.97</v>
      </c>
      <c r="N271" t="str">
        <f t="shared" si="13"/>
        <v>Arabika</v>
      </c>
      <c r="O271" t="str">
        <f t="shared" si="14"/>
        <v>Dark</v>
      </c>
      <c r="P271" t="str">
        <f>VLOOKUP(Table2[[#This Row],[Customer ID]],customers!$A$1:$I$1001,9,FALSE)</f>
        <v>No</v>
      </c>
    </row>
    <row r="272" spans="1:16" x14ac:dyDescent="0.25">
      <c r="A272" s="2" t="s">
        <v>2015</v>
      </c>
      <c r="B272" s="3">
        <v>43655</v>
      </c>
      <c r="C272" s="2" t="s">
        <v>2016</v>
      </c>
      <c r="D272" t="s">
        <v>6144</v>
      </c>
      <c r="E272" s="2">
        <v>1</v>
      </c>
      <c r="F272" s="2" t="str">
        <f>VLOOKUP(C272,customers!$A$1:$B$1001,2,FALSE)</f>
        <v>Barney Chisnell</v>
      </c>
      <c r="G272" s="2" t="str">
        <f>IF(VLOOKUP(C272,customers!A271:$C$1001,3,FALSE)=0,"",VLOOKUP(C272,customers!A271:$C$1001,3,FALSE) )</f>
        <v/>
      </c>
      <c r="H272" s="2" t="str">
        <f>VLOOKUP(F272,customers!$B$1:$G$1001,6,FALSE)</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VLOOKUP(Table2[[#This Row],[Customer ID]],customers!$A$1:$I$1001,9,FALSE)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IF(VLOOKUP(C273,customers!A272:$C$1001,3,FALSE)=0,"",VLOOKUP(C273,customers!A272:$C$1001,3,FALSE) )</f>
        <v>jsisneros7j@a8.net</v>
      </c>
      <c r="H273" s="2" t="str">
        <f>VLOOKUP(F273,customers!$B$1:$G$1001,6,FALSE)</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7">
        <f>INDEX(products!$A$1:$G$49,MATCH(orders!$D273,products!$A$1:$A$49,0),MATCH(orders!L$1,products!$A$1:$G$1,0))</f>
        <v>2.9849999999999999</v>
      </c>
      <c r="M273" s="7">
        <f t="shared" si="12"/>
        <v>11.94</v>
      </c>
      <c r="N273" t="str">
        <f t="shared" si="13"/>
        <v>Arabika</v>
      </c>
      <c r="O273" t="str">
        <f t="shared" si="14"/>
        <v>Dark</v>
      </c>
      <c r="P273" t="str">
        <f>VLOOKUP(Table2[[#This Row],[Customer ID]],customers!$A$1:$I$1001,9,FALSE)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IF(VLOOKUP(C274,customers!A273:$C$1001,3,FALSE)=0,"",VLOOKUP(C274,customers!A273:$C$1001,3,FALSE) )</f>
        <v>zcarlson7k@bigcartel.com</v>
      </c>
      <c r="H274" s="2" t="str">
        <f>VLOOKUP(F274,customers!$B$1:$G$1001,6,FALSE)</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VLOOKUP(Table2[[#This Row],[Customer ID]],customers!$A$1:$I$1001,9,FALSE)</f>
        <v>Yes</v>
      </c>
    </row>
    <row r="275" spans="1:16" x14ac:dyDescent="0.25">
      <c r="A275" s="2" t="s">
        <v>2032</v>
      </c>
      <c r="B275" s="3">
        <v>44681</v>
      </c>
      <c r="C275" s="2" t="s">
        <v>2033</v>
      </c>
      <c r="D275" t="s">
        <v>6167</v>
      </c>
      <c r="E275" s="2">
        <v>2</v>
      </c>
      <c r="F275" s="2" t="str">
        <f>VLOOKUP(C275,customers!$A$1:$B$1001,2,FALSE)</f>
        <v>Warner Maddox</v>
      </c>
      <c r="G275" s="2" t="str">
        <f>IF(VLOOKUP(C275,customers!A274:$C$1001,3,FALSE)=0,"",VLOOKUP(C275,customers!A274:$C$1001,3,FALSE) )</f>
        <v>wmaddox7l@timesonline.co.uk</v>
      </c>
      <c r="H275" s="2" t="str">
        <f>VLOOKUP(F275,customers!$B$1:$G$1001,6,FALSE)</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7">
        <f>INDEX(products!$A$1:$G$49,MATCH(orders!$D275,products!$A$1:$A$49,0),MATCH(orders!L$1,products!$A$1:$G$1,0))</f>
        <v>3.8849999999999998</v>
      </c>
      <c r="M275" s="7">
        <f t="shared" si="12"/>
        <v>7.77</v>
      </c>
      <c r="N275" t="str">
        <f t="shared" si="13"/>
        <v>Arabika</v>
      </c>
      <c r="O275" t="str">
        <f t="shared" si="14"/>
        <v>Light</v>
      </c>
      <c r="P275" t="str">
        <f>VLOOKUP(Table2[[#This Row],[Customer ID]],customers!$A$1:$I$1001,9,FALSE)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IF(VLOOKUP(C276,customers!A275:$C$1001,3,FALSE)=0,"",VLOOKUP(C276,customers!A275:$C$1001,3,FALSE) )</f>
        <v>dhedlestone7m@craigslist.org</v>
      </c>
      <c r="H276" s="2" t="str">
        <f>VLOOKUP(F276,customers!$B$1:$G$1001,6,FALSE)</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25.874999999999996</v>
      </c>
      <c r="M276" s="7">
        <f t="shared" si="12"/>
        <v>25.874999999999996</v>
      </c>
      <c r="N276" t="str">
        <f t="shared" si="13"/>
        <v>Arabika</v>
      </c>
      <c r="O276" t="str">
        <f t="shared" si="14"/>
        <v>Medium</v>
      </c>
      <c r="P276" t="str">
        <f>VLOOKUP(Table2[[#This Row],[Customer ID]],customers!$A$1:$I$1001,9,FALSE)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IF(VLOOKUP(C277,customers!A276:$C$1001,3,FALSE)=0,"",VLOOKUP(C277,customers!A276:$C$1001,3,FALSE) )</f>
        <v>tcrowthe7n@europa.eu</v>
      </c>
      <c r="H277" s="2" t="str">
        <f>VLOOKUP(F277,customers!$B$1:$G$1001,6,FALSE)</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VLOOKUP(Table2[[#This Row],[Customer ID]],customers!$A$1:$I$1001,9,FALSE)</f>
        <v>No</v>
      </c>
    </row>
    <row r="278" spans="1:16" x14ac:dyDescent="0.25">
      <c r="A278" s="2" t="s">
        <v>2050</v>
      </c>
      <c r="B278" s="3">
        <v>43992</v>
      </c>
      <c r="C278" s="2" t="s">
        <v>2051</v>
      </c>
      <c r="D278" t="s">
        <v>6142</v>
      </c>
      <c r="E278" s="2">
        <v>4</v>
      </c>
      <c r="F278" s="2" t="str">
        <f>VLOOKUP(C278,customers!$A$1:$B$1001,2,FALSE)</f>
        <v>Dorelia Bury</v>
      </c>
      <c r="G278" s="2" t="str">
        <f>IF(VLOOKUP(C278,customers!A277:$C$1001,3,FALSE)=0,"",VLOOKUP(C278,customers!A277:$C$1001,3,FALSE) )</f>
        <v>dbury7o@tinyurl.com</v>
      </c>
      <c r="H278" s="2" t="str">
        <f>VLOOKUP(F278,customers!$B$1:$G$1001,6,FALSE)</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VLOOKUP(Table2[[#This Row],[Customer ID]],customers!$A$1:$I$1001,9,FALSE)</f>
        <v>Yes</v>
      </c>
    </row>
    <row r="279" spans="1:16" x14ac:dyDescent="0.25">
      <c r="A279" s="2" t="s">
        <v>2056</v>
      </c>
      <c r="B279" s="3">
        <v>44183</v>
      </c>
      <c r="C279" s="2" t="s">
        <v>2057</v>
      </c>
      <c r="D279" t="s">
        <v>6171</v>
      </c>
      <c r="E279" s="2">
        <v>6</v>
      </c>
      <c r="F279" s="2" t="str">
        <f>VLOOKUP(C279,customers!$A$1:$B$1001,2,FALSE)</f>
        <v>Gussy Broadbear</v>
      </c>
      <c r="G279" s="2" t="str">
        <f>IF(VLOOKUP(C279,customers!A278:$C$1001,3,FALSE)=0,"",VLOOKUP(C279,customers!A278:$C$1001,3,FALSE) )</f>
        <v>gbroadbear7p@omniture.com</v>
      </c>
      <c r="H279" s="2" t="str">
        <f>VLOOKUP(F279,customers!$B$1:$G$1001,6,FALSE)</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VLOOKUP(Table2[[#This Row],[Customer ID]],customers!$A$1:$I$1001,9,FALSE)</f>
        <v>No</v>
      </c>
    </row>
    <row r="280" spans="1:16" x14ac:dyDescent="0.25">
      <c r="A280" s="2" t="s">
        <v>2062</v>
      </c>
      <c r="B280" s="3">
        <v>43708</v>
      </c>
      <c r="C280" s="2" t="s">
        <v>2063</v>
      </c>
      <c r="D280" t="s">
        <v>6167</v>
      </c>
      <c r="E280" s="2">
        <v>2</v>
      </c>
      <c r="F280" s="2" t="str">
        <f>VLOOKUP(C280,customers!$A$1:$B$1001,2,FALSE)</f>
        <v>Emlynne Palfrey</v>
      </c>
      <c r="G280" s="2" t="str">
        <f>IF(VLOOKUP(C280,customers!A279:$C$1001,3,FALSE)=0,"",VLOOKUP(C280,customers!A279:$C$1001,3,FALSE) )</f>
        <v>epalfrey7q@devhub.com</v>
      </c>
      <c r="H280" s="2" t="str">
        <f>VLOOKUP(F280,customers!$B$1:$G$1001,6,FALSE)</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7">
        <f>INDEX(products!$A$1:$G$49,MATCH(orders!$D280,products!$A$1:$A$49,0),MATCH(orders!L$1,products!$A$1:$G$1,0))</f>
        <v>3.8849999999999998</v>
      </c>
      <c r="M280" s="7">
        <f t="shared" si="12"/>
        <v>7.77</v>
      </c>
      <c r="N280" t="str">
        <f t="shared" si="13"/>
        <v>Arabika</v>
      </c>
      <c r="O280" t="str">
        <f t="shared" si="14"/>
        <v>Light</v>
      </c>
      <c r="P280" t="str">
        <f>VLOOKUP(Table2[[#This Row],[Customer ID]],customers!$A$1:$I$1001,9,FALSE)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IF(VLOOKUP(C281,customers!A280:$C$1001,3,FALSE)=0,"",VLOOKUP(C281,customers!A280:$C$1001,3,FALSE) )</f>
        <v>pmetrick7r@rakuten.co.jp</v>
      </c>
      <c r="H281" s="2" t="str">
        <f>VLOOKUP(F281,customers!$B$1:$G$1001,6,FALSE)</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7">
        <f>INDEX(products!$A$1:$G$49,MATCH(orders!$D281,products!$A$1:$A$49,0),MATCH(orders!L$1,products!$A$1:$G$1,0))</f>
        <v>33.464999999999996</v>
      </c>
      <c r="M281" s="7">
        <f t="shared" si="12"/>
        <v>33.464999999999996</v>
      </c>
      <c r="N281" t="str">
        <f t="shared" si="13"/>
        <v>Libersia</v>
      </c>
      <c r="O281" t="str">
        <f t="shared" si="14"/>
        <v>Medium</v>
      </c>
      <c r="P281" t="str">
        <f>VLOOKUP(Table2[[#This Row],[Customer ID]],customers!$A$1:$I$1001,9,FALSE)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IF(VLOOKUP(C282,customers!A281:$C$1001,3,FALSE)=0,"",VLOOKUP(C282,customers!A281:$C$1001,3,FALSE) )</f>
        <v/>
      </c>
      <c r="H282" s="2" t="str">
        <f>VLOOKUP(F282,customers!$B$1:$G$1001,6,FALSE)</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VLOOKUP(Table2[[#This Row],[Customer ID]],customers!$A$1:$I$1001,9,FALSE)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IF(VLOOKUP(C283,customers!A282:$C$1001,3,FALSE)=0,"",VLOOKUP(C283,customers!A282:$C$1001,3,FALSE) )</f>
        <v>kkarby7t@sbwire.com</v>
      </c>
      <c r="H283" s="2" t="str">
        <f>VLOOKUP(F283,customers!$B$1:$G$1001,6,FALSE)</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VLOOKUP(Table2[[#This Row],[Customer ID]],customers!$A$1:$I$1001,9,FALSE)</f>
        <v>Yes</v>
      </c>
    </row>
    <row r="284" spans="1:16" x14ac:dyDescent="0.25">
      <c r="A284" s="2" t="s">
        <v>2085</v>
      </c>
      <c r="B284" s="3">
        <v>43520</v>
      </c>
      <c r="C284" s="2" t="s">
        <v>2086</v>
      </c>
      <c r="D284" t="s">
        <v>6180</v>
      </c>
      <c r="E284" s="2">
        <v>1</v>
      </c>
      <c r="F284" s="2" t="str">
        <f>VLOOKUP(C284,customers!$A$1:$B$1001,2,FALSE)</f>
        <v>Flory Crumpe</v>
      </c>
      <c r="G284" s="2" t="str">
        <f>IF(VLOOKUP(C284,customers!A283:$C$1001,3,FALSE)=0,"",VLOOKUP(C284,customers!A283:$C$1001,3,FALSE) )</f>
        <v>fcrumpe7u@ftc.gov</v>
      </c>
      <c r="H284" s="2" t="str">
        <f>VLOOKUP(F284,customers!$B$1:$G$1001,6,FALSE)</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7">
        <f>INDEX(products!$A$1:$G$49,MATCH(orders!$D284,products!$A$1:$A$49,0),MATCH(orders!L$1,products!$A$1:$G$1,0))</f>
        <v>7.77</v>
      </c>
      <c r="M284" s="7">
        <f t="shared" si="12"/>
        <v>7.77</v>
      </c>
      <c r="N284" t="str">
        <f t="shared" si="13"/>
        <v>Arabika</v>
      </c>
      <c r="O284" t="str">
        <f t="shared" si="14"/>
        <v>Light</v>
      </c>
      <c r="P284" t="str">
        <f>VLOOKUP(Table2[[#This Row],[Customer ID]],customers!$A$1:$I$1001,9,FALSE)</f>
        <v>No</v>
      </c>
    </row>
    <row r="285" spans="1:16" x14ac:dyDescent="0.25">
      <c r="A285" s="2" t="s">
        <v>2091</v>
      </c>
      <c r="B285" s="3">
        <v>43639</v>
      </c>
      <c r="C285" s="2" t="s">
        <v>2092</v>
      </c>
      <c r="D285" t="s">
        <v>6172</v>
      </c>
      <c r="E285" s="2">
        <v>1</v>
      </c>
      <c r="F285" s="2" t="str">
        <f>VLOOKUP(C285,customers!$A$1:$B$1001,2,FALSE)</f>
        <v>Amity Chatto</v>
      </c>
      <c r="G285" s="2" t="str">
        <f>IF(VLOOKUP(C285,customers!A284:$C$1001,3,FALSE)=0,"",VLOOKUP(C285,customers!A284:$C$1001,3,FALSE) )</f>
        <v>achatto7v@sakura.ne.jp</v>
      </c>
      <c r="H285" s="2" t="str">
        <f>VLOOKUP(F285,customers!$B$1:$G$1001,6,FALSE)</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VLOOKUP(Table2[[#This Row],[Customer ID]],customers!$A$1:$I$1001,9,FALSE)</f>
        <v>Yes</v>
      </c>
    </row>
    <row r="286" spans="1:16" x14ac:dyDescent="0.25">
      <c r="A286" s="2" t="s">
        <v>2097</v>
      </c>
      <c r="B286" s="3">
        <v>43960</v>
      </c>
      <c r="C286" s="2" t="s">
        <v>2098</v>
      </c>
      <c r="D286" t="s">
        <v>6166</v>
      </c>
      <c r="E286" s="2">
        <v>3</v>
      </c>
      <c r="F286" s="2" t="str">
        <f>VLOOKUP(C286,customers!$A$1:$B$1001,2,FALSE)</f>
        <v>Nanine McCarthy</v>
      </c>
      <c r="G286" s="2" t="str">
        <f>IF(VLOOKUP(C286,customers!A285:$C$1001,3,FALSE)=0,"",VLOOKUP(C286,customers!A285:$C$1001,3,FALSE) )</f>
        <v/>
      </c>
      <c r="H286" s="2" t="str">
        <f>VLOOKUP(F286,customers!$B$1:$G$1001,6,FALSE)</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VLOOKUP(Table2[[#This Row],[Customer ID]],customers!$A$1:$I$1001,9,FALSE)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IF(VLOOKUP(C287,customers!A286:$C$1001,3,FALSE)=0,"",VLOOKUP(C287,customers!A286:$C$1001,3,FALSE) )</f>
        <v/>
      </c>
      <c r="H287" s="2" t="str">
        <f>VLOOKUP(F287,customers!$B$1:$G$1001,6,FALSE)</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7">
        <f>INDEX(products!$A$1:$G$49,MATCH(orders!$D287,products!$A$1:$A$49,0),MATCH(orders!L$1,products!$A$1:$G$1,0))</f>
        <v>36.454999999999998</v>
      </c>
      <c r="M287" s="7">
        <f t="shared" si="12"/>
        <v>36.454999999999998</v>
      </c>
      <c r="N287" t="str">
        <f t="shared" si="13"/>
        <v>Libersia</v>
      </c>
      <c r="O287" t="str">
        <f t="shared" si="14"/>
        <v>Light</v>
      </c>
      <c r="P287" t="str">
        <f>VLOOKUP(Table2[[#This Row],[Customer ID]],customers!$A$1:$I$1001,9,FALSE)</f>
        <v>No</v>
      </c>
    </row>
    <row r="288" spans="1:16" x14ac:dyDescent="0.25">
      <c r="A288" s="2" t="s">
        <v>2107</v>
      </c>
      <c r="B288" s="3">
        <v>43755</v>
      </c>
      <c r="C288" s="2" t="s">
        <v>2108</v>
      </c>
      <c r="D288" t="s">
        <v>6152</v>
      </c>
      <c r="E288" s="2">
        <v>4</v>
      </c>
      <c r="F288" s="2" t="str">
        <f>VLOOKUP(C288,customers!$A$1:$B$1001,2,FALSE)</f>
        <v>Byram Mergue</v>
      </c>
      <c r="G288" s="2" t="str">
        <f>IF(VLOOKUP(C288,customers!A287:$C$1001,3,FALSE)=0,"",VLOOKUP(C288,customers!A287:$C$1001,3,FALSE) )</f>
        <v>bmergue7y@umn.edu</v>
      </c>
      <c r="H288" s="2" t="str">
        <f>VLOOKUP(F288,customers!$B$1:$G$1001,6,FALSE)</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7">
        <f>INDEX(products!$A$1:$G$49,MATCH(orders!$D288,products!$A$1:$A$49,0),MATCH(orders!L$1,products!$A$1:$G$1,0))</f>
        <v>3.375</v>
      </c>
      <c r="M288" s="7">
        <f t="shared" si="12"/>
        <v>13.5</v>
      </c>
      <c r="N288" t="str">
        <f t="shared" si="13"/>
        <v>Arabika</v>
      </c>
      <c r="O288" t="str">
        <f t="shared" si="14"/>
        <v>Medium</v>
      </c>
      <c r="P288" t="str">
        <f>VLOOKUP(Table2[[#This Row],[Customer ID]],customers!$A$1:$I$1001,9,FALSE)</f>
        <v>Yes</v>
      </c>
    </row>
    <row r="289" spans="1:16" x14ac:dyDescent="0.25">
      <c r="A289" s="2" t="s">
        <v>2112</v>
      </c>
      <c r="B289" s="3">
        <v>44697</v>
      </c>
      <c r="C289" s="2" t="s">
        <v>2113</v>
      </c>
      <c r="D289" t="s">
        <v>6178</v>
      </c>
      <c r="E289" s="2">
        <v>4</v>
      </c>
      <c r="F289" s="2" t="str">
        <f>VLOOKUP(C289,customers!$A$1:$B$1001,2,FALSE)</f>
        <v>Kerr Patise</v>
      </c>
      <c r="G289" s="2" t="str">
        <f>IF(VLOOKUP(C289,customers!A288:$C$1001,3,FALSE)=0,"",VLOOKUP(C289,customers!A288:$C$1001,3,FALSE) )</f>
        <v>kpatise7z@jigsy.com</v>
      </c>
      <c r="H289" s="2" t="str">
        <f>VLOOKUP(F289,customers!$B$1:$G$1001,6,FALSE)</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VLOOKUP(Table2[[#This Row],[Customer ID]],customers!$A$1:$I$1001,9,FALSE)</f>
        <v>No</v>
      </c>
    </row>
    <row r="290" spans="1:16" x14ac:dyDescent="0.25">
      <c r="A290" s="2" t="s">
        <v>2118</v>
      </c>
      <c r="B290" s="3">
        <v>44279</v>
      </c>
      <c r="C290" s="2" t="s">
        <v>2119</v>
      </c>
      <c r="D290" t="s">
        <v>6139</v>
      </c>
      <c r="E290" s="2">
        <v>1</v>
      </c>
      <c r="F290" s="2" t="str">
        <f>VLOOKUP(C290,customers!$A$1:$B$1001,2,FALSE)</f>
        <v>Mathew Goulter</v>
      </c>
      <c r="G290" s="2" t="str">
        <f>IF(VLOOKUP(C290,customers!A289:$C$1001,3,FALSE)=0,"",VLOOKUP(C290,customers!A289:$C$1001,3,FALSE) )</f>
        <v/>
      </c>
      <c r="H290" s="2" t="str">
        <f>VLOOKUP(F290,customers!$B$1:$G$1001,6,FALSE)</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VLOOKUP(Table2[[#This Row],[Customer ID]],customers!$A$1:$I$1001,9,FALSE)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IF(VLOOKUP(C291,customers!A290:$C$1001,3,FALSE)=0,"",VLOOKUP(C291,customers!A290:$C$1001,3,FALSE) )</f>
        <v/>
      </c>
      <c r="H291" s="2" t="str">
        <f>VLOOKUP(F291,customers!$B$1:$G$1001,6,FALSE)</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VLOOKUP(Table2[[#This Row],[Customer ID]],customers!$A$1:$I$1001,9,FALSE)</f>
        <v>Yes</v>
      </c>
    </row>
    <row r="292" spans="1:16" x14ac:dyDescent="0.25">
      <c r="A292" s="2" t="s">
        <v>2127</v>
      </c>
      <c r="B292" s="3">
        <v>44497</v>
      </c>
      <c r="C292" s="2" t="s">
        <v>2128</v>
      </c>
      <c r="D292" t="s">
        <v>6147</v>
      </c>
      <c r="E292" s="2">
        <v>5</v>
      </c>
      <c r="F292" s="2" t="str">
        <f>VLOOKUP(C292,customers!$A$1:$B$1001,2,FALSE)</f>
        <v>Domeniga Duke</v>
      </c>
      <c r="G292" s="2" t="str">
        <f>IF(VLOOKUP(C292,customers!A291:$C$1001,3,FALSE)=0,"",VLOOKUP(C292,customers!A291:$C$1001,3,FALSE) )</f>
        <v>dduke82@vkontakte.ru</v>
      </c>
      <c r="H292" s="2" t="str">
        <f>VLOOKUP(F292,customers!$B$1:$G$1001,6,FALSE)</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9.9499999999999993</v>
      </c>
      <c r="M292" s="7">
        <f t="shared" si="12"/>
        <v>49.75</v>
      </c>
      <c r="N292" t="str">
        <f t="shared" si="13"/>
        <v>Arabika</v>
      </c>
      <c r="O292" t="str">
        <f t="shared" si="14"/>
        <v>Dark</v>
      </c>
      <c r="P292" t="str">
        <f>VLOOKUP(Table2[[#This Row],[Customer ID]],customers!$A$1:$I$1001,9,FALSE)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IF(VLOOKUP(C293,customers!A292:$C$1001,3,FALSE)=0,"",VLOOKUP(C293,customers!A292:$C$1001,3,FALSE) )</f>
        <v/>
      </c>
      <c r="H293" s="2" t="str">
        <f>VLOOKUP(F293,customers!$B$1:$G$1001,6,FALSE)</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VLOOKUP(Table2[[#This Row],[Customer ID]],customers!$A$1:$I$1001,9,FALSE)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IF(VLOOKUP(C294,customers!A293:$C$1001,3,FALSE)=0,"",VLOOKUP(C294,customers!A293:$C$1001,3,FALSE) )</f>
        <v>ihussey84@mapy.cz</v>
      </c>
      <c r="H294" s="2" t="str">
        <f>VLOOKUP(F294,customers!$B$1:$G$1001,6,FALSE)</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5.97</v>
      </c>
      <c r="M294" s="7">
        <f t="shared" si="12"/>
        <v>17.91</v>
      </c>
      <c r="N294" t="str">
        <f t="shared" si="13"/>
        <v>Arabika</v>
      </c>
      <c r="O294" t="str">
        <f t="shared" si="14"/>
        <v>Dark</v>
      </c>
      <c r="P294" t="str">
        <f>VLOOKUP(Table2[[#This Row],[Customer ID]],customers!$A$1:$I$1001,9,FALSE)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IF(VLOOKUP(C295,customers!A294:$C$1001,3,FALSE)=0,"",VLOOKUP(C295,customers!A294:$C$1001,3,FALSE) )</f>
        <v>cpinkerton85@upenn.edu</v>
      </c>
      <c r="H295" s="2" t="str">
        <f>VLOOKUP(F295,customers!$B$1:$G$1001,6,FALSE)</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5.97</v>
      </c>
      <c r="M295" s="7">
        <f t="shared" si="12"/>
        <v>29.849999999999998</v>
      </c>
      <c r="N295" t="str">
        <f t="shared" si="13"/>
        <v>Arabika</v>
      </c>
      <c r="O295" t="str">
        <f t="shared" si="14"/>
        <v>Dark</v>
      </c>
      <c r="P295" t="str">
        <f>VLOOKUP(Table2[[#This Row],[Customer ID]],customers!$A$1:$I$1001,9,FALSE)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IF(VLOOKUP(C296,customers!A295:$C$1001,3,FALSE)=0,"",VLOOKUP(C296,customers!A295:$C$1001,3,FALSE) )</f>
        <v/>
      </c>
      <c r="H296" s="2" t="str">
        <f>VLOOKUP(F296,customers!$B$1:$G$1001,6,FALSE)</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VLOOKUP(Table2[[#This Row],[Customer ID]],customers!$A$1:$I$1001,9,FALSE)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IF(VLOOKUP(C297,customers!A296:$C$1001,3,FALSE)=0,"",VLOOKUP(C297,customers!A296:$C$1001,3,FALSE) )</f>
        <v/>
      </c>
      <c r="H297" s="2" t="str">
        <f>VLOOKUP(F297,customers!$B$1:$G$1001,6,FALSE)</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VLOOKUP(Table2[[#This Row],[Customer ID]],customers!$A$1:$I$1001,9,FALSE)</f>
        <v>No</v>
      </c>
    </row>
    <row r="298" spans="1:16" x14ac:dyDescent="0.25">
      <c r="A298" s="2" t="s">
        <v>2157</v>
      </c>
      <c r="B298" s="3">
        <v>43597</v>
      </c>
      <c r="C298" s="2" t="s">
        <v>2158</v>
      </c>
      <c r="D298" t="s">
        <v>6146</v>
      </c>
      <c r="E298" s="2">
        <v>6</v>
      </c>
      <c r="F298" s="2" t="str">
        <f>VLOOKUP(C298,customers!$A$1:$B$1001,2,FALSE)</f>
        <v>Dorian Vizor</v>
      </c>
      <c r="G298" s="2" t="str">
        <f>IF(VLOOKUP(C298,customers!A297:$C$1001,3,FALSE)=0,"",VLOOKUP(C298,customers!A297:$C$1001,3,FALSE) )</f>
        <v>dvizor88@furl.net</v>
      </c>
      <c r="H298" s="2" t="str">
        <f>VLOOKUP(F298,customers!$B$1:$G$1001,6,FALSE)</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VLOOKUP(Table2[[#This Row],[Customer ID]],customers!$A$1:$I$1001,9,FALSE)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IF(VLOOKUP(C299,customers!A298:$C$1001,3,FALSE)=0,"",VLOOKUP(C299,customers!A298:$C$1001,3,FALSE) )</f>
        <v>esedgebeer89@oaic.gov.au</v>
      </c>
      <c r="H299" s="2" t="str">
        <f>VLOOKUP(F299,customers!$B$1:$G$1001,6,FALSE)</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VLOOKUP(Table2[[#This Row],[Customer ID]],customers!$A$1:$I$1001,9,FALSE)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IF(VLOOKUP(C300,customers!A299:$C$1001,3,FALSE)=0,"",VLOOKUP(C300,customers!A299:$C$1001,3,FALSE) )</f>
        <v>klestrange8a@lulu.com</v>
      </c>
      <c r="H300" s="2" t="str">
        <f>VLOOKUP(F300,customers!$B$1:$G$1001,6,FALSE)</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VLOOKUP(Table2[[#This Row],[Customer ID]],customers!$A$1:$I$1001,9,FALSE)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IF(VLOOKUP(C301,customers!A300:$C$1001,3,FALSE)=0,"",VLOOKUP(C301,customers!A300:$C$1001,3,FALSE) )</f>
        <v>ltanti8b@techcrunch.com</v>
      </c>
      <c r="H301" s="2" t="str">
        <f>VLOOKUP(F301,customers!$B$1:$G$1001,6,FALSE)</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VLOOKUP(Table2[[#This Row],[Customer ID]],customers!$A$1:$I$1001,9,FALSE)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IF(VLOOKUP(C302,customers!A301:$C$1001,3,FALSE)=0,"",VLOOKUP(C302,customers!A301:$C$1001,3,FALSE) )</f>
        <v>ade8c@1und1.de</v>
      </c>
      <c r="H302" s="2" t="str">
        <f>VLOOKUP(F302,customers!$B$1:$G$1001,6,FALSE)</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7">
        <f>INDEX(products!$A$1:$G$49,MATCH(orders!$D302,products!$A$1:$A$49,0),MATCH(orders!L$1,products!$A$1:$G$1,0))</f>
        <v>12.95</v>
      </c>
      <c r="M302" s="7">
        <f t="shared" si="12"/>
        <v>38.849999999999994</v>
      </c>
      <c r="N302" t="str">
        <f t="shared" si="13"/>
        <v>Arabika</v>
      </c>
      <c r="O302" t="str">
        <f t="shared" si="14"/>
        <v>Light</v>
      </c>
      <c r="P302" t="str">
        <f>VLOOKUP(Table2[[#This Row],[Customer ID]],customers!$A$1:$I$1001,9,FALSE)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IF(VLOOKUP(C303,customers!A302:$C$1001,3,FALSE)=0,"",VLOOKUP(C303,customers!A302:$C$1001,3,FALSE) )</f>
        <v>tjedrachowicz8d@acquirethisname.com</v>
      </c>
      <c r="H303" s="2" t="str">
        <f>VLOOKUP(F303,customers!$B$1:$G$1001,6,FALSE)</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7">
        <f>INDEX(products!$A$1:$G$49,MATCH(orders!$D303,products!$A$1:$A$49,0),MATCH(orders!L$1,products!$A$1:$G$1,0))</f>
        <v>3.8849999999999998</v>
      </c>
      <c r="M303" s="7">
        <f t="shared" si="12"/>
        <v>15.54</v>
      </c>
      <c r="N303" t="str">
        <f t="shared" si="13"/>
        <v>Libersia</v>
      </c>
      <c r="O303" t="str">
        <f t="shared" si="14"/>
        <v>Dark</v>
      </c>
      <c r="P303" t="str">
        <f>VLOOKUP(Table2[[#This Row],[Customer ID]],customers!$A$1:$I$1001,9,FALSE)</f>
        <v>Yes</v>
      </c>
    </row>
    <row r="304" spans="1:16" x14ac:dyDescent="0.25">
      <c r="A304" s="2" t="s">
        <v>2193</v>
      </c>
      <c r="B304" s="3">
        <v>43762</v>
      </c>
      <c r="C304" s="2" t="s">
        <v>2194</v>
      </c>
      <c r="D304" t="s">
        <v>6157</v>
      </c>
      <c r="E304" s="2">
        <v>1</v>
      </c>
      <c r="F304" s="2" t="str">
        <f>VLOOKUP(C304,customers!$A$1:$B$1001,2,FALSE)</f>
        <v>Perkin Stonner</v>
      </c>
      <c r="G304" s="2" t="str">
        <f>IF(VLOOKUP(C304,customers!A303:$C$1001,3,FALSE)=0,"",VLOOKUP(C304,customers!A303:$C$1001,3,FALSE) )</f>
        <v>pstonner8e@moonfruit.com</v>
      </c>
      <c r="H304" s="2" t="str">
        <f>VLOOKUP(F304,customers!$B$1:$G$1001,6,FALSE)</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7">
        <f>INDEX(products!$A$1:$G$49,MATCH(orders!$D304,products!$A$1:$A$49,0),MATCH(orders!L$1,products!$A$1:$G$1,0))</f>
        <v>6.75</v>
      </c>
      <c r="M304" s="7">
        <f t="shared" si="12"/>
        <v>6.75</v>
      </c>
      <c r="N304" t="str">
        <f t="shared" si="13"/>
        <v>Arabika</v>
      </c>
      <c r="O304" t="str">
        <f t="shared" si="14"/>
        <v>Medium</v>
      </c>
      <c r="P304" t="str">
        <f>VLOOKUP(Table2[[#This Row],[Customer ID]],customers!$A$1:$I$1001,9,FALSE)</f>
        <v>No</v>
      </c>
    </row>
    <row r="305" spans="1:16" x14ac:dyDescent="0.25">
      <c r="A305" s="2" t="s">
        <v>2199</v>
      </c>
      <c r="B305" s="3">
        <v>44412</v>
      </c>
      <c r="C305" s="2" t="s">
        <v>2200</v>
      </c>
      <c r="D305" t="s">
        <v>6185</v>
      </c>
      <c r="E305" s="2">
        <v>4</v>
      </c>
      <c r="F305" s="2" t="str">
        <f>VLOOKUP(C305,customers!$A$1:$B$1001,2,FALSE)</f>
        <v>Darrin Tingly</v>
      </c>
      <c r="G305" s="2" t="str">
        <f>IF(VLOOKUP(C305,customers!A304:$C$1001,3,FALSE)=0,"",VLOOKUP(C305,customers!A304:$C$1001,3,FALSE) )</f>
        <v>dtingly8f@goo.ne.jp</v>
      </c>
      <c r="H305" s="2" t="str">
        <f>VLOOKUP(F305,customers!$B$1:$G$1001,6,FALSE)</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VLOOKUP(Table2[[#This Row],[Customer ID]],customers!$A$1:$I$1001,9,FALSE)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IF(VLOOKUP(C306,customers!A305:$C$1001,3,FALSE)=0,"",VLOOKUP(C306,customers!A305:$C$1001,3,FALSE) )</f>
        <v>crushe8n@about.me</v>
      </c>
      <c r="H306" s="2" t="str">
        <f>VLOOKUP(F306,customers!$B$1:$G$1001,6,FALSE)</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7">
        <f>INDEX(products!$A$1:$G$49,MATCH(orders!$D306,products!$A$1:$A$49,0),MATCH(orders!L$1,products!$A$1:$G$1,0))</f>
        <v>3.8849999999999998</v>
      </c>
      <c r="M306" s="7">
        <f t="shared" si="12"/>
        <v>3.8849999999999998</v>
      </c>
      <c r="N306" t="str">
        <f t="shared" si="13"/>
        <v>Arabika</v>
      </c>
      <c r="O306" t="str">
        <f t="shared" si="14"/>
        <v>Light</v>
      </c>
      <c r="P306" t="str">
        <f>VLOOKUP(Table2[[#This Row],[Customer ID]],customers!$A$1:$I$1001,9,FALSE)</f>
        <v>Yes</v>
      </c>
    </row>
    <row r="307" spans="1:16" x14ac:dyDescent="0.25">
      <c r="A307" s="2" t="s">
        <v>2209</v>
      </c>
      <c r="B307" s="3">
        <v>43796</v>
      </c>
      <c r="C307" s="2" t="s">
        <v>2210</v>
      </c>
      <c r="D307" t="s">
        <v>6159</v>
      </c>
      <c r="E307" s="2">
        <v>5</v>
      </c>
      <c r="F307" s="2" t="str">
        <f>VLOOKUP(C307,customers!$A$1:$B$1001,2,FALSE)</f>
        <v>Benn Checci</v>
      </c>
      <c r="G307" s="2" t="str">
        <f>IF(VLOOKUP(C307,customers!A306:$C$1001,3,FALSE)=0,"",VLOOKUP(C307,customers!A306:$C$1001,3,FALSE) )</f>
        <v>bchecci8h@usa.gov</v>
      </c>
      <c r="H307" s="2" t="str">
        <f>VLOOKUP(F307,customers!$B$1:$G$1001,6,FALSE)</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7">
        <f>INDEX(products!$A$1:$G$49,MATCH(orders!$D307,products!$A$1:$A$49,0),MATCH(orders!L$1,products!$A$1:$G$1,0))</f>
        <v>4.3650000000000002</v>
      </c>
      <c r="M307" s="7">
        <f t="shared" si="12"/>
        <v>21.825000000000003</v>
      </c>
      <c r="N307" t="str">
        <f t="shared" si="13"/>
        <v>Libersia</v>
      </c>
      <c r="O307" t="str">
        <f t="shared" si="14"/>
        <v>Medium</v>
      </c>
      <c r="P307" t="str">
        <f>VLOOKUP(Table2[[#This Row],[Customer ID]],customers!$A$1:$I$1001,9,FALSE)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IF(VLOOKUP(C308,customers!A307:$C$1001,3,FALSE)=0,"",VLOOKUP(C308,customers!A307:$C$1001,3,FALSE) )</f>
        <v>jbagot8i@mac.com</v>
      </c>
      <c r="H308" s="2" t="str">
        <f>VLOOKUP(F308,customers!$B$1:$G$1001,6,FALSE)</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VLOOKUP(Table2[[#This Row],[Customer ID]],customers!$A$1:$I$1001,9,FALSE)</f>
        <v>No</v>
      </c>
    </row>
    <row r="309" spans="1:16" x14ac:dyDescent="0.25">
      <c r="A309" s="2" t="s">
        <v>2221</v>
      </c>
      <c r="B309" s="3">
        <v>44227</v>
      </c>
      <c r="C309" s="2" t="s">
        <v>2222</v>
      </c>
      <c r="D309" t="s">
        <v>6155</v>
      </c>
      <c r="E309" s="2">
        <v>3</v>
      </c>
      <c r="F309" s="2" t="str">
        <f>VLOOKUP(C309,customers!$A$1:$B$1001,2,FALSE)</f>
        <v>Ermin Beeble</v>
      </c>
      <c r="G309" s="2" t="str">
        <f>IF(VLOOKUP(C309,customers!A308:$C$1001,3,FALSE)=0,"",VLOOKUP(C309,customers!A308:$C$1001,3,FALSE) )</f>
        <v>ebeeble8j@soundcloud.com</v>
      </c>
      <c r="H309" s="2" t="str">
        <f>VLOOKUP(F309,customers!$B$1:$G$1001,6,FALSE)</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11.25</v>
      </c>
      <c r="M309" s="7">
        <f t="shared" si="12"/>
        <v>33.75</v>
      </c>
      <c r="N309" t="str">
        <f t="shared" si="13"/>
        <v>Arabika</v>
      </c>
      <c r="O309" t="str">
        <f t="shared" si="14"/>
        <v>Medium</v>
      </c>
      <c r="P309" t="str">
        <f>VLOOKUP(Table2[[#This Row],[Customer ID]],customers!$A$1:$I$1001,9,FALSE)</f>
        <v>Yes</v>
      </c>
    </row>
    <row r="310" spans="1:16" x14ac:dyDescent="0.25">
      <c r="A310" s="2" t="s">
        <v>2227</v>
      </c>
      <c r="B310" s="3">
        <v>44729</v>
      </c>
      <c r="C310" s="2" t="s">
        <v>2228</v>
      </c>
      <c r="D310" t="s">
        <v>6155</v>
      </c>
      <c r="E310" s="2">
        <v>3</v>
      </c>
      <c r="F310" s="2" t="str">
        <f>VLOOKUP(C310,customers!$A$1:$B$1001,2,FALSE)</f>
        <v>Cos Fluin</v>
      </c>
      <c r="G310" s="2" t="str">
        <f>IF(VLOOKUP(C310,customers!A309:$C$1001,3,FALSE)=0,"",VLOOKUP(C310,customers!A309:$C$1001,3,FALSE) )</f>
        <v>cfluin8k@flickr.com</v>
      </c>
      <c r="H310" s="2" t="str">
        <f>VLOOKUP(F310,customers!$B$1:$G$1001,6,FALSE)</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7">
        <f>INDEX(products!$A$1:$G$49,MATCH(orders!$D310,products!$A$1:$A$49,0),MATCH(orders!L$1,products!$A$1:$G$1,0))</f>
        <v>11.25</v>
      </c>
      <c r="M310" s="7">
        <f t="shared" si="12"/>
        <v>33.75</v>
      </c>
      <c r="N310" t="str">
        <f t="shared" si="13"/>
        <v>Arabika</v>
      </c>
      <c r="O310" t="str">
        <f t="shared" si="14"/>
        <v>Medium</v>
      </c>
      <c r="P310" t="str">
        <f>VLOOKUP(Table2[[#This Row],[Customer ID]],customers!$A$1:$I$1001,9,FALSE)</f>
        <v>No</v>
      </c>
    </row>
    <row r="311" spans="1:16" x14ac:dyDescent="0.25">
      <c r="A311" s="2" t="s">
        <v>2232</v>
      </c>
      <c r="B311" s="3">
        <v>43864</v>
      </c>
      <c r="C311" s="2" t="s">
        <v>2233</v>
      </c>
      <c r="D311" t="s">
        <v>6159</v>
      </c>
      <c r="E311" s="2">
        <v>6</v>
      </c>
      <c r="F311" s="2" t="str">
        <f>VLOOKUP(C311,customers!$A$1:$B$1001,2,FALSE)</f>
        <v>Eveleen Bletsor</v>
      </c>
      <c r="G311" s="2" t="str">
        <f>IF(VLOOKUP(C311,customers!A310:$C$1001,3,FALSE)=0,"",VLOOKUP(C311,customers!A310:$C$1001,3,FALSE) )</f>
        <v>ebletsor8l@vinaora.com</v>
      </c>
      <c r="H311" s="2" t="str">
        <f>VLOOKUP(F311,customers!$B$1:$G$1001,6,FALSE)</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7">
        <f>INDEX(products!$A$1:$G$49,MATCH(orders!$D311,products!$A$1:$A$49,0),MATCH(orders!L$1,products!$A$1:$G$1,0))</f>
        <v>4.3650000000000002</v>
      </c>
      <c r="M311" s="7">
        <f t="shared" si="12"/>
        <v>26.19</v>
      </c>
      <c r="N311" t="str">
        <f t="shared" si="13"/>
        <v>Libersia</v>
      </c>
      <c r="O311" t="str">
        <f t="shared" si="14"/>
        <v>Medium</v>
      </c>
      <c r="P311" t="str">
        <f>VLOOKUP(Table2[[#This Row],[Customer ID]],customers!$A$1:$I$1001,9,FALSE)</f>
        <v>Yes</v>
      </c>
    </row>
    <row r="312" spans="1:16" x14ac:dyDescent="0.25">
      <c r="A312" s="2" t="s">
        <v>2238</v>
      </c>
      <c r="B312" s="3">
        <v>44586</v>
      </c>
      <c r="C312" s="2" t="s">
        <v>2239</v>
      </c>
      <c r="D312" t="s">
        <v>6171</v>
      </c>
      <c r="E312" s="2">
        <v>1</v>
      </c>
      <c r="F312" s="2" t="str">
        <f>VLOOKUP(C312,customers!$A$1:$B$1001,2,FALSE)</f>
        <v>Paola Brydell</v>
      </c>
      <c r="G312" s="2" t="str">
        <f>IF(VLOOKUP(C312,customers!A311:$C$1001,3,FALSE)=0,"",VLOOKUP(C312,customers!A311:$C$1001,3,FALSE) )</f>
        <v>pbrydell8m@bloglovin.com</v>
      </c>
      <c r="H312" s="2" t="str">
        <f>VLOOKUP(F312,customers!$B$1:$G$1001,6,FALSE)</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VLOOKUP(Table2[[#This Row],[Customer ID]],customers!$A$1:$I$1001,9,FALSE)</f>
        <v>No</v>
      </c>
    </row>
    <row r="313" spans="1:16" x14ac:dyDescent="0.25">
      <c r="A313" s="2" t="s">
        <v>2244</v>
      </c>
      <c r="B313" s="3">
        <v>43951</v>
      </c>
      <c r="C313" s="2" t="s">
        <v>2245</v>
      </c>
      <c r="D313" t="s">
        <v>6166</v>
      </c>
      <c r="E313" s="2">
        <v>6</v>
      </c>
      <c r="F313" s="2" t="str">
        <f>VLOOKUP(C313,customers!$A$1:$B$1001,2,FALSE)</f>
        <v>Claudetta Rushe</v>
      </c>
      <c r="G313" s="2" t="str">
        <f>IF(VLOOKUP(C313,customers!A312:$C$1001,3,FALSE)=0,"",VLOOKUP(C313,customers!A312:$C$1001,3,FALSE) )</f>
        <v>crushe8n@about.me</v>
      </c>
      <c r="H313" s="2" t="str">
        <f>VLOOKUP(F313,customers!$B$1:$G$1001,6,FALSE)</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VLOOKUP(Table2[[#This Row],[Customer ID]],customers!$A$1:$I$1001,9,FALSE)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IF(VLOOKUP(C314,customers!A313:$C$1001,3,FALSE)=0,"",VLOOKUP(C314,customers!A313:$C$1001,3,FALSE) )</f>
        <v>nleethem8o@mac.com</v>
      </c>
      <c r="H314" s="2" t="str">
        <f>VLOOKUP(F314,customers!$B$1:$G$1001,6,FALSE)</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VLOOKUP(Table2[[#This Row],[Customer ID]],customers!$A$1:$I$1001,9,FALSE)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IF(VLOOKUP(C315,customers!A314:$C$1001,3,FALSE)=0,"",VLOOKUP(C315,customers!A314:$C$1001,3,FALSE) )</f>
        <v>anesfield8p@people.com.cn</v>
      </c>
      <c r="H315" s="2" t="str">
        <f>VLOOKUP(F315,customers!$B$1:$G$1001,6,FALSE)</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VLOOKUP(Table2[[#This Row],[Customer ID]],customers!$A$1:$I$1001,9,FALSE)</f>
        <v>Yes</v>
      </c>
    </row>
    <row r="316" spans="1:16" x14ac:dyDescent="0.25">
      <c r="A316" s="2" t="s">
        <v>2262</v>
      </c>
      <c r="B316" s="3">
        <v>44437</v>
      </c>
      <c r="C316" s="2" t="s">
        <v>2263</v>
      </c>
      <c r="D316" t="s">
        <v>6177</v>
      </c>
      <c r="E316" s="2">
        <v>5</v>
      </c>
      <c r="F316" s="2" t="str">
        <f>VLOOKUP(C316,customers!$A$1:$B$1001,2,FALSE)</f>
        <v>Stacy Pickworth</v>
      </c>
      <c r="G316" s="2" t="str">
        <f>IF(VLOOKUP(C316,customers!A315:$C$1001,3,FALSE)=0,"",VLOOKUP(C316,customers!A315:$C$1001,3,FALSE) )</f>
        <v/>
      </c>
      <c r="H316" s="2" t="str">
        <f>VLOOKUP(F316,customers!$B$1:$G$1001,6,FALSE)</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VLOOKUP(Table2[[#This Row],[Customer ID]],customers!$A$1:$I$1001,9,FALSE)</f>
        <v>No</v>
      </c>
    </row>
    <row r="317" spans="1:16" x14ac:dyDescent="0.25">
      <c r="A317" s="2" t="s">
        <v>2267</v>
      </c>
      <c r="B317" s="3">
        <v>43826</v>
      </c>
      <c r="C317" s="2" t="s">
        <v>2268</v>
      </c>
      <c r="D317" t="s">
        <v>6148</v>
      </c>
      <c r="E317" s="2">
        <v>1</v>
      </c>
      <c r="F317" s="2" t="str">
        <f>VLOOKUP(C317,customers!$A$1:$B$1001,2,FALSE)</f>
        <v>Melli Brockway</v>
      </c>
      <c r="G317" s="2" t="str">
        <f>IF(VLOOKUP(C317,customers!A316:$C$1001,3,FALSE)=0,"",VLOOKUP(C317,customers!A316:$C$1001,3,FALSE) )</f>
        <v>mbrockway8r@ibm.com</v>
      </c>
      <c r="H317" s="2" t="str">
        <f>VLOOKUP(F317,customers!$B$1:$G$1001,6,FALSE)</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VLOOKUP(Table2[[#This Row],[Customer ID]],customers!$A$1:$I$1001,9,FALSE)</f>
        <v>Yes</v>
      </c>
    </row>
    <row r="318" spans="1:16" x14ac:dyDescent="0.25">
      <c r="A318" s="2" t="s">
        <v>2273</v>
      </c>
      <c r="B318" s="3">
        <v>43641</v>
      </c>
      <c r="C318" s="2" t="s">
        <v>2274</v>
      </c>
      <c r="D318" t="s">
        <v>6148</v>
      </c>
      <c r="E318" s="2">
        <v>6</v>
      </c>
      <c r="F318" s="2" t="str">
        <f>VLOOKUP(C318,customers!$A$1:$B$1001,2,FALSE)</f>
        <v>Nanny Lush</v>
      </c>
      <c r="G318" s="2" t="str">
        <f>IF(VLOOKUP(C318,customers!A317:$C$1001,3,FALSE)=0,"",VLOOKUP(C318,customers!A317:$C$1001,3,FALSE) )</f>
        <v>nlush8s@dedecms.com</v>
      </c>
      <c r="H318" s="2" t="str">
        <f>VLOOKUP(F318,customers!$B$1:$G$1001,6,FALSE)</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VLOOKUP(Table2[[#This Row],[Customer ID]],customers!$A$1:$I$1001,9,FALSE)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IF(VLOOKUP(C319,customers!A318:$C$1001,3,FALSE)=0,"",VLOOKUP(C319,customers!A318:$C$1001,3,FALSE) )</f>
        <v>smcmillian8t@csmonitor.com</v>
      </c>
      <c r="H319" s="2" t="str">
        <f>VLOOKUP(F319,customers!$B$1:$G$1001,6,FALSE)</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VLOOKUP(Table2[[#This Row],[Customer ID]],customers!$A$1:$I$1001,9,FALSE)</f>
        <v>No</v>
      </c>
    </row>
    <row r="320" spans="1:16" x14ac:dyDescent="0.25">
      <c r="A320" s="2" t="s">
        <v>2285</v>
      </c>
      <c r="B320" s="3">
        <v>44563</v>
      </c>
      <c r="C320" s="2" t="s">
        <v>2286</v>
      </c>
      <c r="D320" t="s">
        <v>6175</v>
      </c>
      <c r="E320" s="2">
        <v>2</v>
      </c>
      <c r="F320" s="2" t="str">
        <f>VLOOKUP(C320,customers!$A$1:$B$1001,2,FALSE)</f>
        <v>Tess Bennison</v>
      </c>
      <c r="G320" s="2" t="str">
        <f>IF(VLOOKUP(C320,customers!A319:$C$1001,3,FALSE)=0,"",VLOOKUP(C320,customers!A319:$C$1001,3,FALSE) )</f>
        <v>tbennison8u@google.cn</v>
      </c>
      <c r="H320" s="2" t="str">
        <f>VLOOKUP(F320,customers!$B$1:$G$1001,6,FALSE)</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7">
        <f>INDEX(products!$A$1:$G$49,MATCH(orders!$D320,products!$A$1:$A$49,0),MATCH(orders!L$1,products!$A$1:$G$1,0))</f>
        <v>25.874999999999996</v>
      </c>
      <c r="M320" s="7">
        <f t="shared" si="12"/>
        <v>51.749999999999993</v>
      </c>
      <c r="N320" t="str">
        <f t="shared" si="13"/>
        <v>Arabika</v>
      </c>
      <c r="O320" t="str">
        <f t="shared" si="14"/>
        <v>Medium</v>
      </c>
      <c r="P320" t="str">
        <f>VLOOKUP(Table2[[#This Row],[Customer ID]],customers!$A$1:$I$1001,9,FALSE)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IF(VLOOKUP(C321,customers!A320:$C$1001,3,FALSE)=0,"",VLOOKUP(C321,customers!A320:$C$1001,3,FALSE) )</f>
        <v>gtweed8v@yolasite.com</v>
      </c>
      <c r="H321" s="2" t="str">
        <f>VLOOKUP(F321,customers!$B$1:$G$1001,6,FALSE)</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VLOOKUP(Table2[[#This Row],[Customer ID]],customers!$A$1:$I$1001,9,FALSE)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IF(VLOOKUP(C322,customers!A321:$C$1001,3,FALSE)=0,"",VLOOKUP(C322,customers!A321:$C$1001,3,FALSE) )</f>
        <v>gtweed8v@yolasite.com</v>
      </c>
      <c r="H322" s="2" t="str">
        <f>VLOOKUP(F322,customers!$B$1:$G$1001,6,FALSE)</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7">
        <f>INDEX(products!$A$1:$G$49,MATCH(orders!$D322,products!$A$1:$A$49,0),MATCH(orders!L$1,products!$A$1:$G$1,0))</f>
        <v>3.8849999999999998</v>
      </c>
      <c r="M322" s="7">
        <f t="shared" si="12"/>
        <v>19.424999999999997</v>
      </c>
      <c r="N322" t="str">
        <f t="shared" si="13"/>
        <v>Arabika</v>
      </c>
      <c r="O322" t="str">
        <f t="shared" si="14"/>
        <v>Light</v>
      </c>
      <c r="P322" t="str">
        <f>VLOOKUP(Table2[[#This Row],[Customer ID]],customers!$A$1:$I$1001,9,FALSE)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IF(VLOOKUP(C323,customers!A322:$C$1001,3,FALSE)=0,"",VLOOKUP(C323,customers!A322:$C$1001,3,FALSE) )</f>
        <v>ggoggin8x@wix.com</v>
      </c>
      <c r="H323" s="2" t="str">
        <f>VLOOKUP(F323,customers!$B$1:$G$1001,6,FALSE)</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7">
        <f>INDEX(products!$A$1:$G$49,MATCH(orders!$D323,products!$A$1:$A$49,0),MATCH(orders!L$1,products!$A$1:$G$1,0))</f>
        <v>3.375</v>
      </c>
      <c r="M323" s="7">
        <f t="shared" ref="M323:M386" si="15">L323*E323</f>
        <v>20.25</v>
      </c>
      <c r="N323" t="str">
        <f t="shared" ref="N323:N386" si="16">_xlfn.IFS(I323="Rob","Robusta",I323 ="Exc","Excelsa",I323="Ara","Arabika",I323="Lib","Libersia")</f>
        <v>Arabika</v>
      </c>
      <c r="O323" t="str">
        <f t="shared" ref="O323:O386" si="17">_xlfn.IFS(J323="M","Medium",J323="L","Light",J323="D","Dark")</f>
        <v>Medium</v>
      </c>
      <c r="P323" t="str">
        <f>VLOOKUP(Table2[[#This Row],[Customer ID]],customers!$A$1:$I$1001,9,FALSE)</f>
        <v>Yes</v>
      </c>
    </row>
    <row r="324" spans="1:16" x14ac:dyDescent="0.25">
      <c r="A324" s="2" t="s">
        <v>2307</v>
      </c>
      <c r="B324" s="3">
        <v>44182</v>
      </c>
      <c r="C324" s="2" t="s">
        <v>2308</v>
      </c>
      <c r="D324" t="s">
        <v>6169</v>
      </c>
      <c r="E324" s="2">
        <v>3</v>
      </c>
      <c r="F324" s="2" t="str">
        <f>VLOOKUP(C324,customers!$A$1:$B$1001,2,FALSE)</f>
        <v>Skylar Jeyness</v>
      </c>
      <c r="G324" s="2" t="str">
        <f>IF(VLOOKUP(C324,customers!A323:$C$1001,3,FALSE)=0,"",VLOOKUP(C324,customers!A323:$C$1001,3,FALSE) )</f>
        <v>sjeyness8y@biglobe.ne.jp</v>
      </c>
      <c r="H324" s="2" t="str">
        <f>VLOOKUP(F324,customers!$B$1:$G$1001,6,FALSE)</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7">
        <f>INDEX(products!$A$1:$G$49,MATCH(orders!$D324,products!$A$1:$A$49,0),MATCH(orders!L$1,products!$A$1:$G$1,0))</f>
        <v>7.77</v>
      </c>
      <c r="M324" s="7">
        <f t="shared" si="15"/>
        <v>23.31</v>
      </c>
      <c r="N324" t="str">
        <f t="shared" si="16"/>
        <v>Libersia</v>
      </c>
      <c r="O324" t="str">
        <f t="shared" si="17"/>
        <v>Dark</v>
      </c>
      <c r="P324" t="str">
        <f>VLOOKUP(Table2[[#This Row],[Customer ID]],customers!$A$1:$I$1001,9,FALSE)</f>
        <v>No</v>
      </c>
    </row>
    <row r="325" spans="1:16" x14ac:dyDescent="0.25">
      <c r="A325" s="2" t="s">
        <v>2313</v>
      </c>
      <c r="B325" s="3">
        <v>44373</v>
      </c>
      <c r="C325" s="2" t="s">
        <v>2314</v>
      </c>
      <c r="D325" t="s">
        <v>6153</v>
      </c>
      <c r="E325" s="2">
        <v>5</v>
      </c>
      <c r="F325" s="2" t="str">
        <f>VLOOKUP(C325,customers!$A$1:$B$1001,2,FALSE)</f>
        <v>Donica Bonhome</v>
      </c>
      <c r="G325" s="2" t="str">
        <f>IF(VLOOKUP(C325,customers!A324:$C$1001,3,FALSE)=0,"",VLOOKUP(C325,customers!A324:$C$1001,3,FALSE) )</f>
        <v>dbonhome8z@shinystat.com</v>
      </c>
      <c r="H325" s="2" t="str">
        <f>VLOOKUP(F325,customers!$B$1:$G$1001,6,FALSE)</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VLOOKUP(Table2[[#This Row],[Customer ID]],customers!$A$1:$I$1001,9,FALSE)</f>
        <v>Yes</v>
      </c>
    </row>
    <row r="326" spans="1:16" x14ac:dyDescent="0.25">
      <c r="A326" s="2" t="s">
        <v>2319</v>
      </c>
      <c r="B326" s="3">
        <v>43666</v>
      </c>
      <c r="C326" s="2" t="s">
        <v>2320</v>
      </c>
      <c r="D326" t="s">
        <v>6141</v>
      </c>
      <c r="E326" s="2">
        <v>1</v>
      </c>
      <c r="F326" s="2" t="str">
        <f>VLOOKUP(C326,customers!$A$1:$B$1001,2,FALSE)</f>
        <v>Diena Peetermann</v>
      </c>
      <c r="G326" s="2" t="str">
        <f>IF(VLOOKUP(C326,customers!A325:$C$1001,3,FALSE)=0,"",VLOOKUP(C326,customers!A325:$C$1001,3,FALSE) )</f>
        <v/>
      </c>
      <c r="H326" s="2" t="str">
        <f>VLOOKUP(F326,customers!$B$1:$G$1001,6,FALSE)</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VLOOKUP(Table2[[#This Row],[Customer ID]],customers!$A$1:$I$1001,9,FALSE)</f>
        <v>No</v>
      </c>
    </row>
    <row r="327" spans="1:16" x14ac:dyDescent="0.25">
      <c r="A327" s="2" t="s">
        <v>2324</v>
      </c>
      <c r="B327" s="3">
        <v>44756</v>
      </c>
      <c r="C327" s="2" t="s">
        <v>2325</v>
      </c>
      <c r="D327" t="s">
        <v>6182</v>
      </c>
      <c r="E327" s="2">
        <v>1</v>
      </c>
      <c r="F327" s="2" t="str">
        <f>VLOOKUP(C327,customers!$A$1:$B$1001,2,FALSE)</f>
        <v>Trina Le Sarr</v>
      </c>
      <c r="G327" s="2" t="str">
        <f>IF(VLOOKUP(C327,customers!A326:$C$1001,3,FALSE)=0,"",VLOOKUP(C327,customers!A326:$C$1001,3,FALSE) )</f>
        <v>tle91@epa.gov</v>
      </c>
      <c r="H327" s="2" t="str">
        <f>VLOOKUP(F327,customers!$B$1:$G$1001,6,FALSE)</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7">
        <f>INDEX(products!$A$1:$G$49,MATCH(orders!$D327,products!$A$1:$A$49,0),MATCH(orders!L$1,products!$A$1:$G$1,0))</f>
        <v>29.784999999999997</v>
      </c>
      <c r="M327" s="7">
        <f t="shared" si="15"/>
        <v>29.784999999999997</v>
      </c>
      <c r="N327" t="str">
        <f t="shared" si="16"/>
        <v>Arabika</v>
      </c>
      <c r="O327" t="str">
        <f t="shared" si="17"/>
        <v>Light</v>
      </c>
      <c r="P327" t="str">
        <f>VLOOKUP(Table2[[#This Row],[Customer ID]],customers!$A$1:$I$1001,9,FALSE)</f>
        <v>Yes</v>
      </c>
    </row>
    <row r="328" spans="1:16" x14ac:dyDescent="0.25">
      <c r="A328" s="2" t="s">
        <v>2330</v>
      </c>
      <c r="B328" s="3">
        <v>44057</v>
      </c>
      <c r="C328" s="2" t="s">
        <v>2331</v>
      </c>
      <c r="D328" t="s">
        <v>6177</v>
      </c>
      <c r="E328" s="2">
        <v>5</v>
      </c>
      <c r="F328" s="2" t="str">
        <f>VLOOKUP(C328,customers!$A$1:$B$1001,2,FALSE)</f>
        <v>Flynn Antony</v>
      </c>
      <c r="G328" s="2" t="str">
        <f>IF(VLOOKUP(C328,customers!A327:$C$1001,3,FALSE)=0,"",VLOOKUP(C328,customers!A327:$C$1001,3,FALSE) )</f>
        <v/>
      </c>
      <c r="H328" s="2" t="str">
        <f>VLOOKUP(F328,customers!$B$1:$G$1001,6,FALSE)</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VLOOKUP(Table2[[#This Row],[Customer ID]],customers!$A$1:$I$1001,9,FALSE)</f>
        <v>No</v>
      </c>
    </row>
    <row r="329" spans="1:16" x14ac:dyDescent="0.25">
      <c r="A329" s="2" t="s">
        <v>2335</v>
      </c>
      <c r="B329" s="3">
        <v>43579</v>
      </c>
      <c r="C329" s="2" t="s">
        <v>2336</v>
      </c>
      <c r="D329" t="s">
        <v>6177</v>
      </c>
      <c r="E329" s="2">
        <v>5</v>
      </c>
      <c r="F329" s="2" t="str">
        <f>VLOOKUP(C329,customers!$A$1:$B$1001,2,FALSE)</f>
        <v>Baudoin Alldridge</v>
      </c>
      <c r="G329" s="2" t="str">
        <f>IF(VLOOKUP(C329,customers!A328:$C$1001,3,FALSE)=0,"",VLOOKUP(C329,customers!A328:$C$1001,3,FALSE) )</f>
        <v>balldridge93@yandex.ru</v>
      </c>
      <c r="H329" s="2" t="str">
        <f>VLOOKUP(F329,customers!$B$1:$G$1001,6,FALSE)</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VLOOKUP(Table2[[#This Row],[Customer ID]],customers!$A$1:$I$1001,9,FALSE)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IF(VLOOKUP(C330,customers!A329:$C$1001,3,FALSE)=0,"",VLOOKUP(C330,customers!A329:$C$1001,3,FALSE) )</f>
        <v/>
      </c>
      <c r="H330" s="2" t="str">
        <f>VLOOKUP(F330,customers!$B$1:$G$1001,6,FALSE)</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7">
        <f>INDEX(products!$A$1:$G$49,MATCH(orders!$D330,products!$A$1:$A$49,0),MATCH(orders!L$1,products!$A$1:$G$1,0))</f>
        <v>9.51</v>
      </c>
      <c r="M330" s="7">
        <f t="shared" si="15"/>
        <v>38.04</v>
      </c>
      <c r="N330" t="str">
        <f t="shared" si="16"/>
        <v>Libersia</v>
      </c>
      <c r="O330" t="str">
        <f t="shared" si="17"/>
        <v>Light</v>
      </c>
      <c r="P330" t="str">
        <f>VLOOKUP(Table2[[#This Row],[Customer ID]],customers!$A$1:$I$1001,9,FALSE)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IF(VLOOKUP(C331,customers!A330:$C$1001,3,FALSE)=0,"",VLOOKUP(C331,customers!A330:$C$1001,3,FALSE) )</f>
        <v>lgoodger95@guardian.co.uk</v>
      </c>
      <c r="H331" s="2" t="str">
        <f>VLOOKUP(F331,customers!$B$1:$G$1001,6,FALSE)</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VLOOKUP(Table2[[#This Row],[Customer ID]],customers!$A$1:$I$1001,9,FALSE)</f>
        <v>Yes</v>
      </c>
    </row>
    <row r="332" spans="1:16" x14ac:dyDescent="0.25">
      <c r="A332" s="2" t="s">
        <v>2351</v>
      </c>
      <c r="B332" s="3">
        <v>43782</v>
      </c>
      <c r="C332" s="2" t="s">
        <v>2280</v>
      </c>
      <c r="D332" t="s">
        <v>6172</v>
      </c>
      <c r="E332" s="2">
        <v>3</v>
      </c>
      <c r="F332" s="2" t="str">
        <f>VLOOKUP(C332,customers!$A$1:$B$1001,2,FALSE)</f>
        <v>Selma McMillian</v>
      </c>
      <c r="G332" s="2" t="e">
        <f>IF(VLOOKUP(C332,customers!A331:$C$1001,3,FALSE)=0,"",VLOOKUP(C332,customers!A331:$C$1001,3,FALSE) )</f>
        <v>#N/A</v>
      </c>
      <c r="H332" s="2" t="str">
        <f>VLOOKUP(F332,customers!$B$1:$G$1001,6,FALSE)</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VLOOKUP(Table2[[#This Row],[Customer ID]],customers!$A$1:$I$1001,9,FALSE)</f>
        <v>No</v>
      </c>
    </row>
    <row r="333" spans="1:16" x14ac:dyDescent="0.25">
      <c r="A333" s="2" t="s">
        <v>2357</v>
      </c>
      <c r="B333" s="3">
        <v>43989</v>
      </c>
      <c r="C333" s="2" t="s">
        <v>2358</v>
      </c>
      <c r="D333" t="s">
        <v>6151</v>
      </c>
      <c r="E333" s="2">
        <v>1</v>
      </c>
      <c r="F333" s="2" t="str">
        <f>VLOOKUP(C333,customers!$A$1:$B$1001,2,FALSE)</f>
        <v>Corine Drewett</v>
      </c>
      <c r="G333" s="2" t="str">
        <f>IF(VLOOKUP(C333,customers!A332:$C$1001,3,FALSE)=0,"",VLOOKUP(C333,customers!A332:$C$1001,3,FALSE) )</f>
        <v>cdrewett97@wikipedia.org</v>
      </c>
      <c r="H333" s="2" t="str">
        <f>VLOOKUP(F333,customers!$B$1:$G$1001,6,FALSE)</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VLOOKUP(Table2[[#This Row],[Customer ID]],customers!$A$1:$I$1001,9,FALSE)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IF(VLOOKUP(C334,customers!A333:$C$1001,3,FALSE)=0,"",VLOOKUP(C334,customers!A333:$C$1001,3,FALSE) )</f>
        <v>qparsons98@blogtalkradio.com</v>
      </c>
      <c r="H334" s="2" t="str">
        <f>VLOOKUP(F334,customers!$B$1:$G$1001,6,FALSE)</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7">
        <f>INDEX(products!$A$1:$G$49,MATCH(orders!$D334,products!$A$1:$A$49,0),MATCH(orders!L$1,products!$A$1:$G$1,0))</f>
        <v>5.97</v>
      </c>
      <c r="M334" s="7">
        <f t="shared" si="15"/>
        <v>17.91</v>
      </c>
      <c r="N334" t="str">
        <f t="shared" si="16"/>
        <v>Arabika</v>
      </c>
      <c r="O334" t="str">
        <f t="shared" si="17"/>
        <v>Dark</v>
      </c>
      <c r="P334" t="str">
        <f>VLOOKUP(Table2[[#This Row],[Customer ID]],customers!$A$1:$I$1001,9,FALSE)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IF(VLOOKUP(C335,customers!A334:$C$1001,3,FALSE)=0,"",VLOOKUP(C335,customers!A334:$C$1001,3,FALSE) )</f>
        <v>vceely99@auda.org.au</v>
      </c>
      <c r="H335" s="2" t="str">
        <f>VLOOKUP(F335,customers!$B$1:$G$1001,6,FALSE)</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VLOOKUP(Table2[[#This Row],[Customer ID]],customers!$A$1:$I$1001,9,FALSE)</f>
        <v>Yes</v>
      </c>
    </row>
    <row r="336" spans="1:16" x14ac:dyDescent="0.25">
      <c r="A336" s="2" t="s">
        <v>2375</v>
      </c>
      <c r="B336" s="3">
        <v>43742</v>
      </c>
      <c r="C336" s="2" t="s">
        <v>2376</v>
      </c>
      <c r="D336" t="s">
        <v>6179</v>
      </c>
      <c r="E336" s="2">
        <v>5</v>
      </c>
      <c r="F336" s="2" t="str">
        <f>VLOOKUP(C336,customers!$A$1:$B$1001,2,FALSE)</f>
        <v>Elonore Goodings</v>
      </c>
      <c r="G336" s="2" t="str">
        <f>IF(VLOOKUP(C336,customers!A335:$C$1001,3,FALSE)=0,"",VLOOKUP(C336,customers!A335:$C$1001,3,FALSE) )</f>
        <v/>
      </c>
      <c r="H336" s="2" t="str">
        <f>VLOOKUP(F336,customers!$B$1:$G$1001,6,FALSE)</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VLOOKUP(Table2[[#This Row],[Customer ID]],customers!$A$1:$I$1001,9,FALSE)</f>
        <v>No</v>
      </c>
    </row>
    <row r="337" spans="1:16" x14ac:dyDescent="0.25">
      <c r="A337" s="2" t="s">
        <v>2379</v>
      </c>
      <c r="B337" s="3">
        <v>43885</v>
      </c>
      <c r="C337" s="2" t="s">
        <v>2380</v>
      </c>
      <c r="D337" t="s">
        <v>6145</v>
      </c>
      <c r="E337" s="2">
        <v>6</v>
      </c>
      <c r="F337" s="2" t="str">
        <f>VLOOKUP(C337,customers!$A$1:$B$1001,2,FALSE)</f>
        <v>Clement Vasiliev</v>
      </c>
      <c r="G337" s="2" t="str">
        <f>IF(VLOOKUP(C337,customers!A336:$C$1001,3,FALSE)=0,"",VLOOKUP(C337,customers!A336:$C$1001,3,FALSE) )</f>
        <v>cvasiliev9b@discuz.net</v>
      </c>
      <c r="H337" s="2" t="str">
        <f>VLOOKUP(F337,customers!$B$1:$G$1001,6,FALSE)</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7">
        <f>INDEX(products!$A$1:$G$49,MATCH(orders!$D337,products!$A$1:$A$49,0),MATCH(orders!L$1,products!$A$1:$G$1,0))</f>
        <v>4.7549999999999999</v>
      </c>
      <c r="M337" s="7">
        <f t="shared" si="15"/>
        <v>28.53</v>
      </c>
      <c r="N337" t="str">
        <f t="shared" si="16"/>
        <v>Libersia</v>
      </c>
      <c r="O337" t="str">
        <f t="shared" si="17"/>
        <v>Light</v>
      </c>
      <c r="P337" t="str">
        <f>VLOOKUP(Table2[[#This Row],[Customer ID]],customers!$A$1:$I$1001,9,FALSE)</f>
        <v>Yes</v>
      </c>
    </row>
    <row r="338" spans="1:16" x14ac:dyDescent="0.25">
      <c r="A338" s="2" t="s">
        <v>2385</v>
      </c>
      <c r="B338" s="3">
        <v>44434</v>
      </c>
      <c r="C338" s="2" t="s">
        <v>2386</v>
      </c>
      <c r="D338" t="s">
        <v>6155</v>
      </c>
      <c r="E338" s="2">
        <v>4</v>
      </c>
      <c r="F338" s="2" t="str">
        <f>VLOOKUP(C338,customers!$A$1:$B$1001,2,FALSE)</f>
        <v>Terencio O'Moylan</v>
      </c>
      <c r="G338" s="2" t="str">
        <f>IF(VLOOKUP(C338,customers!A337:$C$1001,3,FALSE)=0,"",VLOOKUP(C338,customers!A337:$C$1001,3,FALSE) )</f>
        <v>tomoylan9c@liveinternet.ru</v>
      </c>
      <c r="H338" s="2" t="str">
        <f>VLOOKUP(F338,customers!$B$1:$G$1001,6,FALSE)</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7">
        <f>INDEX(products!$A$1:$G$49,MATCH(orders!$D338,products!$A$1:$A$49,0),MATCH(orders!L$1,products!$A$1:$G$1,0))</f>
        <v>11.25</v>
      </c>
      <c r="M338" s="7">
        <f t="shared" si="15"/>
        <v>45</v>
      </c>
      <c r="N338" t="str">
        <f t="shared" si="16"/>
        <v>Arabika</v>
      </c>
      <c r="O338" t="str">
        <f t="shared" si="17"/>
        <v>Medium</v>
      </c>
      <c r="P338" t="str">
        <f>VLOOKUP(Table2[[#This Row],[Customer ID]],customers!$A$1:$I$1001,9,FALSE)</f>
        <v>No</v>
      </c>
    </row>
    <row r="339" spans="1:16" x14ac:dyDescent="0.25">
      <c r="A339" s="2" t="s">
        <v>2391</v>
      </c>
      <c r="B339" s="3">
        <v>44472</v>
      </c>
      <c r="C339" s="2" t="s">
        <v>2331</v>
      </c>
      <c r="D339" t="s">
        <v>6185</v>
      </c>
      <c r="E339" s="2">
        <v>2</v>
      </c>
      <c r="F339" s="2" t="str">
        <f>VLOOKUP(C339,customers!$A$1:$B$1001,2,FALSE)</f>
        <v>Flynn Antony</v>
      </c>
      <c r="G339" s="2" t="e">
        <f>IF(VLOOKUP(C339,customers!A338:$C$1001,3,FALSE)=0,"",VLOOKUP(C339,customers!A338:$C$1001,3,FALSE) )</f>
        <v>#N/A</v>
      </c>
      <c r="H339" s="2" t="str">
        <f>VLOOKUP(F339,customers!$B$1:$G$1001,6,FALSE)</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VLOOKUP(Table2[[#This Row],[Customer ID]],customers!$A$1:$I$1001,9,FALSE)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IF(VLOOKUP(C340,customers!A339:$C$1001,3,FALSE)=0,"",VLOOKUP(C340,customers!A339:$C$1001,3,FALSE) )</f>
        <v>wfetherston9e@constantcontact.com</v>
      </c>
      <c r="H340" s="2" t="str">
        <f>VLOOKUP(F340,customers!$B$1:$G$1001,6,FALSE)</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VLOOKUP(Table2[[#This Row],[Customer ID]],customers!$A$1:$I$1001,9,FALSE)</f>
        <v>No</v>
      </c>
    </row>
    <row r="341" spans="1:16" x14ac:dyDescent="0.25">
      <c r="A341" s="2" t="s">
        <v>2402</v>
      </c>
      <c r="B341" s="3">
        <v>44256</v>
      </c>
      <c r="C341" s="2" t="s">
        <v>2403</v>
      </c>
      <c r="D341" t="s">
        <v>6153</v>
      </c>
      <c r="E341" s="2">
        <v>2</v>
      </c>
      <c r="F341" s="2" t="str">
        <f>VLOOKUP(C341,customers!$A$1:$B$1001,2,FALSE)</f>
        <v>Emmaline Rasmus</v>
      </c>
      <c r="G341" s="2" t="str">
        <f>IF(VLOOKUP(C341,customers!A340:$C$1001,3,FALSE)=0,"",VLOOKUP(C341,customers!A340:$C$1001,3,FALSE) )</f>
        <v>erasmus9f@techcrunch.com</v>
      </c>
      <c r="H341" s="2" t="str">
        <f>VLOOKUP(F341,customers!$B$1:$G$1001,6,FALSE)</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VLOOKUP(Table2[[#This Row],[Customer ID]],customers!$A$1:$I$1001,9,FALSE)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IF(VLOOKUP(C342,customers!A341:$C$1001,3,FALSE)=0,"",VLOOKUP(C342,customers!A341:$C$1001,3,FALSE) )</f>
        <v>wgiorgioni9g@wikipedia.org</v>
      </c>
      <c r="H342" s="2" t="str">
        <f>VLOOKUP(F342,customers!$B$1:$G$1001,6,FALSE)</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VLOOKUP(Table2[[#This Row],[Customer ID]],customers!$A$1:$I$1001,9,FALSE)</f>
        <v>Yes</v>
      </c>
    </row>
    <row r="343" spans="1:16" x14ac:dyDescent="0.25">
      <c r="A343" s="2" t="s">
        <v>2414</v>
      </c>
      <c r="B343" s="3">
        <v>43751</v>
      </c>
      <c r="C343" s="2" t="s">
        <v>2415</v>
      </c>
      <c r="D343" t="s">
        <v>6176</v>
      </c>
      <c r="E343" s="2">
        <v>2</v>
      </c>
      <c r="F343" s="2" t="str">
        <f>VLOOKUP(C343,customers!$A$1:$B$1001,2,FALSE)</f>
        <v>Lucienne Scargle</v>
      </c>
      <c r="G343" s="2" t="str">
        <f>IF(VLOOKUP(C343,customers!A342:$C$1001,3,FALSE)=0,"",VLOOKUP(C343,customers!A342:$C$1001,3,FALSE) )</f>
        <v>lscargle9h@myspace.com</v>
      </c>
      <c r="H343" s="2" t="str">
        <f>VLOOKUP(F343,customers!$B$1:$G$1001,6,FALSE)</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VLOOKUP(Table2[[#This Row],[Customer ID]],customers!$A$1:$I$1001,9,FALSE)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IF(VLOOKUP(C344,customers!A343:$C$1001,3,FALSE)=0,"",VLOOKUP(C344,customers!A343:$C$1001,3,FALSE) )</f>
        <v>lscargle9h@myspace.com</v>
      </c>
      <c r="H344" s="2" t="str">
        <f>VLOOKUP(F344,customers!$B$1:$G$1001,6,FALSE)</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7">
        <f>INDEX(products!$A$1:$G$49,MATCH(orders!$D344,products!$A$1:$A$49,0),MATCH(orders!L$1,products!$A$1:$G$1,0))</f>
        <v>7.77</v>
      </c>
      <c r="M344" s="7">
        <f t="shared" si="15"/>
        <v>38.849999999999994</v>
      </c>
      <c r="N344" t="str">
        <f t="shared" si="16"/>
        <v>Libersia</v>
      </c>
      <c r="O344" t="str">
        <f t="shared" si="17"/>
        <v>Dark</v>
      </c>
      <c r="P344" t="str">
        <f>VLOOKUP(Table2[[#This Row],[Customer ID]],customers!$A$1:$I$1001,9,FALSE)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IF(VLOOKUP(C345,customers!A344:$C$1001,3,FALSE)=0,"",VLOOKUP(C345,customers!A344:$C$1001,3,FALSE) )</f>
        <v>nclimance9j@europa.eu</v>
      </c>
      <c r="H345" s="2" t="str">
        <f>VLOOKUP(F345,customers!$B$1:$G$1001,6,FALSE)</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VLOOKUP(Table2[[#This Row],[Customer ID]],customers!$A$1:$I$1001,9,FALSE)</f>
        <v>No</v>
      </c>
    </row>
    <row r="346" spans="1:16" x14ac:dyDescent="0.25">
      <c r="A346" s="2" t="s">
        <v>2429</v>
      </c>
      <c r="B346" s="3">
        <v>44529</v>
      </c>
      <c r="C346" s="2" t="s">
        <v>2430</v>
      </c>
      <c r="D346" t="s">
        <v>6138</v>
      </c>
      <c r="E346" s="2">
        <v>2</v>
      </c>
      <c r="F346" s="2" t="str">
        <f>VLOOKUP(C346,customers!$A$1:$B$1001,2,FALSE)</f>
        <v>Catarina Donn</v>
      </c>
      <c r="G346" s="2" t="str">
        <f>IF(VLOOKUP(C346,customers!A345:$C$1001,3,FALSE)=0,"",VLOOKUP(C346,customers!A345:$C$1001,3,FALSE) )</f>
        <v/>
      </c>
      <c r="H346" s="2" t="str">
        <f>VLOOKUP(F346,customers!$B$1:$G$1001,6,FALSE)</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VLOOKUP(Table2[[#This Row],[Customer ID]],customers!$A$1:$I$1001,9,FALSE)</f>
        <v>Yes</v>
      </c>
    </row>
    <row r="347" spans="1:16" x14ac:dyDescent="0.25">
      <c r="A347" s="2" t="s">
        <v>2434</v>
      </c>
      <c r="B347" s="3">
        <v>43849</v>
      </c>
      <c r="C347" s="2" t="s">
        <v>2435</v>
      </c>
      <c r="D347" t="s">
        <v>6179</v>
      </c>
      <c r="E347" s="2">
        <v>5</v>
      </c>
      <c r="F347" s="2" t="str">
        <f>VLOOKUP(C347,customers!$A$1:$B$1001,2,FALSE)</f>
        <v>Ameline Snazle</v>
      </c>
      <c r="G347" s="2" t="str">
        <f>IF(VLOOKUP(C347,customers!A346:$C$1001,3,FALSE)=0,"",VLOOKUP(C347,customers!A346:$C$1001,3,FALSE) )</f>
        <v>asnazle9l@oracle.com</v>
      </c>
      <c r="H347" s="2" t="str">
        <f>VLOOKUP(F347,customers!$B$1:$G$1001,6,FALSE)</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VLOOKUP(Table2[[#This Row],[Customer ID]],customers!$A$1:$I$1001,9,FALSE)</f>
        <v>No</v>
      </c>
    </row>
    <row r="348" spans="1:16" x14ac:dyDescent="0.25">
      <c r="A348" s="2" t="s">
        <v>2440</v>
      </c>
      <c r="B348" s="3">
        <v>44344</v>
      </c>
      <c r="C348" s="2" t="s">
        <v>2441</v>
      </c>
      <c r="D348" t="s">
        <v>6180</v>
      </c>
      <c r="E348" s="2">
        <v>3</v>
      </c>
      <c r="F348" s="2" t="str">
        <f>VLOOKUP(C348,customers!$A$1:$B$1001,2,FALSE)</f>
        <v>Rebeka Worg</v>
      </c>
      <c r="G348" s="2" t="str">
        <f>IF(VLOOKUP(C348,customers!A347:$C$1001,3,FALSE)=0,"",VLOOKUP(C348,customers!A347:$C$1001,3,FALSE) )</f>
        <v>rworg9m@arstechnica.com</v>
      </c>
      <c r="H348" s="2" t="str">
        <f>VLOOKUP(F348,customers!$B$1:$G$1001,6,FALSE)</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7.77</v>
      </c>
      <c r="M348" s="7">
        <f t="shared" si="15"/>
        <v>23.31</v>
      </c>
      <c r="N348" t="str">
        <f t="shared" si="16"/>
        <v>Arabika</v>
      </c>
      <c r="O348" t="str">
        <f t="shared" si="17"/>
        <v>Light</v>
      </c>
      <c r="P348" t="str">
        <f>VLOOKUP(Table2[[#This Row],[Customer ID]],customers!$A$1:$I$1001,9,FALSE)</f>
        <v>Yes</v>
      </c>
    </row>
    <row r="349" spans="1:16" x14ac:dyDescent="0.25">
      <c r="A349" s="2" t="s">
        <v>2446</v>
      </c>
      <c r="B349" s="3">
        <v>44576</v>
      </c>
      <c r="C349" s="2" t="s">
        <v>2447</v>
      </c>
      <c r="D349" t="s">
        <v>6162</v>
      </c>
      <c r="E349" s="2">
        <v>3</v>
      </c>
      <c r="F349" s="2" t="str">
        <f>VLOOKUP(C349,customers!$A$1:$B$1001,2,FALSE)</f>
        <v>Lewes Danes</v>
      </c>
      <c r="G349" s="2" t="str">
        <f>IF(VLOOKUP(C349,customers!A348:$C$1001,3,FALSE)=0,"",VLOOKUP(C349,customers!A348:$C$1001,3,FALSE) )</f>
        <v>ldanes9n@umn.edu</v>
      </c>
      <c r="H349" s="2" t="str">
        <f>VLOOKUP(F349,customers!$B$1:$G$1001,6,FALSE)</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7">
        <f>INDEX(products!$A$1:$G$49,MATCH(orders!$D349,products!$A$1:$A$49,0),MATCH(orders!L$1,products!$A$1:$G$1,0))</f>
        <v>14.55</v>
      </c>
      <c r="M349" s="7">
        <f t="shared" si="15"/>
        <v>43.650000000000006</v>
      </c>
      <c r="N349" t="str">
        <f t="shared" si="16"/>
        <v>Libersia</v>
      </c>
      <c r="O349" t="str">
        <f t="shared" si="17"/>
        <v>Medium</v>
      </c>
      <c r="P349" t="str">
        <f>VLOOKUP(Table2[[#This Row],[Customer ID]],customers!$A$1:$I$1001,9,FALSE)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IF(VLOOKUP(C350,customers!A349:$C$1001,3,FALSE)=0,"",VLOOKUP(C350,customers!A349:$C$1001,3,FALSE) )</f>
        <v>skeynd9o@narod.ru</v>
      </c>
      <c r="H350" s="2" t="str">
        <f>VLOOKUP(F350,customers!$B$1:$G$1001,6,FALSE)</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VLOOKUP(Table2[[#This Row],[Customer ID]],customers!$A$1:$I$1001,9,FALSE)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IF(VLOOKUP(C351,customers!A350:$C$1001,3,FALSE)=0,"",VLOOKUP(C351,customers!A350:$C$1001,3,FALSE) )</f>
        <v>ddaveridge9p@arstechnica.com</v>
      </c>
      <c r="H351" s="2" t="str">
        <f>VLOOKUP(F351,customers!$B$1:$G$1001,6,FALSE)</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VLOOKUP(Table2[[#This Row],[Customer ID]],customers!$A$1:$I$1001,9,FALSE)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IF(VLOOKUP(C352,customers!A351:$C$1001,3,FALSE)=0,"",VLOOKUP(C352,customers!A351:$C$1001,3,FALSE) )</f>
        <v>jawdry9q@utexas.edu</v>
      </c>
      <c r="H352" s="2" t="str">
        <f>VLOOKUP(F352,customers!$B$1:$G$1001,6,FALSE)</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7">
        <f>INDEX(products!$A$1:$G$49,MATCH(orders!$D352,products!$A$1:$A$49,0),MATCH(orders!L$1,products!$A$1:$G$1,0))</f>
        <v>5.97</v>
      </c>
      <c r="M352" s="7">
        <f t="shared" si="15"/>
        <v>23.88</v>
      </c>
      <c r="N352" t="str">
        <f t="shared" si="16"/>
        <v>Arabika</v>
      </c>
      <c r="O352" t="str">
        <f t="shared" si="17"/>
        <v>Dark</v>
      </c>
      <c r="P352" t="str">
        <f>VLOOKUP(Table2[[#This Row],[Customer ID]],customers!$A$1:$I$1001,9,FALSE)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IF(VLOOKUP(C353,customers!A352:$C$1001,3,FALSE)=0,"",VLOOKUP(C353,customers!A352:$C$1001,3,FALSE) )</f>
        <v>eryles9r@fastcompany.com</v>
      </c>
      <c r="H353" s="2" t="str">
        <f>VLOOKUP(F353,customers!$B$1:$G$1001,6,FALSE)</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7">
        <f>INDEX(products!$A$1:$G$49,MATCH(orders!$D353,products!$A$1:$A$49,0),MATCH(orders!L$1,products!$A$1:$G$1,0))</f>
        <v>11.25</v>
      </c>
      <c r="M353" s="7">
        <f t="shared" si="15"/>
        <v>22.5</v>
      </c>
      <c r="N353" t="str">
        <f t="shared" si="16"/>
        <v>Arabika</v>
      </c>
      <c r="O353" t="str">
        <f t="shared" si="17"/>
        <v>Medium</v>
      </c>
      <c r="P353" t="str">
        <f>VLOOKUP(Table2[[#This Row],[Customer ID]],customers!$A$1:$I$1001,9,FALSE)</f>
        <v>No</v>
      </c>
    </row>
    <row r="354" spans="1:16" x14ac:dyDescent="0.25">
      <c r="A354" s="2" t="s">
        <v>2476</v>
      </c>
      <c r="B354" s="3">
        <v>43984</v>
      </c>
      <c r="C354" s="2" t="s">
        <v>2331</v>
      </c>
      <c r="D354" t="s">
        <v>6144</v>
      </c>
      <c r="E354" s="2">
        <v>5</v>
      </c>
      <c r="F354" s="2" t="str">
        <f>VLOOKUP(C354,customers!$A$1:$B$1001,2,FALSE)</f>
        <v>Flynn Antony</v>
      </c>
      <c r="G354" s="2" t="e">
        <f>IF(VLOOKUP(C354,customers!A353:$C$1001,3,FALSE)=0,"",VLOOKUP(C354,customers!A353:$C$1001,3,FALSE) )</f>
        <v>#N/A</v>
      </c>
      <c r="H354" s="2" t="str">
        <f>VLOOKUP(F354,customers!$B$1:$G$1001,6,FALSE)</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VLOOKUP(Table2[[#This Row],[Customer ID]],customers!$A$1:$I$1001,9,FALSE)</f>
        <v>No</v>
      </c>
    </row>
    <row r="355" spans="1:16" x14ac:dyDescent="0.25">
      <c r="A355" s="2" t="s">
        <v>2482</v>
      </c>
      <c r="B355" s="3">
        <v>43860</v>
      </c>
      <c r="C355" s="2" t="s">
        <v>2483</v>
      </c>
      <c r="D355" t="s">
        <v>6157</v>
      </c>
      <c r="E355" s="2">
        <v>4</v>
      </c>
      <c r="F355" s="2" t="str">
        <f>VLOOKUP(C355,customers!$A$1:$B$1001,2,FALSE)</f>
        <v>Maitilde Boxill</v>
      </c>
      <c r="G355" s="2" t="str">
        <f>IF(VLOOKUP(C355,customers!A354:$C$1001,3,FALSE)=0,"",VLOOKUP(C355,customers!A354:$C$1001,3,FALSE) )</f>
        <v/>
      </c>
      <c r="H355" s="2" t="str">
        <f>VLOOKUP(F355,customers!$B$1:$G$1001,6,FALSE)</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7">
        <f>INDEX(products!$A$1:$G$49,MATCH(orders!$D355,products!$A$1:$A$49,0),MATCH(orders!L$1,products!$A$1:$G$1,0))</f>
        <v>6.75</v>
      </c>
      <c r="M355" s="7">
        <f t="shared" si="15"/>
        <v>27</v>
      </c>
      <c r="N355" t="str">
        <f t="shared" si="16"/>
        <v>Arabika</v>
      </c>
      <c r="O355" t="str">
        <f t="shared" si="17"/>
        <v>Medium</v>
      </c>
      <c r="P355" t="str">
        <f>VLOOKUP(Table2[[#This Row],[Customer ID]],customers!$A$1:$I$1001,9,FALSE)</f>
        <v>Yes</v>
      </c>
    </row>
    <row r="356" spans="1:16" x14ac:dyDescent="0.25">
      <c r="A356" s="2" t="s">
        <v>2487</v>
      </c>
      <c r="B356" s="3">
        <v>43876</v>
      </c>
      <c r="C356" s="2" t="s">
        <v>2488</v>
      </c>
      <c r="D356" t="s">
        <v>6175</v>
      </c>
      <c r="E356" s="2">
        <v>6</v>
      </c>
      <c r="F356" s="2" t="str">
        <f>VLOOKUP(C356,customers!$A$1:$B$1001,2,FALSE)</f>
        <v>Jodee Caldicott</v>
      </c>
      <c r="G356" s="2" t="str">
        <f>IF(VLOOKUP(C356,customers!A355:$C$1001,3,FALSE)=0,"",VLOOKUP(C356,customers!A355:$C$1001,3,FALSE) )</f>
        <v>jcaldicott9u@usda.gov</v>
      </c>
      <c r="H356" s="2" t="str">
        <f>VLOOKUP(F356,customers!$B$1:$G$1001,6,FALSE)</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7">
        <f>INDEX(products!$A$1:$G$49,MATCH(orders!$D356,products!$A$1:$A$49,0),MATCH(orders!L$1,products!$A$1:$G$1,0))</f>
        <v>25.874999999999996</v>
      </c>
      <c r="M356" s="7">
        <f t="shared" si="15"/>
        <v>155.24999999999997</v>
      </c>
      <c r="N356" t="str">
        <f t="shared" si="16"/>
        <v>Arabika</v>
      </c>
      <c r="O356" t="str">
        <f t="shared" si="17"/>
        <v>Medium</v>
      </c>
      <c r="P356" t="str">
        <f>VLOOKUP(Table2[[#This Row],[Customer ID]],customers!$A$1:$I$1001,9,FALSE)</f>
        <v>No</v>
      </c>
    </row>
    <row r="357" spans="1:16" x14ac:dyDescent="0.25">
      <c r="A357" s="2" t="s">
        <v>2492</v>
      </c>
      <c r="B357" s="3">
        <v>44358</v>
      </c>
      <c r="C357" s="2" t="s">
        <v>2493</v>
      </c>
      <c r="D357" t="s">
        <v>6168</v>
      </c>
      <c r="E357" s="2">
        <v>5</v>
      </c>
      <c r="F357" s="2" t="str">
        <f>VLOOKUP(C357,customers!$A$1:$B$1001,2,FALSE)</f>
        <v>Marianna Vedmore</v>
      </c>
      <c r="G357" s="2" t="str">
        <f>IF(VLOOKUP(C357,customers!A356:$C$1001,3,FALSE)=0,"",VLOOKUP(C357,customers!A356:$C$1001,3,FALSE) )</f>
        <v>mvedmore9v@a8.net</v>
      </c>
      <c r="H357" s="2" t="str">
        <f>VLOOKUP(F357,customers!$B$1:$G$1001,6,FALSE)</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7">
        <f>INDEX(products!$A$1:$G$49,MATCH(orders!$D357,products!$A$1:$A$49,0),MATCH(orders!L$1,products!$A$1:$G$1,0))</f>
        <v>22.884999999999998</v>
      </c>
      <c r="M357" s="7">
        <f t="shared" si="15"/>
        <v>114.42499999999998</v>
      </c>
      <c r="N357" t="str">
        <f t="shared" si="16"/>
        <v>Arabika</v>
      </c>
      <c r="O357" t="str">
        <f t="shared" si="17"/>
        <v>Dark</v>
      </c>
      <c r="P357" t="str">
        <f>VLOOKUP(Table2[[#This Row],[Customer ID]],customers!$A$1:$I$1001,9,FALSE)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IF(VLOOKUP(C358,customers!A357:$C$1001,3,FALSE)=0,"",VLOOKUP(C358,customers!A357:$C$1001,3,FALSE) )</f>
        <v>wromao9w@chronoengine.com</v>
      </c>
      <c r="H358" s="2" t="str">
        <f>VLOOKUP(F358,customers!$B$1:$G$1001,6,FALSE)</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7">
        <f>INDEX(products!$A$1:$G$49,MATCH(orders!$D358,products!$A$1:$A$49,0),MATCH(orders!L$1,products!$A$1:$G$1,0))</f>
        <v>12.95</v>
      </c>
      <c r="M358" s="7">
        <f t="shared" si="15"/>
        <v>51.8</v>
      </c>
      <c r="N358" t="str">
        <f t="shared" si="16"/>
        <v>Libersia</v>
      </c>
      <c r="O358" t="str">
        <f t="shared" si="17"/>
        <v>Dark</v>
      </c>
      <c r="P358" t="str">
        <f>VLOOKUP(Table2[[#This Row],[Customer ID]],customers!$A$1:$I$1001,9,FALSE)</f>
        <v>Yes</v>
      </c>
    </row>
    <row r="359" spans="1:16" x14ac:dyDescent="0.25">
      <c r="A359" s="2" t="s">
        <v>2504</v>
      </c>
      <c r="B359" s="3">
        <v>44448</v>
      </c>
      <c r="C359" s="2" t="s">
        <v>2505</v>
      </c>
      <c r="D359" t="s">
        <v>6175</v>
      </c>
      <c r="E359" s="2">
        <v>6</v>
      </c>
      <c r="F359" s="2" t="str">
        <f>VLOOKUP(C359,customers!$A$1:$B$1001,2,FALSE)</f>
        <v>Enriqueta Ixor</v>
      </c>
      <c r="G359" s="2" t="str">
        <f>IF(VLOOKUP(C359,customers!A358:$C$1001,3,FALSE)=0,"",VLOOKUP(C359,customers!A358:$C$1001,3,FALSE) )</f>
        <v/>
      </c>
      <c r="H359" s="2" t="str">
        <f>VLOOKUP(F359,customers!$B$1:$G$1001,6,FALSE)</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7">
        <f>INDEX(products!$A$1:$G$49,MATCH(orders!$D359,products!$A$1:$A$49,0),MATCH(orders!L$1,products!$A$1:$G$1,0))</f>
        <v>25.874999999999996</v>
      </c>
      <c r="M359" s="7">
        <f t="shared" si="15"/>
        <v>155.24999999999997</v>
      </c>
      <c r="N359" t="str">
        <f t="shared" si="16"/>
        <v>Arabika</v>
      </c>
      <c r="O359" t="str">
        <f t="shared" si="17"/>
        <v>Medium</v>
      </c>
      <c r="P359" t="str">
        <f>VLOOKUP(Table2[[#This Row],[Customer ID]],customers!$A$1:$I$1001,9,FALSE)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IF(VLOOKUP(C360,customers!A359:$C$1001,3,FALSE)=0,"",VLOOKUP(C360,customers!A359:$C$1001,3,FALSE) )</f>
        <v>tcotmore9y@amazonaws.com</v>
      </c>
      <c r="H360" s="2" t="str">
        <f>VLOOKUP(F360,customers!$B$1:$G$1001,6,FALSE)</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7">
        <f>INDEX(products!$A$1:$G$49,MATCH(orders!$D360,products!$A$1:$A$49,0),MATCH(orders!L$1,products!$A$1:$G$1,0))</f>
        <v>29.784999999999997</v>
      </c>
      <c r="M360" s="7">
        <f t="shared" si="15"/>
        <v>29.784999999999997</v>
      </c>
      <c r="N360" t="str">
        <f t="shared" si="16"/>
        <v>Arabika</v>
      </c>
      <c r="O360" t="str">
        <f t="shared" si="17"/>
        <v>Light</v>
      </c>
      <c r="P360" t="str">
        <f>VLOOKUP(Table2[[#This Row],[Customer ID]],customers!$A$1:$I$1001,9,FALSE)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IF(VLOOKUP(C361,customers!A360:$C$1001,3,FALSE)=0,"",VLOOKUP(C361,customers!A360:$C$1001,3,FALSE) )</f>
        <v>yskipsey9z@spotify.com</v>
      </c>
      <c r="H361" s="2" t="str">
        <f>VLOOKUP(F361,customers!$B$1:$G$1001,6,FALSE)</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VLOOKUP(Table2[[#This Row],[Customer ID]],customers!$A$1:$I$1001,9,FALSE)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IF(VLOOKUP(C362,customers!A361:$C$1001,3,FALSE)=0,"",VLOOKUP(C362,customers!A361:$C$1001,3,FALSE) )</f>
        <v>ncorpsa0@gmpg.org</v>
      </c>
      <c r="H362" s="2" t="str">
        <f>VLOOKUP(F362,customers!$B$1:$G$1001,6,FALSE)</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VLOOKUP(Table2[[#This Row],[Customer ID]],customers!$A$1:$I$1001,9,FALSE)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IF(VLOOKUP(C363,customers!A362:$C$1001,3,FALSE)=0,"",VLOOKUP(C363,customers!A362:$C$1001,3,FALSE) )</f>
        <v>ncorpsa0@gmpg.org</v>
      </c>
      <c r="H363" s="2" t="str">
        <f>VLOOKUP(F363,customers!$B$1:$G$1001,6,FALSE)</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VLOOKUP(Table2[[#This Row],[Customer ID]],customers!$A$1:$I$1001,9,FALSE)</f>
        <v>No</v>
      </c>
    </row>
    <row r="364" spans="1:16" x14ac:dyDescent="0.25">
      <c r="A364" s="2" t="s">
        <v>2532</v>
      </c>
      <c r="B364" s="3">
        <v>44686</v>
      </c>
      <c r="C364" s="2" t="s">
        <v>2533</v>
      </c>
      <c r="D364" t="s">
        <v>6171</v>
      </c>
      <c r="E364" s="2">
        <v>5</v>
      </c>
      <c r="F364" s="2" t="str">
        <f>VLOOKUP(C364,customers!$A$1:$B$1001,2,FALSE)</f>
        <v>Feliks Babber</v>
      </c>
      <c r="G364" s="2" t="str">
        <f>IF(VLOOKUP(C364,customers!A363:$C$1001,3,FALSE)=0,"",VLOOKUP(C364,customers!A363:$C$1001,3,FALSE) )</f>
        <v>fbabbera2@stanford.edu</v>
      </c>
      <c r="H364" s="2" t="str">
        <f>VLOOKUP(F364,customers!$B$1:$G$1001,6,FALSE)</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VLOOKUP(Table2[[#This Row],[Customer ID]],customers!$A$1:$I$1001,9,FALSE)</f>
        <v>Yes</v>
      </c>
    </row>
    <row r="365" spans="1:16" x14ac:dyDescent="0.25">
      <c r="A365" s="2" t="s">
        <v>2538</v>
      </c>
      <c r="B365" s="3">
        <v>44282</v>
      </c>
      <c r="C365" s="2" t="s">
        <v>2539</v>
      </c>
      <c r="D365" t="s">
        <v>6162</v>
      </c>
      <c r="E365" s="2">
        <v>6</v>
      </c>
      <c r="F365" s="2" t="str">
        <f>VLOOKUP(C365,customers!$A$1:$B$1001,2,FALSE)</f>
        <v>Kaja Loxton</v>
      </c>
      <c r="G365" s="2" t="str">
        <f>IF(VLOOKUP(C365,customers!A364:$C$1001,3,FALSE)=0,"",VLOOKUP(C365,customers!A364:$C$1001,3,FALSE) )</f>
        <v>kloxtona3@opensource.org</v>
      </c>
      <c r="H365" s="2" t="str">
        <f>VLOOKUP(F365,customers!$B$1:$G$1001,6,FALSE)</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7">
        <f>INDEX(products!$A$1:$G$49,MATCH(orders!$D365,products!$A$1:$A$49,0),MATCH(orders!L$1,products!$A$1:$G$1,0))</f>
        <v>14.55</v>
      </c>
      <c r="M365" s="7">
        <f t="shared" si="15"/>
        <v>87.300000000000011</v>
      </c>
      <c r="N365" t="str">
        <f t="shared" si="16"/>
        <v>Libersia</v>
      </c>
      <c r="O365" t="str">
        <f t="shared" si="17"/>
        <v>Medium</v>
      </c>
      <c r="P365" t="str">
        <f>VLOOKUP(Table2[[#This Row],[Customer ID]],customers!$A$1:$I$1001,9,FALSE)</f>
        <v>No</v>
      </c>
    </row>
    <row r="366" spans="1:16" x14ac:dyDescent="0.25">
      <c r="A366" s="2" t="s">
        <v>2543</v>
      </c>
      <c r="B366" s="3">
        <v>43582</v>
      </c>
      <c r="C366" s="2" t="s">
        <v>2544</v>
      </c>
      <c r="D366" t="s">
        <v>6183</v>
      </c>
      <c r="E366" s="2">
        <v>6</v>
      </c>
      <c r="F366" s="2" t="str">
        <f>VLOOKUP(C366,customers!$A$1:$B$1001,2,FALSE)</f>
        <v>Parker Tofful</v>
      </c>
      <c r="G366" s="2" t="str">
        <f>IF(VLOOKUP(C366,customers!A365:$C$1001,3,FALSE)=0,"",VLOOKUP(C366,customers!A365:$C$1001,3,FALSE) )</f>
        <v>ptoffula4@posterous.com</v>
      </c>
      <c r="H366" s="2" t="str">
        <f>VLOOKUP(F366,customers!$B$1:$G$1001,6,FALSE)</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VLOOKUP(Table2[[#This Row],[Customer ID]],customers!$A$1:$I$1001,9,FALSE)</f>
        <v>Yes</v>
      </c>
    </row>
    <row r="367" spans="1:16" x14ac:dyDescent="0.25">
      <c r="A367" s="2" t="s">
        <v>2549</v>
      </c>
      <c r="B367" s="3">
        <v>44464</v>
      </c>
      <c r="C367" s="2" t="s">
        <v>2550</v>
      </c>
      <c r="D367" t="s">
        <v>6169</v>
      </c>
      <c r="E367" s="2">
        <v>1</v>
      </c>
      <c r="F367" s="2" t="str">
        <f>VLOOKUP(C367,customers!$A$1:$B$1001,2,FALSE)</f>
        <v>Casi Gwinnett</v>
      </c>
      <c r="G367" s="2" t="str">
        <f>IF(VLOOKUP(C367,customers!A366:$C$1001,3,FALSE)=0,"",VLOOKUP(C367,customers!A366:$C$1001,3,FALSE) )</f>
        <v>cgwinnetta5@behance.net</v>
      </c>
      <c r="H367" s="2" t="str">
        <f>VLOOKUP(F367,customers!$B$1:$G$1001,6,FALSE)</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7">
        <f>INDEX(products!$A$1:$G$49,MATCH(orders!$D367,products!$A$1:$A$49,0),MATCH(orders!L$1,products!$A$1:$G$1,0))</f>
        <v>7.77</v>
      </c>
      <c r="M367" s="7">
        <f t="shared" si="15"/>
        <v>7.77</v>
      </c>
      <c r="N367" t="str">
        <f t="shared" si="16"/>
        <v>Libersia</v>
      </c>
      <c r="O367" t="str">
        <f t="shared" si="17"/>
        <v>Dark</v>
      </c>
      <c r="P367" t="str">
        <f>VLOOKUP(Table2[[#This Row],[Customer ID]],customers!$A$1:$I$1001,9,FALSE)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IF(VLOOKUP(C368,customers!A367:$C$1001,3,FALSE)=0,"",VLOOKUP(C368,customers!A367:$C$1001,3,FALSE) )</f>
        <v/>
      </c>
      <c r="H368" s="2" t="str">
        <f>VLOOKUP(F368,customers!$B$1:$G$1001,6,FALSE)</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VLOOKUP(Table2[[#This Row],[Customer ID]],customers!$A$1:$I$1001,9,FALSE)</f>
        <v>No</v>
      </c>
    </row>
    <row r="369" spans="1:16" x14ac:dyDescent="0.25">
      <c r="A369" s="2" t="s">
        <v>2559</v>
      </c>
      <c r="B369" s="3">
        <v>44393</v>
      </c>
      <c r="C369" s="2" t="s">
        <v>2560</v>
      </c>
      <c r="D369" t="s">
        <v>6159</v>
      </c>
      <c r="E369" s="2">
        <v>2</v>
      </c>
      <c r="F369" s="2" t="str">
        <f>VLOOKUP(C369,customers!$A$1:$B$1001,2,FALSE)</f>
        <v>Silvio Iorizzi</v>
      </c>
      <c r="G369" s="2" t="str">
        <f>IF(VLOOKUP(C369,customers!A368:$C$1001,3,FALSE)=0,"",VLOOKUP(C369,customers!A368:$C$1001,3,FALSE) )</f>
        <v/>
      </c>
      <c r="H369" s="2" t="str">
        <f>VLOOKUP(F369,customers!$B$1:$G$1001,6,FALSE)</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7">
        <f>INDEX(products!$A$1:$G$49,MATCH(orders!$D369,products!$A$1:$A$49,0),MATCH(orders!L$1,products!$A$1:$G$1,0))</f>
        <v>4.3650000000000002</v>
      </c>
      <c r="M369" s="7">
        <f t="shared" si="15"/>
        <v>8.73</v>
      </c>
      <c r="N369" t="str">
        <f t="shared" si="16"/>
        <v>Libersia</v>
      </c>
      <c r="O369" t="str">
        <f t="shared" si="17"/>
        <v>Medium</v>
      </c>
      <c r="P369" t="str">
        <f>VLOOKUP(Table2[[#This Row],[Customer ID]],customers!$A$1:$I$1001,9,FALSE)</f>
        <v>Yes</v>
      </c>
    </row>
    <row r="370" spans="1:16" x14ac:dyDescent="0.25">
      <c r="A370" s="2" t="s">
        <v>2563</v>
      </c>
      <c r="B370" s="3">
        <v>44692</v>
      </c>
      <c r="C370" s="2" t="s">
        <v>2564</v>
      </c>
      <c r="D370" t="s">
        <v>6166</v>
      </c>
      <c r="E370" s="2">
        <v>2</v>
      </c>
      <c r="F370" s="2" t="str">
        <f>VLOOKUP(C370,customers!$A$1:$B$1001,2,FALSE)</f>
        <v>Leesa Flaonier</v>
      </c>
      <c r="G370" s="2" t="str">
        <f>IF(VLOOKUP(C370,customers!A369:$C$1001,3,FALSE)=0,"",VLOOKUP(C370,customers!A369:$C$1001,3,FALSE) )</f>
        <v>lflaoniera8@wordpress.org</v>
      </c>
      <c r="H370" s="2" t="str">
        <f>VLOOKUP(F370,customers!$B$1:$G$1001,6,FALSE)</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VLOOKUP(Table2[[#This Row],[Customer ID]],customers!$A$1:$I$1001,9,FALSE)</f>
        <v>No</v>
      </c>
    </row>
    <row r="371" spans="1:16" x14ac:dyDescent="0.25">
      <c r="A371" s="2" t="s">
        <v>2569</v>
      </c>
      <c r="B371" s="3">
        <v>43500</v>
      </c>
      <c r="C371" s="2" t="s">
        <v>2570</v>
      </c>
      <c r="D371" t="s">
        <v>6176</v>
      </c>
      <c r="E371" s="2">
        <v>1</v>
      </c>
      <c r="F371" s="2" t="str">
        <f>VLOOKUP(C371,customers!$A$1:$B$1001,2,FALSE)</f>
        <v>Abba Pummell</v>
      </c>
      <c r="G371" s="2" t="str">
        <f>IF(VLOOKUP(C371,customers!A370:$C$1001,3,FALSE)=0,"",VLOOKUP(C371,customers!A370:$C$1001,3,FALSE) )</f>
        <v/>
      </c>
      <c r="H371" s="2" t="str">
        <f>VLOOKUP(F371,customers!$B$1:$G$1001,6,FALSE)</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VLOOKUP(Table2[[#This Row],[Customer ID]],customers!$A$1:$I$1001,9,FALSE)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IF(VLOOKUP(C372,customers!A371:$C$1001,3,FALSE)=0,"",VLOOKUP(C372,customers!A371:$C$1001,3,FALSE) )</f>
        <v>ccatchesideaa@macromedia.com</v>
      </c>
      <c r="H372" s="2" t="str">
        <f>VLOOKUP(F372,customers!$B$1:$G$1001,6,FALSE)</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VLOOKUP(Table2[[#This Row],[Customer ID]],customers!$A$1:$I$1001,9,FALSE)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IF(VLOOKUP(C373,customers!A372:$C$1001,3,FALSE)=0,"",VLOOKUP(C373,customers!A372:$C$1001,3,FALSE) )</f>
        <v>cgibbonsonab@accuweather.com</v>
      </c>
      <c r="H373" s="2" t="str">
        <f>VLOOKUP(F373,customers!$B$1:$G$1001,6,FALSE)</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7">
        <f>INDEX(products!$A$1:$G$49,MATCH(orders!$D373,products!$A$1:$A$49,0),MATCH(orders!L$1,products!$A$1:$G$1,0))</f>
        <v>7.77</v>
      </c>
      <c r="M373" s="7">
        <f t="shared" si="15"/>
        <v>46.62</v>
      </c>
      <c r="N373" t="str">
        <f t="shared" si="16"/>
        <v>Arabika</v>
      </c>
      <c r="O373" t="str">
        <f t="shared" si="17"/>
        <v>Light</v>
      </c>
      <c r="P373" t="str">
        <f>VLOOKUP(Table2[[#This Row],[Customer ID]],customers!$A$1:$I$1001,9,FALSE)</f>
        <v>Yes</v>
      </c>
    </row>
    <row r="374" spans="1:16" x14ac:dyDescent="0.25">
      <c r="A374" s="2" t="s">
        <v>2585</v>
      </c>
      <c r="B374" s="3">
        <v>44108</v>
      </c>
      <c r="C374" s="2" t="s">
        <v>2586</v>
      </c>
      <c r="D374" t="s">
        <v>6173</v>
      </c>
      <c r="E374" s="2">
        <v>6</v>
      </c>
      <c r="F374" s="2" t="str">
        <f>VLOOKUP(C374,customers!$A$1:$B$1001,2,FALSE)</f>
        <v>Terri Farra</v>
      </c>
      <c r="G374" s="2" t="str">
        <f>IF(VLOOKUP(C374,customers!A373:$C$1001,3,FALSE)=0,"",VLOOKUP(C374,customers!A373:$C$1001,3,FALSE) )</f>
        <v>tfarraac@behance.net</v>
      </c>
      <c r="H374" s="2" t="str">
        <f>VLOOKUP(F374,customers!$B$1:$G$1001,6,FALSE)</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VLOOKUP(Table2[[#This Row],[Customer ID]],customers!$A$1:$I$1001,9,FALSE)</f>
        <v>No</v>
      </c>
    </row>
    <row r="375" spans="1:16" x14ac:dyDescent="0.25">
      <c r="A375" s="2" t="s">
        <v>2591</v>
      </c>
      <c r="B375" s="3">
        <v>44742</v>
      </c>
      <c r="C375" s="2" t="s">
        <v>2592</v>
      </c>
      <c r="D375" t="s">
        <v>6158</v>
      </c>
      <c r="E375" s="2">
        <v>3</v>
      </c>
      <c r="F375" s="2" t="str">
        <f>VLOOKUP(C375,customers!$A$1:$B$1001,2,FALSE)</f>
        <v>Corney Curme</v>
      </c>
      <c r="G375" s="2" t="str">
        <f>IF(VLOOKUP(C375,customers!A374:$C$1001,3,FALSE)=0,"",VLOOKUP(C375,customers!A374:$C$1001,3,FALSE) )</f>
        <v/>
      </c>
      <c r="H375" s="2" t="str">
        <f>VLOOKUP(F375,customers!$B$1:$G$1001,6,FALSE)</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7">
        <f>INDEX(products!$A$1:$G$49,MATCH(orders!$D375,products!$A$1:$A$49,0),MATCH(orders!L$1,products!$A$1:$G$1,0))</f>
        <v>5.97</v>
      </c>
      <c r="M375" s="7">
        <f t="shared" si="15"/>
        <v>17.91</v>
      </c>
      <c r="N375" t="str">
        <f t="shared" si="16"/>
        <v>Arabika</v>
      </c>
      <c r="O375" t="str">
        <f t="shared" si="17"/>
        <v>Dark</v>
      </c>
      <c r="P375" t="str">
        <f>VLOOKUP(Table2[[#This Row],[Customer ID]],customers!$A$1:$I$1001,9,FALSE)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IF(VLOOKUP(C376,customers!A375:$C$1001,3,FALSE)=0,"",VLOOKUP(C376,customers!A375:$C$1001,3,FALSE) )</f>
        <v>gbamfieldae@yellowpages.com</v>
      </c>
      <c r="H376" s="2" t="str">
        <f>VLOOKUP(F376,customers!$B$1:$G$1001,6,FALSE)</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7">
        <f>INDEX(products!$A$1:$G$49,MATCH(orders!$D376,products!$A$1:$A$49,0),MATCH(orders!L$1,products!$A$1:$G$1,0))</f>
        <v>9.51</v>
      </c>
      <c r="M376" s="7">
        <f t="shared" si="15"/>
        <v>38.04</v>
      </c>
      <c r="N376" t="str">
        <f t="shared" si="16"/>
        <v>Libersia</v>
      </c>
      <c r="O376" t="str">
        <f t="shared" si="17"/>
        <v>Light</v>
      </c>
      <c r="P376" t="str">
        <f>VLOOKUP(Table2[[#This Row],[Customer ID]],customers!$A$1:$I$1001,9,FALSE)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IF(VLOOKUP(C377,customers!A376:$C$1001,3,FALSE)=0,"",VLOOKUP(C377,customers!A376:$C$1001,3,FALSE) )</f>
        <v>whollingdaleaf@about.me</v>
      </c>
      <c r="H377" s="2" t="str">
        <f>VLOOKUP(F377,customers!$B$1:$G$1001,6,FALSE)</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7">
        <f>INDEX(products!$A$1:$G$49,MATCH(orders!$D377,products!$A$1:$A$49,0),MATCH(orders!L$1,products!$A$1:$G$1,0))</f>
        <v>3.375</v>
      </c>
      <c r="M377" s="7">
        <f t="shared" si="15"/>
        <v>6.75</v>
      </c>
      <c r="N377" t="str">
        <f t="shared" si="16"/>
        <v>Arabika</v>
      </c>
      <c r="O377" t="str">
        <f t="shared" si="17"/>
        <v>Medium</v>
      </c>
      <c r="P377" t="str">
        <f>VLOOKUP(Table2[[#This Row],[Customer ID]],customers!$A$1:$I$1001,9,FALSE)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IF(VLOOKUP(C378,customers!A377:$C$1001,3,FALSE)=0,"",VLOOKUP(C378,customers!A377:$C$1001,3,FALSE) )</f>
        <v>jdeag@xrea.com</v>
      </c>
      <c r="H378" s="2" t="str">
        <f>VLOOKUP(F378,customers!$B$1:$G$1001,6,FALSE)</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VLOOKUP(Table2[[#This Row],[Customer ID]],customers!$A$1:$I$1001,9,FALSE)</f>
        <v>Yes</v>
      </c>
    </row>
    <row r="379" spans="1:16" x14ac:dyDescent="0.25">
      <c r="A379" s="2" t="s">
        <v>2615</v>
      </c>
      <c r="B379" s="3">
        <v>43532</v>
      </c>
      <c r="C379" s="2" t="s">
        <v>2616</v>
      </c>
      <c r="D379" t="s">
        <v>6163</v>
      </c>
      <c r="E379" s="2">
        <v>3</v>
      </c>
      <c r="F379" s="2" t="str">
        <f>VLOOKUP(C379,customers!$A$1:$B$1001,2,FALSE)</f>
        <v>Vanya Skullet</v>
      </c>
      <c r="G379" s="2" t="str">
        <f>IF(VLOOKUP(C379,customers!A378:$C$1001,3,FALSE)=0,"",VLOOKUP(C379,customers!A378:$C$1001,3,FALSE) )</f>
        <v>vskulletah@tinyurl.com</v>
      </c>
      <c r="H379" s="2" t="str">
        <f>VLOOKUP(F379,customers!$B$1:$G$1001,6,FALSE)</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VLOOKUP(Table2[[#This Row],[Customer ID]],customers!$A$1:$I$1001,9,FALSE)</f>
        <v>No</v>
      </c>
    </row>
    <row r="380" spans="1:16" x14ac:dyDescent="0.25">
      <c r="A380" s="2" t="s">
        <v>2621</v>
      </c>
      <c r="B380" s="3">
        <v>44377</v>
      </c>
      <c r="C380" s="2" t="s">
        <v>2622</v>
      </c>
      <c r="D380" t="s">
        <v>6180</v>
      </c>
      <c r="E380" s="2">
        <v>3</v>
      </c>
      <c r="F380" s="2" t="str">
        <f>VLOOKUP(C380,customers!$A$1:$B$1001,2,FALSE)</f>
        <v>Jany Rudeforth</v>
      </c>
      <c r="G380" s="2" t="str">
        <f>IF(VLOOKUP(C380,customers!A379:$C$1001,3,FALSE)=0,"",VLOOKUP(C380,customers!A379:$C$1001,3,FALSE) )</f>
        <v>jrudeforthai@wunderground.com</v>
      </c>
      <c r="H380" s="2" t="str">
        <f>VLOOKUP(F380,customers!$B$1:$G$1001,6,FALSE)</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7">
        <f>INDEX(products!$A$1:$G$49,MATCH(orders!$D380,products!$A$1:$A$49,0),MATCH(orders!L$1,products!$A$1:$G$1,0))</f>
        <v>7.77</v>
      </c>
      <c r="M380" s="7">
        <f t="shared" si="15"/>
        <v>23.31</v>
      </c>
      <c r="N380" t="str">
        <f t="shared" si="16"/>
        <v>Arabika</v>
      </c>
      <c r="O380" t="str">
        <f t="shared" si="17"/>
        <v>Light</v>
      </c>
      <c r="P380" t="str">
        <f>VLOOKUP(Table2[[#This Row],[Customer ID]],customers!$A$1:$I$1001,9,FALSE)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IF(VLOOKUP(C381,customers!A380:$C$1001,3,FALSE)=0,"",VLOOKUP(C381,customers!A380:$C$1001,3,FALSE) )</f>
        <v>atomaszewskiaj@answers.com</v>
      </c>
      <c r="H381" s="2" t="str">
        <f>VLOOKUP(F381,customers!$B$1:$G$1001,6,FALSE)</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VLOOKUP(Table2[[#This Row],[Customer ID]],customers!$A$1:$I$1001,9,FALSE)</f>
        <v>Yes</v>
      </c>
    </row>
    <row r="382" spans="1:16" x14ac:dyDescent="0.25">
      <c r="A382" s="2" t="s">
        <v>2632</v>
      </c>
      <c r="B382" s="3">
        <v>44249</v>
      </c>
      <c r="C382" s="2" t="s">
        <v>2331</v>
      </c>
      <c r="D382" t="s">
        <v>6169</v>
      </c>
      <c r="E382" s="2">
        <v>3</v>
      </c>
      <c r="F382" s="2" t="str">
        <f>VLOOKUP(C382,customers!$A$1:$B$1001,2,FALSE)</f>
        <v>Flynn Antony</v>
      </c>
      <c r="G382" s="2" t="e">
        <f>IF(VLOOKUP(C382,customers!A381:$C$1001,3,FALSE)=0,"",VLOOKUP(C382,customers!A381:$C$1001,3,FALSE) )</f>
        <v>#N/A</v>
      </c>
      <c r="H382" s="2" t="str">
        <f>VLOOKUP(F382,customers!$B$1:$G$1001,6,FALSE)</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7">
        <f>INDEX(products!$A$1:$G$49,MATCH(orders!$D382,products!$A$1:$A$49,0),MATCH(orders!L$1,products!$A$1:$G$1,0))</f>
        <v>7.77</v>
      </c>
      <c r="M382" s="7">
        <f t="shared" si="15"/>
        <v>23.31</v>
      </c>
      <c r="N382" t="str">
        <f t="shared" si="16"/>
        <v>Libersia</v>
      </c>
      <c r="O382" t="str">
        <f t="shared" si="17"/>
        <v>Dark</v>
      </c>
      <c r="P382" t="str">
        <f>VLOOKUP(Table2[[#This Row],[Customer ID]],customers!$A$1:$I$1001,9,FALSE)</f>
        <v>No</v>
      </c>
    </row>
    <row r="383" spans="1:16" x14ac:dyDescent="0.25">
      <c r="A383" s="2" t="s">
        <v>2638</v>
      </c>
      <c r="B383" s="3">
        <v>44646</v>
      </c>
      <c r="C383" s="2" t="s">
        <v>2639</v>
      </c>
      <c r="D383" t="s">
        <v>6154</v>
      </c>
      <c r="E383" s="2">
        <v>5</v>
      </c>
      <c r="F383" s="2" t="str">
        <f>VLOOKUP(C383,customers!$A$1:$B$1001,2,FALSE)</f>
        <v>Pren Bess</v>
      </c>
      <c r="G383" s="2" t="str">
        <f>IF(VLOOKUP(C383,customers!A382:$C$1001,3,FALSE)=0,"",VLOOKUP(C383,customers!A382:$C$1001,3,FALSE) )</f>
        <v>pbessal@qq.com</v>
      </c>
      <c r="H383" s="2" t="str">
        <f>VLOOKUP(F383,customers!$B$1:$G$1001,6,FALSE)</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7">
        <f>INDEX(products!$A$1:$G$49,MATCH(orders!$D383,products!$A$1:$A$49,0),MATCH(orders!L$1,products!$A$1:$G$1,0))</f>
        <v>2.9849999999999999</v>
      </c>
      <c r="M383" s="7">
        <f t="shared" si="15"/>
        <v>14.924999999999999</v>
      </c>
      <c r="N383" t="str">
        <f t="shared" si="16"/>
        <v>Arabika</v>
      </c>
      <c r="O383" t="str">
        <f t="shared" si="17"/>
        <v>Dark</v>
      </c>
      <c r="P383" t="str">
        <f>VLOOKUP(Table2[[#This Row],[Customer ID]],customers!$A$1:$I$1001,9,FALSE)</f>
        <v>Yes</v>
      </c>
    </row>
    <row r="384" spans="1:16" x14ac:dyDescent="0.25">
      <c r="A384" s="2" t="s">
        <v>2644</v>
      </c>
      <c r="B384" s="3">
        <v>43840</v>
      </c>
      <c r="C384" s="2" t="s">
        <v>2645</v>
      </c>
      <c r="D384" t="s">
        <v>6144</v>
      </c>
      <c r="E384" s="2">
        <v>3</v>
      </c>
      <c r="F384" s="2" t="str">
        <f>VLOOKUP(C384,customers!$A$1:$B$1001,2,FALSE)</f>
        <v>Elka Windress</v>
      </c>
      <c r="G384" s="2" t="str">
        <f>IF(VLOOKUP(C384,customers!A383:$C$1001,3,FALSE)=0,"",VLOOKUP(C384,customers!A383:$C$1001,3,FALSE) )</f>
        <v>ewindressam@marketwatch.com</v>
      </c>
      <c r="H384" s="2" t="str">
        <f>VLOOKUP(F384,customers!$B$1:$G$1001,6,FALSE)</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VLOOKUP(Table2[[#This Row],[Customer ID]],customers!$A$1:$I$1001,9,FALSE)</f>
        <v>No</v>
      </c>
    </row>
    <row r="385" spans="1:16" x14ac:dyDescent="0.25">
      <c r="A385" s="2" t="s">
        <v>2650</v>
      </c>
      <c r="B385" s="3">
        <v>43586</v>
      </c>
      <c r="C385" s="2" t="s">
        <v>2651</v>
      </c>
      <c r="D385" t="s">
        <v>6176</v>
      </c>
      <c r="E385" s="2">
        <v>6</v>
      </c>
      <c r="F385" s="2" t="str">
        <f>VLOOKUP(C385,customers!$A$1:$B$1001,2,FALSE)</f>
        <v>Marty Kidstoun</v>
      </c>
      <c r="G385" s="2" t="str">
        <f>IF(VLOOKUP(C385,customers!A384:$C$1001,3,FALSE)=0,"",VLOOKUP(C385,customers!A384:$C$1001,3,FALSE) )</f>
        <v/>
      </c>
      <c r="H385" s="2" t="str">
        <f>VLOOKUP(F385,customers!$B$1:$G$1001,6,FALSE)</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VLOOKUP(Table2[[#This Row],[Customer ID]],customers!$A$1:$I$1001,9,FALSE)</f>
        <v>Yes</v>
      </c>
    </row>
    <row r="386" spans="1:16" x14ac:dyDescent="0.25">
      <c r="A386" s="2" t="s">
        <v>2655</v>
      </c>
      <c r="B386" s="3">
        <v>43870</v>
      </c>
      <c r="C386" s="2" t="s">
        <v>2656</v>
      </c>
      <c r="D386" t="s">
        <v>6182</v>
      </c>
      <c r="E386" s="2">
        <v>4</v>
      </c>
      <c r="F386" s="2" t="str">
        <f>VLOOKUP(C386,customers!$A$1:$B$1001,2,FALSE)</f>
        <v>Nickey Dimbleby</v>
      </c>
      <c r="G386" s="2" t="str">
        <f>IF(VLOOKUP(C386,customers!A385:$C$1001,3,FALSE)=0,"",VLOOKUP(C386,customers!A385:$C$1001,3,FALSE) )</f>
        <v/>
      </c>
      <c r="H386" s="2" t="str">
        <f>VLOOKUP(F386,customers!$B$1:$G$1001,6,FALSE)</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7">
        <f>INDEX(products!$A$1:$G$49,MATCH(orders!$D386,products!$A$1:$A$49,0),MATCH(orders!L$1,products!$A$1:$G$1,0))</f>
        <v>29.784999999999997</v>
      </c>
      <c r="M386" s="7">
        <f t="shared" si="15"/>
        <v>119.13999999999999</v>
      </c>
      <c r="N386" t="str">
        <f t="shared" si="16"/>
        <v>Arabika</v>
      </c>
      <c r="O386" t="str">
        <f t="shared" si="17"/>
        <v>Light</v>
      </c>
      <c r="P386" t="str">
        <f>VLOOKUP(Table2[[#This Row],[Customer ID]],customers!$A$1:$I$1001,9,FALSE)</f>
        <v>No</v>
      </c>
    </row>
    <row r="387" spans="1:16" x14ac:dyDescent="0.25">
      <c r="A387" s="2" t="s">
        <v>2660</v>
      </c>
      <c r="B387" s="3">
        <v>44559</v>
      </c>
      <c r="C387" s="2" t="s">
        <v>2661</v>
      </c>
      <c r="D387" t="s">
        <v>6160</v>
      </c>
      <c r="E387" s="2">
        <v>5</v>
      </c>
      <c r="F387" s="2" t="str">
        <f>VLOOKUP(C387,customers!$A$1:$B$1001,2,FALSE)</f>
        <v>Virgil Baumadier</v>
      </c>
      <c r="G387" s="2" t="str">
        <f>IF(VLOOKUP(C387,customers!A386:$C$1001,3,FALSE)=0,"",VLOOKUP(C387,customers!A386:$C$1001,3,FALSE) )</f>
        <v>vbaumadierap@google.cn</v>
      </c>
      <c r="H387" s="2" t="str">
        <f>VLOOKUP(F387,customers!$B$1:$G$1001,6,FALSE)</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_xlfn.IFS(I387="Rob","Robusta",I387 ="Exc","Excelsa",I387="Ara","Arabika",I387="Lib","Libersia")</f>
        <v>Libersia</v>
      </c>
      <c r="O387" t="str">
        <f t="shared" ref="O387:O450" si="20">_xlfn.IFS(J387="M","Medium",J387="L","Light",J387="D","Dark")</f>
        <v>Medium</v>
      </c>
      <c r="P387" t="str">
        <f>VLOOKUP(Table2[[#This Row],[Customer ID]],customers!$A$1:$I$1001,9,FALSE)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IF(VLOOKUP(C388,customers!A387:$C$1001,3,FALSE)=0,"",VLOOKUP(C388,customers!A387:$C$1001,3,FALSE) )</f>
        <v/>
      </c>
      <c r="H388" s="2" t="str">
        <f>VLOOKUP(F388,customers!$B$1:$G$1001,6,FALSE)</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7">
        <f>INDEX(products!$A$1:$G$49,MATCH(orders!$D388,products!$A$1:$A$49,0),MATCH(orders!L$1,products!$A$1:$G$1,0))</f>
        <v>2.9849999999999999</v>
      </c>
      <c r="M388" s="7">
        <f t="shared" si="18"/>
        <v>17.91</v>
      </c>
      <c r="N388" t="str">
        <f t="shared" si="19"/>
        <v>Arabika</v>
      </c>
      <c r="O388" t="str">
        <f t="shared" si="20"/>
        <v>Dark</v>
      </c>
      <c r="P388" t="str">
        <f>VLOOKUP(Table2[[#This Row],[Customer ID]],customers!$A$1:$I$1001,9,FALSE)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IF(VLOOKUP(C389,customers!A388:$C$1001,3,FALSE)=0,"",VLOOKUP(C389,customers!A388:$C$1001,3,FALSE) )</f>
        <v>sweldsar@wired.com</v>
      </c>
      <c r="H389" s="2" t="str">
        <f>VLOOKUP(F389,customers!$B$1:$G$1001,6,FALSE)</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VLOOKUP(Table2[[#This Row],[Customer ID]],customers!$A$1:$I$1001,9,FALSE)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IF(VLOOKUP(C390,customers!A389:$C$1001,3,FALSE)=0,"",VLOOKUP(C390,customers!A389:$C$1001,3,FALSE) )</f>
        <v>msarvaras@artisteer.com</v>
      </c>
      <c r="H390" s="2" t="str">
        <f>VLOOKUP(F390,customers!$B$1:$G$1001,6,FALSE)</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7">
        <f>INDEX(products!$A$1:$G$49,MATCH(orders!$D390,products!$A$1:$A$49,0),MATCH(orders!L$1,products!$A$1:$G$1,0))</f>
        <v>3.8849999999999998</v>
      </c>
      <c r="M390" s="7">
        <f t="shared" si="18"/>
        <v>11.654999999999999</v>
      </c>
      <c r="N390" t="str">
        <f t="shared" si="19"/>
        <v>Libersia</v>
      </c>
      <c r="O390" t="str">
        <f t="shared" si="20"/>
        <v>Dark</v>
      </c>
      <c r="P390" t="str">
        <f>VLOOKUP(Table2[[#This Row],[Customer ID]],customers!$A$1:$I$1001,9,FALSE)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IF(VLOOKUP(C391,customers!A390:$C$1001,3,FALSE)=0,"",VLOOKUP(C391,customers!A390:$C$1001,3,FALSE) )</f>
        <v>ahavickat@nsw.gov.au</v>
      </c>
      <c r="H391" s="2" t="str">
        <f>VLOOKUP(F391,customers!$B$1:$G$1001,6,FALSE)</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7">
        <f>INDEX(products!$A$1:$G$49,MATCH(orders!$D391,products!$A$1:$A$49,0),MATCH(orders!L$1,products!$A$1:$G$1,0))</f>
        <v>7.77</v>
      </c>
      <c r="M391" s="7">
        <f t="shared" si="18"/>
        <v>23.31</v>
      </c>
      <c r="N391" t="str">
        <f t="shared" si="19"/>
        <v>Libersia</v>
      </c>
      <c r="O391" t="str">
        <f t="shared" si="20"/>
        <v>Dark</v>
      </c>
      <c r="P391" t="str">
        <f>VLOOKUP(Table2[[#This Row],[Customer ID]],customers!$A$1:$I$1001,9,FALSE)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IF(VLOOKUP(C392,customers!A391:$C$1001,3,FALSE)=0,"",VLOOKUP(C392,customers!A391:$C$1001,3,FALSE) )</f>
        <v>sdivinyau@ask.com</v>
      </c>
      <c r="H392" s="2" t="str">
        <f>VLOOKUP(F392,customers!$B$1:$G$1001,6,FALSE)</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VLOOKUP(Table2[[#This Row],[Customer ID]],customers!$A$1:$I$1001,9,FALSE)</f>
        <v>Yes</v>
      </c>
    </row>
    <row r="393" spans="1:16" x14ac:dyDescent="0.25">
      <c r="A393" s="2" t="s">
        <v>2694</v>
      </c>
      <c r="B393" s="3">
        <v>44133</v>
      </c>
      <c r="C393" s="2" t="s">
        <v>2695</v>
      </c>
      <c r="D393" t="s">
        <v>6157</v>
      </c>
      <c r="E393" s="2">
        <v>2</v>
      </c>
      <c r="F393" s="2" t="str">
        <f>VLOOKUP(C393,customers!$A$1:$B$1001,2,FALSE)</f>
        <v>Itch Norquoy</v>
      </c>
      <c r="G393" s="2" t="str">
        <f>IF(VLOOKUP(C393,customers!A392:$C$1001,3,FALSE)=0,"",VLOOKUP(C393,customers!A392:$C$1001,3,FALSE) )</f>
        <v>inorquoyav@businessweek.com</v>
      </c>
      <c r="H393" s="2" t="str">
        <f>VLOOKUP(F393,customers!$B$1:$G$1001,6,FALSE)</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7">
        <f>INDEX(products!$A$1:$G$49,MATCH(orders!$D393,products!$A$1:$A$49,0),MATCH(orders!L$1,products!$A$1:$G$1,0))</f>
        <v>6.75</v>
      </c>
      <c r="M393" s="7">
        <f t="shared" si="18"/>
        <v>13.5</v>
      </c>
      <c r="N393" t="str">
        <f t="shared" si="19"/>
        <v>Arabika</v>
      </c>
      <c r="O393" t="str">
        <f t="shared" si="20"/>
        <v>Medium</v>
      </c>
      <c r="P393" t="str">
        <f>VLOOKUP(Table2[[#This Row],[Customer ID]],customers!$A$1:$I$1001,9,FALSE)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IF(VLOOKUP(C394,customers!A393:$C$1001,3,FALSE)=0,"",VLOOKUP(C394,customers!A393:$C$1001,3,FALSE) )</f>
        <v>aiddisonaw@usa.gov</v>
      </c>
      <c r="H394" s="2" t="str">
        <f>VLOOKUP(F394,customers!$B$1:$G$1001,6,FALSE)</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VLOOKUP(Table2[[#This Row],[Customer ID]],customers!$A$1:$I$1001,9,FALSE)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IF(VLOOKUP(C395,customers!A394:$C$1001,3,FALSE)=0,"",VLOOKUP(C395,customers!A394:$C$1001,3,FALSE) )</f>
        <v>aiddisonaw@usa.gov</v>
      </c>
      <c r="H395" s="2" t="str">
        <f>VLOOKUP(F395,customers!$B$1:$G$1001,6,FALSE)</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7">
        <f>INDEX(products!$A$1:$G$49,MATCH(orders!$D395,products!$A$1:$A$49,0),MATCH(orders!L$1,products!$A$1:$G$1,0))</f>
        <v>3.8849999999999998</v>
      </c>
      <c r="M395" s="7">
        <f t="shared" si="18"/>
        <v>3.8849999999999998</v>
      </c>
      <c r="N395" t="str">
        <f t="shared" si="19"/>
        <v>Arabika</v>
      </c>
      <c r="O395" t="str">
        <f t="shared" si="20"/>
        <v>Light</v>
      </c>
      <c r="P395" t="str">
        <f>VLOOKUP(Table2[[#This Row],[Customer ID]],customers!$A$1:$I$1001,9,FALSE)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IF(VLOOKUP(C396,customers!A395:$C$1001,3,FALSE)=0,"",VLOOKUP(C396,customers!A395:$C$1001,3,FALSE) )</f>
        <v>rlongfielday@bluehost.com</v>
      </c>
      <c r="H396" s="2" t="str">
        <f>VLOOKUP(F396,customers!$B$1:$G$1001,6,FALSE)</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VLOOKUP(Table2[[#This Row],[Customer ID]],customers!$A$1:$I$1001,9,FALSE)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IF(VLOOKUP(C397,customers!A396:$C$1001,3,FALSE)=0,"",VLOOKUP(C397,customers!A396:$C$1001,3,FALSE) )</f>
        <v>gkislingburyaz@samsung.com</v>
      </c>
      <c r="H397" s="2" t="str">
        <f>VLOOKUP(F397,customers!$B$1:$G$1001,6,FALSE)</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7">
        <f>INDEX(products!$A$1:$G$49,MATCH(orders!$D397,products!$A$1:$A$49,0),MATCH(orders!L$1,products!$A$1:$G$1,0))</f>
        <v>7.77</v>
      </c>
      <c r="M397" s="7">
        <f t="shared" si="18"/>
        <v>46.62</v>
      </c>
      <c r="N397" t="str">
        <f t="shared" si="19"/>
        <v>Libersia</v>
      </c>
      <c r="O397" t="str">
        <f t="shared" si="20"/>
        <v>Dark</v>
      </c>
      <c r="P397" t="str">
        <f>VLOOKUP(Table2[[#This Row],[Customer ID]],customers!$A$1:$I$1001,9,FALSE)</f>
        <v>Yes</v>
      </c>
    </row>
    <row r="398" spans="1:16" x14ac:dyDescent="0.25">
      <c r="A398" s="2" t="s">
        <v>2721</v>
      </c>
      <c r="B398" s="3">
        <v>44140</v>
      </c>
      <c r="C398" s="2" t="s">
        <v>2722</v>
      </c>
      <c r="D398" t="s">
        <v>6180</v>
      </c>
      <c r="E398" s="2">
        <v>5</v>
      </c>
      <c r="F398" s="2" t="str">
        <f>VLOOKUP(C398,customers!$A$1:$B$1001,2,FALSE)</f>
        <v>Xenos Gibbons</v>
      </c>
      <c r="G398" s="2" t="str">
        <f>IF(VLOOKUP(C398,customers!A397:$C$1001,3,FALSE)=0,"",VLOOKUP(C398,customers!A397:$C$1001,3,FALSE) )</f>
        <v>xgibbonsb0@artisteer.com</v>
      </c>
      <c r="H398" s="2" t="str">
        <f>VLOOKUP(F398,customers!$B$1:$G$1001,6,FALSE)</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7">
        <f>INDEX(products!$A$1:$G$49,MATCH(orders!$D398,products!$A$1:$A$49,0),MATCH(orders!L$1,products!$A$1:$G$1,0))</f>
        <v>7.77</v>
      </c>
      <c r="M398" s="7">
        <f t="shared" si="18"/>
        <v>38.849999999999994</v>
      </c>
      <c r="N398" t="str">
        <f t="shared" si="19"/>
        <v>Arabika</v>
      </c>
      <c r="O398" t="str">
        <f t="shared" si="20"/>
        <v>Light</v>
      </c>
      <c r="P398" t="str">
        <f>VLOOKUP(Table2[[#This Row],[Customer ID]],customers!$A$1:$I$1001,9,FALSE)</f>
        <v>No</v>
      </c>
    </row>
    <row r="399" spans="1:16" x14ac:dyDescent="0.25">
      <c r="A399" s="2" t="s">
        <v>2727</v>
      </c>
      <c r="B399" s="3">
        <v>43720</v>
      </c>
      <c r="C399" s="2" t="s">
        <v>2728</v>
      </c>
      <c r="D399" t="s">
        <v>6169</v>
      </c>
      <c r="E399" s="2">
        <v>4</v>
      </c>
      <c r="F399" s="2" t="str">
        <f>VLOOKUP(C399,customers!$A$1:$B$1001,2,FALSE)</f>
        <v>Fleur Parres</v>
      </c>
      <c r="G399" s="2" t="str">
        <f>IF(VLOOKUP(C399,customers!A398:$C$1001,3,FALSE)=0,"",VLOOKUP(C399,customers!A398:$C$1001,3,FALSE) )</f>
        <v>fparresb1@imageshack.us</v>
      </c>
      <c r="H399" s="2" t="str">
        <f>VLOOKUP(F399,customers!$B$1:$G$1001,6,FALSE)</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7">
        <f>INDEX(products!$A$1:$G$49,MATCH(orders!$D399,products!$A$1:$A$49,0),MATCH(orders!L$1,products!$A$1:$G$1,0))</f>
        <v>7.77</v>
      </c>
      <c r="M399" s="7">
        <f t="shared" si="18"/>
        <v>31.08</v>
      </c>
      <c r="N399" t="str">
        <f t="shared" si="19"/>
        <v>Libersia</v>
      </c>
      <c r="O399" t="str">
        <f t="shared" si="20"/>
        <v>Dark</v>
      </c>
      <c r="P399" t="str">
        <f>VLOOKUP(Table2[[#This Row],[Customer ID]],customers!$A$1:$I$1001,9,FALSE)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IF(VLOOKUP(C400,customers!A399:$C$1001,3,FALSE)=0,"",VLOOKUP(C400,customers!A399:$C$1001,3,FALSE) )</f>
        <v>gsibrayb2@wsj.com</v>
      </c>
      <c r="H400" s="2" t="str">
        <f>VLOOKUP(F400,customers!$B$1:$G$1001,6,FALSE)</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7">
        <f>INDEX(products!$A$1:$G$49,MATCH(orders!$D400,products!$A$1:$A$49,0),MATCH(orders!L$1,products!$A$1:$G$1,0))</f>
        <v>2.9849999999999999</v>
      </c>
      <c r="M400" s="7">
        <f t="shared" si="18"/>
        <v>17.91</v>
      </c>
      <c r="N400" t="str">
        <f t="shared" si="19"/>
        <v>Arabika</v>
      </c>
      <c r="O400" t="str">
        <f t="shared" si="20"/>
        <v>Dark</v>
      </c>
      <c r="P400" t="str">
        <f>VLOOKUP(Table2[[#This Row],[Customer ID]],customers!$A$1:$I$1001,9,FALSE)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IF(VLOOKUP(C401,customers!A400:$C$1001,3,FALSE)=0,"",VLOOKUP(C401,customers!A400:$C$1001,3,FALSE) )</f>
        <v>ihotchkinb3@mit.edu</v>
      </c>
      <c r="H401" s="2" t="str">
        <f>VLOOKUP(F401,customers!$B$1:$G$1001,6,FALSE)</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VLOOKUP(Table2[[#This Row],[Customer ID]],customers!$A$1:$I$1001,9,FALSE)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IF(VLOOKUP(C402,customers!A401:$C$1001,3,FALSE)=0,"",VLOOKUP(C402,customers!A401:$C$1001,3,FALSE) )</f>
        <v>nbroadberrieb4@gnu.org</v>
      </c>
      <c r="H402" s="2" t="str">
        <f>VLOOKUP(F402,customers!$B$1:$G$1001,6,FALSE)</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7">
        <f>INDEX(products!$A$1:$G$49,MATCH(orders!$D402,products!$A$1:$A$49,0),MATCH(orders!L$1,products!$A$1:$G$1,0))</f>
        <v>15.85</v>
      </c>
      <c r="M402" s="7">
        <f t="shared" si="18"/>
        <v>63.4</v>
      </c>
      <c r="N402" t="str">
        <f t="shared" si="19"/>
        <v>Libersia</v>
      </c>
      <c r="O402" t="str">
        <f t="shared" si="20"/>
        <v>Light</v>
      </c>
      <c r="P402" t="str">
        <f>VLOOKUP(Table2[[#This Row],[Customer ID]],customers!$A$1:$I$1001,9,FALSE)</f>
        <v>No</v>
      </c>
    </row>
    <row r="403" spans="1:16" x14ac:dyDescent="0.25">
      <c r="A403" s="2" t="s">
        <v>2751</v>
      </c>
      <c r="B403" s="3">
        <v>43591</v>
      </c>
      <c r="C403" s="2" t="s">
        <v>2752</v>
      </c>
      <c r="D403" t="s">
        <v>6159</v>
      </c>
      <c r="E403" s="2">
        <v>2</v>
      </c>
      <c r="F403" s="2" t="str">
        <f>VLOOKUP(C403,customers!$A$1:$B$1001,2,FALSE)</f>
        <v>Rutger Pithcock</v>
      </c>
      <c r="G403" s="2" t="str">
        <f>IF(VLOOKUP(C403,customers!A402:$C$1001,3,FALSE)=0,"",VLOOKUP(C403,customers!A402:$C$1001,3,FALSE) )</f>
        <v>rpithcockb5@yellowbook.com</v>
      </c>
      <c r="H403" s="2" t="str">
        <f>VLOOKUP(F403,customers!$B$1:$G$1001,6,FALSE)</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7">
        <f>INDEX(products!$A$1:$G$49,MATCH(orders!$D403,products!$A$1:$A$49,0),MATCH(orders!L$1,products!$A$1:$G$1,0))</f>
        <v>4.3650000000000002</v>
      </c>
      <c r="M403" s="7">
        <f t="shared" si="18"/>
        <v>8.73</v>
      </c>
      <c r="N403" t="str">
        <f t="shared" si="19"/>
        <v>Libersia</v>
      </c>
      <c r="O403" t="str">
        <f t="shared" si="20"/>
        <v>Medium</v>
      </c>
      <c r="P403" t="str">
        <f>VLOOKUP(Table2[[#This Row],[Customer ID]],customers!$A$1:$I$1001,9,FALSE)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IF(VLOOKUP(C404,customers!A403:$C$1001,3,FALSE)=0,"",VLOOKUP(C404,customers!A403:$C$1001,3,FALSE) )</f>
        <v>gcroysdaleb6@nih.gov</v>
      </c>
      <c r="H404" s="2" t="str">
        <f>VLOOKUP(F404,customers!$B$1:$G$1001,6,FALSE)</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VLOOKUP(Table2[[#This Row],[Customer ID]],customers!$A$1:$I$1001,9,FALSE)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IF(VLOOKUP(C405,customers!A404:$C$1001,3,FALSE)=0,"",VLOOKUP(C405,customers!A404:$C$1001,3,FALSE) )</f>
        <v>bgozzettb7@github.com</v>
      </c>
      <c r="H405" s="2" t="str">
        <f>VLOOKUP(F405,customers!$B$1:$G$1001,6,FALSE)</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7">
        <f>INDEX(products!$A$1:$G$49,MATCH(orders!$D405,products!$A$1:$A$49,0),MATCH(orders!L$1,products!$A$1:$G$1,0))</f>
        <v>4.7549999999999999</v>
      </c>
      <c r="M405" s="7">
        <f t="shared" si="18"/>
        <v>9.51</v>
      </c>
      <c r="N405" t="str">
        <f t="shared" si="19"/>
        <v>Libersia</v>
      </c>
      <c r="O405" t="str">
        <f t="shared" si="20"/>
        <v>Light</v>
      </c>
      <c r="P405" t="str">
        <f>VLOOKUP(Table2[[#This Row],[Customer ID]],customers!$A$1:$I$1001,9,FALSE)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IF(VLOOKUP(C406,customers!A405:$C$1001,3,FALSE)=0,"",VLOOKUP(C406,customers!A405:$C$1001,3,FALSE) )</f>
        <v>tcraggsb8@house.gov</v>
      </c>
      <c r="H406" s="2" t="str">
        <f>VLOOKUP(F406,customers!$B$1:$G$1001,6,FALSE)</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9.9499999999999993</v>
      </c>
      <c r="M406" s="7">
        <f t="shared" si="18"/>
        <v>39.799999999999997</v>
      </c>
      <c r="N406" t="str">
        <f t="shared" si="19"/>
        <v>Arabika</v>
      </c>
      <c r="O406" t="str">
        <f t="shared" si="20"/>
        <v>Dark</v>
      </c>
      <c r="P406" t="str">
        <f>VLOOKUP(Table2[[#This Row],[Customer ID]],customers!$A$1:$I$1001,9,FALSE)</f>
        <v>No</v>
      </c>
    </row>
    <row r="407" spans="1:16" x14ac:dyDescent="0.25">
      <c r="A407" s="2" t="s">
        <v>2775</v>
      </c>
      <c r="B407" s="3">
        <v>44167</v>
      </c>
      <c r="C407" s="2" t="s">
        <v>2776</v>
      </c>
      <c r="D407" t="s">
        <v>6139</v>
      </c>
      <c r="E407" s="2">
        <v>3</v>
      </c>
      <c r="F407" s="2" t="str">
        <f>VLOOKUP(C407,customers!$A$1:$B$1001,2,FALSE)</f>
        <v>Leonie Cullrford</v>
      </c>
      <c r="G407" s="2" t="str">
        <f>IF(VLOOKUP(C407,customers!A406:$C$1001,3,FALSE)=0,"",VLOOKUP(C407,customers!A406:$C$1001,3,FALSE) )</f>
        <v>lcullrfordb9@xing.com</v>
      </c>
      <c r="H407" s="2" t="str">
        <f>VLOOKUP(F407,customers!$B$1:$G$1001,6,FALSE)</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VLOOKUP(Table2[[#This Row],[Customer ID]],customers!$A$1:$I$1001,9,FALSE)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IF(VLOOKUP(C408,customers!A407:$C$1001,3,FALSE)=0,"",VLOOKUP(C408,customers!A407:$C$1001,3,FALSE) )</f>
        <v>arizonba@xing.com</v>
      </c>
      <c r="H408" s="2" t="str">
        <f>VLOOKUP(F408,customers!$B$1:$G$1001,6,FALSE)</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VLOOKUP(Table2[[#This Row],[Customer ID]],customers!$A$1:$I$1001,9,FALSE)</f>
        <v>Yes</v>
      </c>
    </row>
    <row r="409" spans="1:16" x14ac:dyDescent="0.25">
      <c r="A409" s="2" t="s">
        <v>2787</v>
      </c>
      <c r="B409" s="3">
        <v>44595</v>
      </c>
      <c r="C409" s="2" t="s">
        <v>2788</v>
      </c>
      <c r="D409" t="s">
        <v>6139</v>
      </c>
      <c r="E409" s="2">
        <v>6</v>
      </c>
      <c r="F409" s="2" t="str">
        <f>VLOOKUP(C409,customers!$A$1:$B$1001,2,FALSE)</f>
        <v>Lorin Guerrazzi</v>
      </c>
      <c r="G409" s="2" t="str">
        <f>IF(VLOOKUP(C409,customers!A408:$C$1001,3,FALSE)=0,"",VLOOKUP(C409,customers!A408:$C$1001,3,FALSE) )</f>
        <v/>
      </c>
      <c r="H409" s="2" t="str">
        <f>VLOOKUP(F409,customers!$B$1:$G$1001,6,FALSE)</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VLOOKUP(Table2[[#This Row],[Customer ID]],customers!$A$1:$I$1001,9,FALSE)</f>
        <v>No</v>
      </c>
    </row>
    <row r="410" spans="1:16" x14ac:dyDescent="0.25">
      <c r="A410" s="2" t="s">
        <v>2792</v>
      </c>
      <c r="B410" s="3">
        <v>44659</v>
      </c>
      <c r="C410" s="2" t="s">
        <v>2793</v>
      </c>
      <c r="D410" t="s">
        <v>6175</v>
      </c>
      <c r="E410" s="2">
        <v>2</v>
      </c>
      <c r="F410" s="2" t="str">
        <f>VLOOKUP(C410,customers!$A$1:$B$1001,2,FALSE)</f>
        <v>Felice Miell</v>
      </c>
      <c r="G410" s="2" t="str">
        <f>IF(VLOOKUP(C410,customers!A409:$C$1001,3,FALSE)=0,"",VLOOKUP(C410,customers!A409:$C$1001,3,FALSE) )</f>
        <v>fmiellbc@spiegel.de</v>
      </c>
      <c r="H410" s="2" t="str">
        <f>VLOOKUP(F410,customers!$B$1:$G$1001,6,FALSE)</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25.874999999999996</v>
      </c>
      <c r="M410" s="7">
        <f t="shared" si="18"/>
        <v>51.749999999999993</v>
      </c>
      <c r="N410" t="str">
        <f t="shared" si="19"/>
        <v>Arabika</v>
      </c>
      <c r="O410" t="str">
        <f t="shared" si="20"/>
        <v>Medium</v>
      </c>
      <c r="P410" t="str">
        <f>VLOOKUP(Table2[[#This Row],[Customer ID]],customers!$A$1:$I$1001,9,FALSE)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IF(VLOOKUP(C411,customers!A410:$C$1001,3,FALSE)=0,"",VLOOKUP(C411,customers!A410:$C$1001,3,FALSE) )</f>
        <v/>
      </c>
      <c r="H411" s="2" t="str">
        <f>VLOOKUP(F411,customers!$B$1:$G$1001,6,FALSE)</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7">
        <f>INDEX(products!$A$1:$G$49,MATCH(orders!$D411,products!$A$1:$A$49,0),MATCH(orders!L$1,products!$A$1:$G$1,0))</f>
        <v>15.85</v>
      </c>
      <c r="M411" s="7">
        <f t="shared" si="18"/>
        <v>47.55</v>
      </c>
      <c r="N411" t="str">
        <f t="shared" si="19"/>
        <v>Libersia</v>
      </c>
      <c r="O411" t="str">
        <f t="shared" si="20"/>
        <v>Light</v>
      </c>
      <c r="P411" t="str">
        <f>VLOOKUP(Table2[[#This Row],[Customer ID]],customers!$A$1:$I$1001,9,FALSE)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IF(VLOOKUP(C412,customers!A411:$C$1001,3,FALSE)=0,"",VLOOKUP(C412,customers!A411:$C$1001,3,FALSE) )</f>
        <v/>
      </c>
      <c r="H412" s="2" t="str">
        <f>VLOOKUP(F412,customers!$B$1:$G$1001,6,FALSE)</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7">
        <f>INDEX(products!$A$1:$G$49,MATCH(orders!$D412,products!$A$1:$A$49,0),MATCH(orders!L$1,products!$A$1:$G$1,0))</f>
        <v>3.8849999999999998</v>
      </c>
      <c r="M412" s="7">
        <f t="shared" si="18"/>
        <v>15.54</v>
      </c>
      <c r="N412" t="str">
        <f t="shared" si="19"/>
        <v>Arabika</v>
      </c>
      <c r="O412" t="str">
        <f t="shared" si="20"/>
        <v>Light</v>
      </c>
      <c r="P412" t="str">
        <f>VLOOKUP(Table2[[#This Row],[Customer ID]],customers!$A$1:$I$1001,9,FALSE)</f>
        <v>No</v>
      </c>
    </row>
    <row r="413" spans="1:16" x14ac:dyDescent="0.25">
      <c r="A413" s="2" t="s">
        <v>2808</v>
      </c>
      <c r="B413" s="3">
        <v>44504</v>
      </c>
      <c r="C413" s="2" t="s">
        <v>2809</v>
      </c>
      <c r="D413" t="s">
        <v>6162</v>
      </c>
      <c r="E413" s="2">
        <v>6</v>
      </c>
      <c r="F413" s="2" t="str">
        <f>VLOOKUP(C413,customers!$A$1:$B$1001,2,FALSE)</f>
        <v>Harwilll Bishell</v>
      </c>
      <c r="G413" s="2" t="str">
        <f>IF(VLOOKUP(C413,customers!A412:$C$1001,3,FALSE)=0,"",VLOOKUP(C413,customers!A412:$C$1001,3,FALSE) )</f>
        <v/>
      </c>
      <c r="H413" s="2" t="str">
        <f>VLOOKUP(F413,customers!$B$1:$G$1001,6,FALSE)</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7">
        <f>INDEX(products!$A$1:$G$49,MATCH(orders!$D413,products!$A$1:$A$49,0),MATCH(orders!L$1,products!$A$1:$G$1,0))</f>
        <v>14.55</v>
      </c>
      <c r="M413" s="7">
        <f t="shared" si="18"/>
        <v>87.300000000000011</v>
      </c>
      <c r="N413" t="str">
        <f t="shared" si="19"/>
        <v>Libersia</v>
      </c>
      <c r="O413" t="str">
        <f t="shared" si="20"/>
        <v>Medium</v>
      </c>
      <c r="P413" t="str">
        <f>VLOOKUP(Table2[[#This Row],[Customer ID]],customers!$A$1:$I$1001,9,FALSE)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IF(VLOOKUP(C414,customers!A413:$C$1001,3,FALSE)=0,"",VLOOKUP(C414,customers!A413:$C$1001,3,FALSE) )</f>
        <v/>
      </c>
      <c r="H414" s="2" t="str">
        <f>VLOOKUP(F414,customers!$B$1:$G$1001,6,FALSE)</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7">
        <f>INDEX(products!$A$1:$G$49,MATCH(orders!$D414,products!$A$1:$A$49,0),MATCH(orders!L$1,products!$A$1:$G$1,0))</f>
        <v>11.25</v>
      </c>
      <c r="M414" s="7">
        <f t="shared" si="18"/>
        <v>56.25</v>
      </c>
      <c r="N414" t="str">
        <f t="shared" si="19"/>
        <v>Arabika</v>
      </c>
      <c r="O414" t="str">
        <f t="shared" si="20"/>
        <v>Medium</v>
      </c>
      <c r="P414" t="str">
        <f>VLOOKUP(Table2[[#This Row],[Customer ID]],customers!$A$1:$I$1001,9,FALSE)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IF(VLOOKUP(C415,customers!A414:$C$1001,3,FALSE)=0,"",VLOOKUP(C415,customers!A414:$C$1001,3,FALSE) )</f>
        <v>wspringallbh@jugem.jp</v>
      </c>
      <c r="H415" s="2" t="str">
        <f>VLOOKUP(F415,customers!$B$1:$G$1001,6,FALSE)</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7">
        <f>INDEX(products!$A$1:$G$49,MATCH(orders!$D415,products!$A$1:$A$49,0),MATCH(orders!L$1,products!$A$1:$G$1,0))</f>
        <v>36.454999999999998</v>
      </c>
      <c r="M415" s="7">
        <f t="shared" si="18"/>
        <v>36.454999999999998</v>
      </c>
      <c r="N415" t="str">
        <f t="shared" si="19"/>
        <v>Libersia</v>
      </c>
      <c r="O415" t="str">
        <f t="shared" si="20"/>
        <v>Light</v>
      </c>
      <c r="P415" t="str">
        <f>VLOOKUP(Table2[[#This Row],[Customer ID]],customers!$A$1:$I$1001,9,FALSE)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IF(VLOOKUP(C416,customers!A415:$C$1001,3,FALSE)=0,"",VLOOKUP(C416,customers!A415:$C$1001,3,FALSE) )</f>
        <v/>
      </c>
      <c r="H416" s="2" t="str">
        <f>VLOOKUP(F416,customers!$B$1:$G$1001,6,FALSE)</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VLOOKUP(Table2[[#This Row],[Customer ID]],customers!$A$1:$I$1001,9,FALSE)</f>
        <v>Yes</v>
      </c>
    </row>
    <row r="417" spans="1:16" x14ac:dyDescent="0.25">
      <c r="A417" s="2" t="s">
        <v>2829</v>
      </c>
      <c r="B417" s="3">
        <v>43683</v>
      </c>
      <c r="C417" s="2" t="s">
        <v>2830</v>
      </c>
      <c r="D417" t="s">
        <v>6174</v>
      </c>
      <c r="E417" s="2">
        <v>3</v>
      </c>
      <c r="F417" s="2" t="str">
        <f>VLOOKUP(C417,customers!$A$1:$B$1001,2,FALSE)</f>
        <v>Gregg Hawkyens</v>
      </c>
      <c r="G417" s="2" t="str">
        <f>IF(VLOOKUP(C417,customers!A416:$C$1001,3,FALSE)=0,"",VLOOKUP(C417,customers!A416:$C$1001,3,FALSE) )</f>
        <v>ghawkyensbj@census.gov</v>
      </c>
      <c r="H417" s="2" t="str">
        <f>VLOOKUP(F417,customers!$B$1:$G$1001,6,FALSE)</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VLOOKUP(Table2[[#This Row],[Customer ID]],customers!$A$1:$I$1001,9,FALSE)</f>
        <v>No</v>
      </c>
    </row>
    <row r="418" spans="1:16" x14ac:dyDescent="0.25">
      <c r="A418" s="2" t="s">
        <v>2834</v>
      </c>
      <c r="B418" s="3">
        <v>43901</v>
      </c>
      <c r="C418" s="2" t="s">
        <v>2835</v>
      </c>
      <c r="D418" t="s">
        <v>6180</v>
      </c>
      <c r="E418" s="2">
        <v>3</v>
      </c>
      <c r="F418" s="2" t="str">
        <f>VLOOKUP(C418,customers!$A$1:$B$1001,2,FALSE)</f>
        <v>Reggis Pracy</v>
      </c>
      <c r="G418" s="2" t="str">
        <f>IF(VLOOKUP(C418,customers!A417:$C$1001,3,FALSE)=0,"",VLOOKUP(C418,customers!A417:$C$1001,3,FALSE) )</f>
        <v/>
      </c>
      <c r="H418" s="2" t="str">
        <f>VLOOKUP(F418,customers!$B$1:$G$1001,6,FALSE)</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7.77</v>
      </c>
      <c r="M418" s="7">
        <f t="shared" si="18"/>
        <v>23.31</v>
      </c>
      <c r="N418" t="str">
        <f t="shared" si="19"/>
        <v>Arabika</v>
      </c>
      <c r="O418" t="str">
        <f t="shared" si="20"/>
        <v>Light</v>
      </c>
      <c r="P418" t="str">
        <f>VLOOKUP(Table2[[#This Row],[Customer ID]],customers!$A$1:$I$1001,9,FALSE)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IF(VLOOKUP(C419,customers!A418:$C$1001,3,FALSE)=0,"",VLOOKUP(C419,customers!A418:$C$1001,3,FALSE) )</f>
        <v/>
      </c>
      <c r="H419" s="2" t="str">
        <f>VLOOKUP(F419,customers!$B$1:$G$1001,6,FALSE)</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7">
        <f>INDEX(products!$A$1:$G$49,MATCH(orders!$D419,products!$A$1:$A$49,0),MATCH(orders!L$1,products!$A$1:$G$1,0))</f>
        <v>29.784999999999997</v>
      </c>
      <c r="M419" s="7">
        <f t="shared" si="18"/>
        <v>29.784999999999997</v>
      </c>
      <c r="N419" t="str">
        <f t="shared" si="19"/>
        <v>Arabika</v>
      </c>
      <c r="O419" t="str">
        <f t="shared" si="20"/>
        <v>Light</v>
      </c>
      <c r="P419" t="str">
        <f>VLOOKUP(Table2[[#This Row],[Customer ID]],customers!$A$1:$I$1001,9,FALSE)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IF(VLOOKUP(C420,customers!A419:$C$1001,3,FALSE)=0,"",VLOOKUP(C420,customers!A419:$C$1001,3,FALSE) )</f>
        <v>bmcgilvrabm@so-net.ne.jp</v>
      </c>
      <c r="H420" s="2" t="str">
        <f>VLOOKUP(F420,customers!$B$1:$G$1001,6,FALSE)</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7">
        <f>INDEX(products!$A$1:$G$49,MATCH(orders!$D420,products!$A$1:$A$49,0),MATCH(orders!L$1,products!$A$1:$G$1,0))</f>
        <v>29.784999999999997</v>
      </c>
      <c r="M420" s="7">
        <f t="shared" si="18"/>
        <v>148.92499999999998</v>
      </c>
      <c r="N420" t="str">
        <f t="shared" si="19"/>
        <v>Arabika</v>
      </c>
      <c r="O420" t="str">
        <f t="shared" si="20"/>
        <v>Light</v>
      </c>
      <c r="P420" t="str">
        <f>VLOOKUP(Table2[[#This Row],[Customer ID]],customers!$A$1:$I$1001,9,FALSE)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IF(VLOOKUP(C421,customers!A420:$C$1001,3,FALSE)=0,"",VLOOKUP(C421,customers!A420:$C$1001,3,FALSE) )</f>
        <v>adanzeybn@github.com</v>
      </c>
      <c r="H421" s="2" t="str">
        <f>VLOOKUP(F421,customers!$B$1:$G$1001,6,FALSE)</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7">
        <f>INDEX(products!$A$1:$G$49,MATCH(orders!$D421,products!$A$1:$A$49,0),MATCH(orders!L$1,products!$A$1:$G$1,0))</f>
        <v>8.73</v>
      </c>
      <c r="M421" s="7">
        <f t="shared" si="18"/>
        <v>8.73</v>
      </c>
      <c r="N421" t="str">
        <f t="shared" si="19"/>
        <v>Libersia</v>
      </c>
      <c r="O421" t="str">
        <f t="shared" si="20"/>
        <v>Medium</v>
      </c>
      <c r="P421" t="str">
        <f>VLOOKUP(Table2[[#This Row],[Customer ID]],customers!$A$1:$I$1001,9,FALSE)</f>
        <v>Yes</v>
      </c>
    </row>
    <row r="422" spans="1:16" x14ac:dyDescent="0.25">
      <c r="A422" s="2" t="s">
        <v>2855</v>
      </c>
      <c r="B422" s="3">
        <v>43866</v>
      </c>
      <c r="C422" s="2" t="s">
        <v>2586</v>
      </c>
      <c r="D422" t="s">
        <v>6169</v>
      </c>
      <c r="E422" s="2">
        <v>4</v>
      </c>
      <c r="F422" s="2" t="str">
        <f>VLOOKUP(C422,customers!$A$1:$B$1001,2,FALSE)</f>
        <v>Terri Farra</v>
      </c>
      <c r="G422" s="2" t="e">
        <f>IF(VLOOKUP(C422,customers!A421:$C$1001,3,FALSE)=0,"",VLOOKUP(C422,customers!A421:$C$1001,3,FALSE) )</f>
        <v>#N/A</v>
      </c>
      <c r="H422" s="2" t="str">
        <f>VLOOKUP(F422,customers!$B$1:$G$1001,6,FALSE)</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7">
        <f>INDEX(products!$A$1:$G$49,MATCH(orders!$D422,products!$A$1:$A$49,0),MATCH(orders!L$1,products!$A$1:$G$1,0))</f>
        <v>7.77</v>
      </c>
      <c r="M422" s="7">
        <f t="shared" si="18"/>
        <v>31.08</v>
      </c>
      <c r="N422" t="str">
        <f t="shared" si="19"/>
        <v>Libersia</v>
      </c>
      <c r="O422" t="str">
        <f t="shared" si="20"/>
        <v>Dark</v>
      </c>
      <c r="P422" t="str">
        <f>VLOOKUP(Table2[[#This Row],[Customer ID]],customers!$A$1:$I$1001,9,FALSE)</f>
        <v>No</v>
      </c>
    </row>
    <row r="423" spans="1:16" x14ac:dyDescent="0.25">
      <c r="A423" s="2" t="s">
        <v>2855</v>
      </c>
      <c r="B423" s="3">
        <v>43866</v>
      </c>
      <c r="C423" s="2" t="s">
        <v>2586</v>
      </c>
      <c r="D423" t="s">
        <v>6168</v>
      </c>
      <c r="E423" s="2">
        <v>6</v>
      </c>
      <c r="F423" s="2" t="str">
        <f>VLOOKUP(C423,customers!$A$1:$B$1001,2,FALSE)</f>
        <v>Terri Farra</v>
      </c>
      <c r="G423" s="2" t="e">
        <f>IF(VLOOKUP(C423,customers!A422:$C$1001,3,FALSE)=0,"",VLOOKUP(C423,customers!A422:$C$1001,3,FALSE) )</f>
        <v>#N/A</v>
      </c>
      <c r="H423" s="2" t="str">
        <f>VLOOKUP(F423,customers!$B$1:$G$1001,6,FALSE)</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7">
        <f>INDEX(products!$A$1:$G$49,MATCH(orders!$D423,products!$A$1:$A$49,0),MATCH(orders!L$1,products!$A$1:$G$1,0))</f>
        <v>22.884999999999998</v>
      </c>
      <c r="M423" s="7">
        <f t="shared" si="18"/>
        <v>137.31</v>
      </c>
      <c r="N423" t="str">
        <f t="shared" si="19"/>
        <v>Arabika</v>
      </c>
      <c r="O423" t="str">
        <f t="shared" si="20"/>
        <v>Dark</v>
      </c>
      <c r="P423" t="str">
        <f>VLOOKUP(Table2[[#This Row],[Customer ID]],customers!$A$1:$I$1001,9,FALSE)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IF(VLOOKUP(C424,customers!A423:$C$1001,3,FALSE)=0,"",VLOOKUP(C424,customers!A423:$C$1001,3,FALSE) )</f>
        <v/>
      </c>
      <c r="H424" s="2" t="str">
        <f>VLOOKUP(F424,customers!$B$1:$G$1001,6,FALSE)</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7">
        <f>INDEX(products!$A$1:$G$49,MATCH(orders!$D424,products!$A$1:$A$49,0),MATCH(orders!L$1,products!$A$1:$G$1,0))</f>
        <v>5.97</v>
      </c>
      <c r="M424" s="7">
        <f t="shared" si="18"/>
        <v>29.849999999999998</v>
      </c>
      <c r="N424" t="str">
        <f t="shared" si="19"/>
        <v>Arabika</v>
      </c>
      <c r="O424" t="str">
        <f t="shared" si="20"/>
        <v>Dark</v>
      </c>
      <c r="P424" t="str">
        <f>VLOOKUP(Table2[[#This Row],[Customer ID]],customers!$A$1:$I$1001,9,FALSE)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IF(VLOOKUP(C425,customers!A424:$C$1001,3,FALSE)=0,"",VLOOKUP(C425,customers!A424:$C$1001,3,FALSE) )</f>
        <v/>
      </c>
      <c r="H425" s="2" t="str">
        <f>VLOOKUP(F425,customers!$B$1:$G$1001,6,FALSE)</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VLOOKUP(Table2[[#This Row],[Customer ID]],customers!$A$1:$I$1001,9,FALSE)</f>
        <v>No</v>
      </c>
    </row>
    <row r="426" spans="1:16" x14ac:dyDescent="0.25">
      <c r="A426" s="2" t="s">
        <v>2876</v>
      </c>
      <c r="B426" s="3">
        <v>44431</v>
      </c>
      <c r="C426" s="2" t="s">
        <v>2877</v>
      </c>
      <c r="D426" t="s">
        <v>6176</v>
      </c>
      <c r="E426" s="2">
        <v>3</v>
      </c>
      <c r="F426" s="2" t="str">
        <f>VLOOKUP(C426,customers!$A$1:$B$1001,2,FALSE)</f>
        <v>Yulma Dombrell</v>
      </c>
      <c r="G426" s="2" t="str">
        <f>IF(VLOOKUP(C426,customers!A425:$C$1001,3,FALSE)=0,"",VLOOKUP(C426,customers!A425:$C$1001,3,FALSE) )</f>
        <v>ydombrellbs@dedecms.com</v>
      </c>
      <c r="H426" s="2" t="str">
        <f>VLOOKUP(F426,customers!$B$1:$G$1001,6,FALSE)</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VLOOKUP(Table2[[#This Row],[Customer ID]],customers!$A$1:$I$1001,9,FALSE)</f>
        <v>Yes</v>
      </c>
    </row>
    <row r="427" spans="1:16" x14ac:dyDescent="0.25">
      <c r="A427" s="2" t="s">
        <v>2882</v>
      </c>
      <c r="B427" s="3">
        <v>44428</v>
      </c>
      <c r="C427" s="2" t="s">
        <v>2883</v>
      </c>
      <c r="D427" t="s">
        <v>6177</v>
      </c>
      <c r="E427" s="2">
        <v>2</v>
      </c>
      <c r="F427" s="2" t="str">
        <f>VLOOKUP(C427,customers!$A$1:$B$1001,2,FALSE)</f>
        <v>Alric Darth</v>
      </c>
      <c r="G427" s="2" t="str">
        <f>IF(VLOOKUP(C427,customers!A426:$C$1001,3,FALSE)=0,"",VLOOKUP(C427,customers!A426:$C$1001,3,FALSE) )</f>
        <v>adarthbt@t.co</v>
      </c>
      <c r="H427" s="2" t="str">
        <f>VLOOKUP(F427,customers!$B$1:$G$1001,6,FALSE)</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VLOOKUP(Table2[[#This Row],[Customer ID]],customers!$A$1:$I$1001,9,FALSE)</f>
        <v>No</v>
      </c>
    </row>
    <row r="428" spans="1:16" x14ac:dyDescent="0.25">
      <c r="A428" s="2" t="s">
        <v>2888</v>
      </c>
      <c r="B428" s="3">
        <v>43556</v>
      </c>
      <c r="C428" s="2" t="s">
        <v>2889</v>
      </c>
      <c r="D428" t="s">
        <v>6178</v>
      </c>
      <c r="E428" s="2">
        <v>4</v>
      </c>
      <c r="F428" s="2" t="str">
        <f>VLOOKUP(C428,customers!$A$1:$B$1001,2,FALSE)</f>
        <v>Manuel Darrigoe</v>
      </c>
      <c r="G428" s="2" t="str">
        <f>IF(VLOOKUP(C428,customers!A427:$C$1001,3,FALSE)=0,"",VLOOKUP(C428,customers!A427:$C$1001,3,FALSE) )</f>
        <v>mdarrigoebu@hud.gov</v>
      </c>
      <c r="H428" s="2" t="str">
        <f>VLOOKUP(F428,customers!$B$1:$G$1001,6,FALSE)</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VLOOKUP(Table2[[#This Row],[Customer ID]],customers!$A$1:$I$1001,9,FALSE)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IF(VLOOKUP(C429,customers!A428:$C$1001,3,FALSE)=0,"",VLOOKUP(C429,customers!A428:$C$1001,3,FALSE) )</f>
        <v/>
      </c>
      <c r="H429" s="2" t="str">
        <f>VLOOKUP(F429,customers!$B$1:$G$1001,6,FALSE)</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7">
        <f>INDEX(products!$A$1:$G$49,MATCH(orders!$D429,products!$A$1:$A$49,0),MATCH(orders!L$1,products!$A$1:$G$1,0))</f>
        <v>25.874999999999996</v>
      </c>
      <c r="M429" s="7">
        <f t="shared" si="18"/>
        <v>77.624999999999986</v>
      </c>
      <c r="N429" t="str">
        <f t="shared" si="19"/>
        <v>Arabika</v>
      </c>
      <c r="O429" t="str">
        <f t="shared" si="20"/>
        <v>Medium</v>
      </c>
      <c r="P429" t="str">
        <f>VLOOKUP(Table2[[#This Row],[Customer ID]],customers!$A$1:$I$1001,9,FALSE)</f>
        <v>Yes</v>
      </c>
    </row>
    <row r="430" spans="1:16" x14ac:dyDescent="0.25">
      <c r="A430" s="2" t="s">
        <v>2899</v>
      </c>
      <c r="B430" s="3">
        <v>43759</v>
      </c>
      <c r="C430" s="2" t="s">
        <v>2900</v>
      </c>
      <c r="D430" t="s">
        <v>6179</v>
      </c>
      <c r="E430" s="2">
        <v>5</v>
      </c>
      <c r="F430" s="2" t="str">
        <f>VLOOKUP(C430,customers!$A$1:$B$1001,2,FALSE)</f>
        <v>Minetta Ackrill</v>
      </c>
      <c r="G430" s="2" t="str">
        <f>IF(VLOOKUP(C430,customers!A429:$C$1001,3,FALSE)=0,"",VLOOKUP(C430,customers!A429:$C$1001,3,FALSE) )</f>
        <v>mackrillbw@bandcamp.com</v>
      </c>
      <c r="H430" s="2" t="str">
        <f>VLOOKUP(F430,customers!$B$1:$G$1001,6,FALSE)</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VLOOKUP(Table2[[#This Row],[Customer ID]],customers!$A$1:$I$1001,9,FALSE)</f>
        <v>No</v>
      </c>
    </row>
    <row r="431" spans="1:16" x14ac:dyDescent="0.25">
      <c r="A431" s="2" t="s">
        <v>2905</v>
      </c>
      <c r="B431" s="3">
        <v>44367</v>
      </c>
      <c r="C431" s="2" t="s">
        <v>2586</v>
      </c>
      <c r="D431" t="s">
        <v>6140</v>
      </c>
      <c r="E431" s="2">
        <v>6</v>
      </c>
      <c r="F431" s="2" t="str">
        <f>VLOOKUP(C431,customers!$A$1:$B$1001,2,FALSE)</f>
        <v>Terri Farra</v>
      </c>
      <c r="G431" s="2" t="e">
        <f>IF(VLOOKUP(C431,customers!A430:$C$1001,3,FALSE)=0,"",VLOOKUP(C431,customers!A430:$C$1001,3,FALSE) )</f>
        <v>#N/A</v>
      </c>
      <c r="H431" s="2" t="str">
        <f>VLOOKUP(F431,customers!$B$1:$G$1001,6,FALSE)</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7">
        <f>INDEX(products!$A$1:$G$49,MATCH(orders!$D431,products!$A$1:$A$49,0),MATCH(orders!L$1,products!$A$1:$G$1,0))</f>
        <v>12.95</v>
      </c>
      <c r="M431" s="7">
        <f t="shared" si="18"/>
        <v>77.699999999999989</v>
      </c>
      <c r="N431" t="str">
        <f t="shared" si="19"/>
        <v>Arabika</v>
      </c>
      <c r="O431" t="str">
        <f t="shared" si="20"/>
        <v>Light</v>
      </c>
      <c r="P431" t="str">
        <f>VLOOKUP(Table2[[#This Row],[Customer ID]],customers!$A$1:$I$1001,9,FALSE)</f>
        <v>No</v>
      </c>
    </row>
    <row r="432" spans="1:16" x14ac:dyDescent="0.25">
      <c r="A432" s="2" t="s">
        <v>2911</v>
      </c>
      <c r="B432" s="3">
        <v>44504</v>
      </c>
      <c r="C432" s="2" t="s">
        <v>2912</v>
      </c>
      <c r="D432" t="s">
        <v>6163</v>
      </c>
      <c r="E432" s="2">
        <v>2</v>
      </c>
      <c r="F432" s="2" t="str">
        <f>VLOOKUP(C432,customers!$A$1:$B$1001,2,FALSE)</f>
        <v>Melosa Kippen</v>
      </c>
      <c r="G432" s="2" t="str">
        <f>IF(VLOOKUP(C432,customers!A431:$C$1001,3,FALSE)=0,"",VLOOKUP(C432,customers!A431:$C$1001,3,FALSE) )</f>
        <v>mkippenby@dion.ne.jp</v>
      </c>
      <c r="H432" s="2" t="str">
        <f>VLOOKUP(F432,customers!$B$1:$G$1001,6,FALSE)</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VLOOKUP(Table2[[#This Row],[Customer ID]],customers!$A$1:$I$1001,9,FALSE)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IF(VLOOKUP(C433,customers!A432:$C$1001,3,FALSE)=0,"",VLOOKUP(C433,customers!A432:$C$1001,3,FALSE) )</f>
        <v>wransonbz@ted.com</v>
      </c>
      <c r="H433" s="2" t="str">
        <f>VLOOKUP(F433,customers!$B$1:$G$1001,6,FALSE)</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VLOOKUP(Table2[[#This Row],[Customer ID]],customers!$A$1:$I$1001,9,FALSE)</f>
        <v>Yes</v>
      </c>
    </row>
    <row r="434" spans="1:16" x14ac:dyDescent="0.25">
      <c r="A434" s="2" t="s">
        <v>2923</v>
      </c>
      <c r="B434" s="3">
        <v>43808</v>
      </c>
      <c r="C434" s="2" t="s">
        <v>2924</v>
      </c>
      <c r="D434" t="s">
        <v>6155</v>
      </c>
      <c r="E434" s="2">
        <v>2</v>
      </c>
      <c r="F434" s="2" t="str">
        <f>VLOOKUP(C434,customers!$A$1:$B$1001,2,FALSE)</f>
        <v>Rod Gowdie</v>
      </c>
      <c r="G434" s="2" t="str">
        <f>IF(VLOOKUP(C434,customers!A433:$C$1001,3,FALSE)=0,"",VLOOKUP(C434,customers!A433:$C$1001,3,FALSE) )</f>
        <v/>
      </c>
      <c r="H434" s="2" t="str">
        <f>VLOOKUP(F434,customers!$B$1:$G$1001,6,FALSE)</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7">
        <f>INDEX(products!$A$1:$G$49,MATCH(orders!$D434,products!$A$1:$A$49,0),MATCH(orders!L$1,products!$A$1:$G$1,0))</f>
        <v>11.25</v>
      </c>
      <c r="M434" s="7">
        <f t="shared" si="18"/>
        <v>22.5</v>
      </c>
      <c r="N434" t="str">
        <f t="shared" si="19"/>
        <v>Arabika</v>
      </c>
      <c r="O434" t="str">
        <f t="shared" si="20"/>
        <v>Medium</v>
      </c>
      <c r="P434" t="str">
        <f>VLOOKUP(Table2[[#This Row],[Customer ID]],customers!$A$1:$I$1001,9,FALSE)</f>
        <v>No</v>
      </c>
    </row>
    <row r="435" spans="1:16" x14ac:dyDescent="0.25">
      <c r="A435" s="2" t="s">
        <v>2928</v>
      </c>
      <c r="B435" s="3">
        <v>44563</v>
      </c>
      <c r="C435" s="2" t="s">
        <v>2929</v>
      </c>
      <c r="D435" t="s">
        <v>6181</v>
      </c>
      <c r="E435" s="2">
        <v>6</v>
      </c>
      <c r="F435" s="2" t="str">
        <f>VLOOKUP(C435,customers!$A$1:$B$1001,2,FALSE)</f>
        <v>Lemuel Rignold</v>
      </c>
      <c r="G435" s="2" t="str">
        <f>IF(VLOOKUP(C435,customers!A434:$C$1001,3,FALSE)=0,"",VLOOKUP(C435,customers!A434:$C$1001,3,FALSE) )</f>
        <v>lrignoldc1@miibeian.gov.cn</v>
      </c>
      <c r="H435" s="2" t="str">
        <f>VLOOKUP(F435,customers!$B$1:$G$1001,6,FALSE)</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7">
        <f>INDEX(products!$A$1:$G$49,MATCH(orders!$D435,products!$A$1:$A$49,0),MATCH(orders!L$1,products!$A$1:$G$1,0))</f>
        <v>33.464999999999996</v>
      </c>
      <c r="M435" s="7">
        <f t="shared" si="18"/>
        <v>200.78999999999996</v>
      </c>
      <c r="N435" t="str">
        <f t="shared" si="19"/>
        <v>Libersia</v>
      </c>
      <c r="O435" t="str">
        <f t="shared" si="20"/>
        <v>Medium</v>
      </c>
      <c r="P435" t="str">
        <f>VLOOKUP(Table2[[#This Row],[Customer ID]],customers!$A$1:$I$1001,9,FALSE)</f>
        <v>Yes</v>
      </c>
    </row>
    <row r="436" spans="1:16" x14ac:dyDescent="0.25">
      <c r="A436" s="2" t="s">
        <v>2934</v>
      </c>
      <c r="B436" s="3">
        <v>43807</v>
      </c>
      <c r="C436" s="2" t="s">
        <v>2935</v>
      </c>
      <c r="D436" t="s">
        <v>6155</v>
      </c>
      <c r="E436" s="2">
        <v>6</v>
      </c>
      <c r="F436" s="2" t="str">
        <f>VLOOKUP(C436,customers!$A$1:$B$1001,2,FALSE)</f>
        <v>Nevsa Fields</v>
      </c>
      <c r="G436" s="2" t="str">
        <f>IF(VLOOKUP(C436,customers!A435:$C$1001,3,FALSE)=0,"",VLOOKUP(C436,customers!A435:$C$1001,3,FALSE) )</f>
        <v/>
      </c>
      <c r="H436" s="2" t="str">
        <f>VLOOKUP(F436,customers!$B$1:$G$1001,6,FALSE)</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7">
        <f>INDEX(products!$A$1:$G$49,MATCH(orders!$D436,products!$A$1:$A$49,0),MATCH(orders!L$1,products!$A$1:$G$1,0))</f>
        <v>11.25</v>
      </c>
      <c r="M436" s="7">
        <f t="shared" si="18"/>
        <v>67.5</v>
      </c>
      <c r="N436" t="str">
        <f t="shared" si="19"/>
        <v>Arabika</v>
      </c>
      <c r="O436" t="str">
        <f t="shared" si="20"/>
        <v>Medium</v>
      </c>
      <c r="P436" t="str">
        <f>VLOOKUP(Table2[[#This Row],[Customer ID]],customers!$A$1:$I$1001,9,FALSE)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IF(VLOOKUP(C437,customers!A436:$C$1001,3,FALSE)=0,"",VLOOKUP(C437,customers!A436:$C$1001,3,FALSE) )</f>
        <v>crowthornc3@msn.com</v>
      </c>
      <c r="H437" s="2" t="str">
        <f>VLOOKUP(F437,customers!$B$1:$G$1001,6,FALSE)</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VLOOKUP(Table2[[#This Row],[Customer ID]],customers!$A$1:$I$1001,9,FALSE)</f>
        <v>No</v>
      </c>
    </row>
    <row r="438" spans="1:16" x14ac:dyDescent="0.25">
      <c r="A438" s="2" t="s">
        <v>2945</v>
      </c>
      <c r="B438" s="3">
        <v>44631</v>
      </c>
      <c r="C438" s="2" t="s">
        <v>2946</v>
      </c>
      <c r="D438" t="s">
        <v>6145</v>
      </c>
      <c r="E438" s="2">
        <v>2</v>
      </c>
      <c r="F438" s="2" t="str">
        <f>VLOOKUP(C438,customers!$A$1:$B$1001,2,FALSE)</f>
        <v>Orly Ryland</v>
      </c>
      <c r="G438" s="2" t="str">
        <f>IF(VLOOKUP(C438,customers!A437:$C$1001,3,FALSE)=0,"",VLOOKUP(C438,customers!A437:$C$1001,3,FALSE) )</f>
        <v>orylandc4@deviantart.com</v>
      </c>
      <c r="H438" s="2" t="str">
        <f>VLOOKUP(F438,customers!$B$1:$G$1001,6,FALSE)</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7">
        <f>INDEX(products!$A$1:$G$49,MATCH(orders!$D438,products!$A$1:$A$49,0),MATCH(orders!L$1,products!$A$1:$G$1,0))</f>
        <v>4.7549999999999999</v>
      </c>
      <c r="M438" s="7">
        <f t="shared" si="18"/>
        <v>9.51</v>
      </c>
      <c r="N438" t="str">
        <f t="shared" si="19"/>
        <v>Libersia</v>
      </c>
      <c r="O438" t="str">
        <f t="shared" si="20"/>
        <v>Light</v>
      </c>
      <c r="P438" t="str">
        <f>VLOOKUP(Table2[[#This Row],[Customer ID]],customers!$A$1:$I$1001,9,FALSE)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IF(VLOOKUP(C439,customers!A438:$C$1001,3,FALSE)=0,"",VLOOKUP(C439,customers!A438:$C$1001,3,FALSE) )</f>
        <v/>
      </c>
      <c r="H439" s="2" t="str">
        <f>VLOOKUP(F439,customers!$B$1:$G$1001,6,FALSE)</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7">
        <f>INDEX(products!$A$1:$G$49,MATCH(orders!$D439,products!$A$1:$A$49,0),MATCH(orders!L$1,products!$A$1:$G$1,0))</f>
        <v>29.784999999999997</v>
      </c>
      <c r="M439" s="7">
        <f t="shared" si="18"/>
        <v>29.784999999999997</v>
      </c>
      <c r="N439" t="str">
        <f t="shared" si="19"/>
        <v>Libersia</v>
      </c>
      <c r="O439" t="str">
        <f t="shared" si="20"/>
        <v>Dark</v>
      </c>
      <c r="P439" t="str">
        <f>VLOOKUP(Table2[[#This Row],[Customer ID]],customers!$A$1:$I$1001,9,FALSE)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IF(VLOOKUP(C440,customers!A439:$C$1001,3,FALSE)=0,"",VLOOKUP(C440,customers!A439:$C$1001,3,FALSE) )</f>
        <v>msesonck@census.gov</v>
      </c>
      <c r="H440" s="2" t="str">
        <f>VLOOKUP(F440,customers!$B$1:$G$1001,6,FALSE)</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7">
        <f>INDEX(products!$A$1:$G$49,MATCH(orders!$D440,products!$A$1:$A$49,0),MATCH(orders!L$1,products!$A$1:$G$1,0))</f>
        <v>7.77</v>
      </c>
      <c r="M440" s="7">
        <f t="shared" si="18"/>
        <v>15.54</v>
      </c>
      <c r="N440" t="str">
        <f t="shared" si="19"/>
        <v>Libersia</v>
      </c>
      <c r="O440" t="str">
        <f t="shared" si="20"/>
        <v>Dark</v>
      </c>
      <c r="P440" t="str">
        <f>VLOOKUP(Table2[[#This Row],[Customer ID]],customers!$A$1:$I$1001,9,FALSE)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IF(VLOOKUP(C441,customers!A440:$C$1001,3,FALSE)=0,"",VLOOKUP(C441,customers!A440:$C$1001,3,FALSE) )</f>
        <v>craglessc7@webmd.com</v>
      </c>
      <c r="H441" s="2" t="str">
        <f>VLOOKUP(F441,customers!$B$1:$G$1001,6,FALSE)</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VLOOKUP(Table2[[#This Row],[Customer ID]],customers!$A$1:$I$1001,9,FALSE)</f>
        <v>No</v>
      </c>
    </row>
    <row r="442" spans="1:16" x14ac:dyDescent="0.25">
      <c r="A442" s="2" t="s">
        <v>2968</v>
      </c>
      <c r="B442" s="3">
        <v>44230</v>
      </c>
      <c r="C442" s="2" t="s">
        <v>2969</v>
      </c>
      <c r="D442" t="s">
        <v>6175</v>
      </c>
      <c r="E442" s="2">
        <v>4</v>
      </c>
      <c r="F442" s="2" t="str">
        <f>VLOOKUP(C442,customers!$A$1:$B$1001,2,FALSE)</f>
        <v>Freda Hollows</v>
      </c>
      <c r="G442" s="2" t="str">
        <f>IF(VLOOKUP(C442,customers!A441:$C$1001,3,FALSE)=0,"",VLOOKUP(C442,customers!A441:$C$1001,3,FALSE) )</f>
        <v>fhollowsc8@blogtalkradio.com</v>
      </c>
      <c r="H442" s="2" t="str">
        <f>VLOOKUP(F442,customers!$B$1:$G$1001,6,FALSE)</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7">
        <f>INDEX(products!$A$1:$G$49,MATCH(orders!$D442,products!$A$1:$A$49,0),MATCH(orders!L$1,products!$A$1:$G$1,0))</f>
        <v>25.874999999999996</v>
      </c>
      <c r="M442" s="7">
        <f t="shared" si="18"/>
        <v>103.49999999999999</v>
      </c>
      <c r="N442" t="str">
        <f t="shared" si="19"/>
        <v>Arabika</v>
      </c>
      <c r="O442" t="str">
        <f t="shared" si="20"/>
        <v>Medium</v>
      </c>
      <c r="P442" t="str">
        <f>VLOOKUP(Table2[[#This Row],[Customer ID]],customers!$A$1:$I$1001,9,FALSE)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IF(VLOOKUP(C443,customers!A442:$C$1001,3,FALSE)=0,"",VLOOKUP(C443,customers!A442:$C$1001,3,FALSE) )</f>
        <v>llathleiffc9@nationalgeographic.com</v>
      </c>
      <c r="H443" s="2" t="str">
        <f>VLOOKUP(F443,customers!$B$1:$G$1001,6,FALSE)</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VLOOKUP(Table2[[#This Row],[Customer ID]],customers!$A$1:$I$1001,9,FALSE)</f>
        <v>Yes</v>
      </c>
    </row>
    <row r="444" spans="1:16" x14ac:dyDescent="0.25">
      <c r="A444" s="2" t="s">
        <v>2980</v>
      </c>
      <c r="B444" s="3">
        <v>44384</v>
      </c>
      <c r="C444" s="2" t="s">
        <v>2981</v>
      </c>
      <c r="D444" t="s">
        <v>6173</v>
      </c>
      <c r="E444" s="2">
        <v>5</v>
      </c>
      <c r="F444" s="2" t="str">
        <f>VLOOKUP(C444,customers!$A$1:$B$1001,2,FALSE)</f>
        <v>Koralle Heads</v>
      </c>
      <c r="G444" s="2" t="str">
        <f>IF(VLOOKUP(C444,customers!A443:$C$1001,3,FALSE)=0,"",VLOOKUP(C444,customers!A443:$C$1001,3,FALSE) )</f>
        <v>kheadsca@jalbum.net</v>
      </c>
      <c r="H444" s="2" t="str">
        <f>VLOOKUP(F444,customers!$B$1:$G$1001,6,FALSE)</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VLOOKUP(Table2[[#This Row],[Customer ID]],customers!$A$1:$I$1001,9,FALSE)</f>
        <v>No</v>
      </c>
    </row>
    <row r="445" spans="1:16" x14ac:dyDescent="0.25">
      <c r="A445" s="2" t="s">
        <v>2986</v>
      </c>
      <c r="B445" s="3">
        <v>44250</v>
      </c>
      <c r="C445" s="2" t="s">
        <v>2987</v>
      </c>
      <c r="D445" t="s">
        <v>6184</v>
      </c>
      <c r="E445" s="2">
        <v>5</v>
      </c>
      <c r="F445" s="2" t="str">
        <f>VLOOKUP(C445,customers!$A$1:$B$1001,2,FALSE)</f>
        <v>Theo Bowne</v>
      </c>
      <c r="G445" s="2" t="str">
        <f>IF(VLOOKUP(C445,customers!A444:$C$1001,3,FALSE)=0,"",VLOOKUP(C445,customers!A444:$C$1001,3,FALSE) )</f>
        <v>tbownecb@unicef.org</v>
      </c>
      <c r="H445" s="2" t="str">
        <f>VLOOKUP(F445,customers!$B$1:$G$1001,6,FALSE)</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VLOOKUP(Table2[[#This Row],[Customer ID]],customers!$A$1:$I$1001,9,FALSE)</f>
        <v>Yes</v>
      </c>
    </row>
    <row r="446" spans="1:16" x14ac:dyDescent="0.25">
      <c r="A446" s="2" t="s">
        <v>2992</v>
      </c>
      <c r="B446" s="3">
        <v>44418</v>
      </c>
      <c r="C446" s="2" t="s">
        <v>2993</v>
      </c>
      <c r="D446" t="s">
        <v>6156</v>
      </c>
      <c r="E446" s="2">
        <v>6</v>
      </c>
      <c r="F446" s="2" t="str">
        <f>VLOOKUP(C446,customers!$A$1:$B$1001,2,FALSE)</f>
        <v>Rasia Jacquemard</v>
      </c>
      <c r="G446" s="2" t="str">
        <f>IF(VLOOKUP(C446,customers!A445:$C$1001,3,FALSE)=0,"",VLOOKUP(C446,customers!A445:$C$1001,3,FALSE) )</f>
        <v>rjacquemardcc@acquirethisname.com</v>
      </c>
      <c r="H446" s="2" t="str">
        <f>VLOOKUP(F446,customers!$B$1:$G$1001,6,FALSE)</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VLOOKUP(Table2[[#This Row],[Customer ID]],customers!$A$1:$I$1001,9,FALSE)</f>
        <v>No</v>
      </c>
    </row>
    <row r="447" spans="1:16" x14ac:dyDescent="0.25">
      <c r="A447" s="2" t="s">
        <v>2999</v>
      </c>
      <c r="B447" s="3">
        <v>43784</v>
      </c>
      <c r="C447" s="2" t="s">
        <v>3000</v>
      </c>
      <c r="D447" t="s">
        <v>6181</v>
      </c>
      <c r="E447" s="2">
        <v>2</v>
      </c>
      <c r="F447" s="2" t="str">
        <f>VLOOKUP(C447,customers!$A$1:$B$1001,2,FALSE)</f>
        <v>Kizzie Warman</v>
      </c>
      <c r="G447" s="2" t="str">
        <f>IF(VLOOKUP(C447,customers!A446:$C$1001,3,FALSE)=0,"",VLOOKUP(C447,customers!A446:$C$1001,3,FALSE) )</f>
        <v>kwarmancd@printfriendly.com</v>
      </c>
      <c r="H447" s="2" t="str">
        <f>VLOOKUP(F447,customers!$B$1:$G$1001,6,FALSE)</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7">
        <f>INDEX(products!$A$1:$G$49,MATCH(orders!$D447,products!$A$1:$A$49,0),MATCH(orders!L$1,products!$A$1:$G$1,0))</f>
        <v>33.464999999999996</v>
      </c>
      <c r="M447" s="7">
        <f t="shared" si="18"/>
        <v>66.929999999999993</v>
      </c>
      <c r="N447" t="str">
        <f t="shared" si="19"/>
        <v>Libersia</v>
      </c>
      <c r="O447" t="str">
        <f t="shared" si="20"/>
        <v>Medium</v>
      </c>
      <c r="P447" t="str">
        <f>VLOOKUP(Table2[[#This Row],[Customer ID]],customers!$A$1:$I$1001,9,FALSE)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IF(VLOOKUP(C448,customers!A447:$C$1001,3,FALSE)=0,"",VLOOKUP(C448,customers!A447:$C$1001,3,FALSE) )</f>
        <v>wcholomince@about.com</v>
      </c>
      <c r="H448" s="2" t="str">
        <f>VLOOKUP(F448,customers!$B$1:$G$1001,6,FALSE)</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7">
        <f>INDEX(products!$A$1:$G$49,MATCH(orders!$D448,products!$A$1:$A$49,0),MATCH(orders!L$1,products!$A$1:$G$1,0))</f>
        <v>8.73</v>
      </c>
      <c r="M448" s="7">
        <f t="shared" si="18"/>
        <v>8.73</v>
      </c>
      <c r="N448" t="str">
        <f t="shared" si="19"/>
        <v>Libersia</v>
      </c>
      <c r="O448" t="str">
        <f t="shared" si="20"/>
        <v>Medium</v>
      </c>
      <c r="P448" t="str">
        <f>VLOOKUP(Table2[[#This Row],[Customer ID]],customers!$A$1:$I$1001,9,FALSE)</f>
        <v>Yes</v>
      </c>
    </row>
    <row r="449" spans="1:16" x14ac:dyDescent="0.25">
      <c r="A449" s="2" t="s">
        <v>3010</v>
      </c>
      <c r="B449" s="3">
        <v>43908</v>
      </c>
      <c r="C449" s="2" t="s">
        <v>3011</v>
      </c>
      <c r="D449" t="s">
        <v>6146</v>
      </c>
      <c r="E449" s="2">
        <v>3</v>
      </c>
      <c r="F449" s="2" t="str">
        <f>VLOOKUP(C449,customers!$A$1:$B$1001,2,FALSE)</f>
        <v>Arleen Braidman</v>
      </c>
      <c r="G449" s="2" t="str">
        <f>IF(VLOOKUP(C449,customers!A448:$C$1001,3,FALSE)=0,"",VLOOKUP(C449,customers!A448:$C$1001,3,FALSE) )</f>
        <v>abraidmancf@census.gov</v>
      </c>
      <c r="H449" s="2" t="str">
        <f>VLOOKUP(F449,customers!$B$1:$G$1001,6,FALSE)</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VLOOKUP(Table2[[#This Row],[Customer ID]],customers!$A$1:$I$1001,9,FALSE)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IF(VLOOKUP(C450,customers!A449:$C$1001,3,FALSE)=0,"",VLOOKUP(C450,customers!A449:$C$1001,3,FALSE) )</f>
        <v>pdurbancg@symantec.com</v>
      </c>
      <c r="H450" s="2" t="str">
        <f>VLOOKUP(F450,customers!$B$1:$G$1001,6,FALSE)</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VLOOKUP(Table2[[#This Row],[Customer ID]],customers!$A$1:$I$1001,9,FALSE)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IF(VLOOKUP(C451,customers!A450:$C$1001,3,FALSE)=0,"",VLOOKUP(C451,customers!A450:$C$1001,3,FALSE) )</f>
        <v>aharroldch@miibeian.gov.cn</v>
      </c>
      <c r="H451" s="2" t="str">
        <f>VLOOKUP(F451,customers!$B$1:$G$1001,6,FALSE)</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_xlfn.IFS(I451="Rob","Robusta",I451 ="Exc","Excelsa",I451="Ara","Arabika",I451="Lib","Libersia")</f>
        <v>Robusta</v>
      </c>
      <c r="O451" t="str">
        <f t="shared" ref="O451:O514" si="23">_xlfn.IFS(J451="M","Medium",J451="L","Light",J451="D","Dark")</f>
        <v>Dark</v>
      </c>
      <c r="P451" t="str">
        <f>VLOOKUP(Table2[[#This Row],[Customer ID]],customers!$A$1:$I$1001,9,FALSE)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IF(VLOOKUP(C452,customers!A451:$C$1001,3,FALSE)=0,"",VLOOKUP(C452,customers!A451:$C$1001,3,FALSE) )</f>
        <v>spamphilonci@mlb.com</v>
      </c>
      <c r="H452" s="2" t="str">
        <f>VLOOKUP(F452,customers!$B$1:$G$1001,6,FALSE)</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7">
        <f>INDEX(products!$A$1:$G$49,MATCH(orders!$D452,products!$A$1:$A$49,0),MATCH(orders!L$1,products!$A$1:$G$1,0))</f>
        <v>4.7549999999999999</v>
      </c>
      <c r="M452" s="7">
        <f t="shared" si="21"/>
        <v>23.774999999999999</v>
      </c>
      <c r="N452" t="str">
        <f t="shared" si="22"/>
        <v>Libersia</v>
      </c>
      <c r="O452" t="str">
        <f t="shared" si="23"/>
        <v>Light</v>
      </c>
      <c r="P452" t="str">
        <f>VLOOKUP(Table2[[#This Row],[Customer ID]],customers!$A$1:$I$1001,9,FALSE)</f>
        <v>No</v>
      </c>
    </row>
    <row r="453" spans="1:16" x14ac:dyDescent="0.25">
      <c r="A453" s="2" t="s">
        <v>3035</v>
      </c>
      <c r="B453" s="3">
        <v>43518</v>
      </c>
      <c r="C453" s="2" t="s">
        <v>3036</v>
      </c>
      <c r="D453" t="s">
        <v>6149</v>
      </c>
      <c r="E453" s="2">
        <v>2</v>
      </c>
      <c r="F453" s="2" t="str">
        <f>VLOOKUP(C453,customers!$A$1:$B$1001,2,FALSE)</f>
        <v>Mohandis Spurden</v>
      </c>
      <c r="G453" s="2" t="str">
        <f>IF(VLOOKUP(C453,customers!A452:$C$1001,3,FALSE)=0,"",VLOOKUP(C453,customers!A452:$C$1001,3,FALSE) )</f>
        <v>mspurdencj@exblog.jp</v>
      </c>
      <c r="H453" s="2" t="str">
        <f>VLOOKUP(F453,customers!$B$1:$G$1001,6,FALSE)</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VLOOKUP(Table2[[#This Row],[Customer ID]],customers!$A$1:$I$1001,9,FALSE)</f>
        <v>Yes</v>
      </c>
    </row>
    <row r="454" spans="1:16" x14ac:dyDescent="0.25">
      <c r="A454" s="2" t="s">
        <v>3041</v>
      </c>
      <c r="B454" s="3">
        <v>44524</v>
      </c>
      <c r="C454" s="2" t="s">
        <v>3042</v>
      </c>
      <c r="D454" t="s">
        <v>6167</v>
      </c>
      <c r="E454" s="2">
        <v>3</v>
      </c>
      <c r="F454" s="2" t="str">
        <f>VLOOKUP(C454,customers!$A$1:$B$1001,2,FALSE)</f>
        <v>Morgen Seson</v>
      </c>
      <c r="G454" s="2" t="str">
        <f>IF(VLOOKUP(C454,customers!A453:$C$1001,3,FALSE)=0,"",VLOOKUP(C454,customers!A453:$C$1001,3,FALSE) )</f>
        <v>msesonck@census.gov</v>
      </c>
      <c r="H454" s="2" t="str">
        <f>VLOOKUP(F454,customers!$B$1:$G$1001,6,FALSE)</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7">
        <f>INDEX(products!$A$1:$G$49,MATCH(orders!$D454,products!$A$1:$A$49,0),MATCH(orders!L$1,products!$A$1:$G$1,0))</f>
        <v>3.8849999999999998</v>
      </c>
      <c r="M454" s="7">
        <f t="shared" si="21"/>
        <v>11.654999999999999</v>
      </c>
      <c r="N454" t="str">
        <f t="shared" si="22"/>
        <v>Arabika</v>
      </c>
      <c r="O454" t="str">
        <f t="shared" si="23"/>
        <v>Light</v>
      </c>
      <c r="P454" t="str">
        <f>VLOOKUP(Table2[[#This Row],[Customer ID]],customers!$A$1:$I$1001,9,FALSE)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IF(VLOOKUP(C455,customers!A454:$C$1001,3,FALSE)=0,"",VLOOKUP(C455,customers!A454:$C$1001,3,FALSE) )</f>
        <v>npirronecl@weibo.com</v>
      </c>
      <c r="H455" s="2" t="str">
        <f>VLOOKUP(F455,customers!$B$1:$G$1001,6,FALSE)</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7">
        <f>INDEX(products!$A$1:$G$49,MATCH(orders!$D455,products!$A$1:$A$49,0),MATCH(orders!L$1,products!$A$1:$G$1,0))</f>
        <v>9.51</v>
      </c>
      <c r="M455" s="7">
        <f t="shared" si="21"/>
        <v>38.04</v>
      </c>
      <c r="N455" t="str">
        <f t="shared" si="22"/>
        <v>Libersia</v>
      </c>
      <c r="O455" t="str">
        <f t="shared" si="23"/>
        <v>Light</v>
      </c>
      <c r="P455" t="str">
        <f>VLOOKUP(Table2[[#This Row],[Customer ID]],customers!$A$1:$I$1001,9,FALSE)</f>
        <v>No</v>
      </c>
    </row>
    <row r="456" spans="1:16" x14ac:dyDescent="0.25">
      <c r="A456" s="2" t="s">
        <v>3053</v>
      </c>
      <c r="B456" s="3">
        <v>44421</v>
      </c>
      <c r="C456" s="2" t="s">
        <v>3054</v>
      </c>
      <c r="D456" t="s">
        <v>6149</v>
      </c>
      <c r="E456" s="2">
        <v>4</v>
      </c>
      <c r="F456" s="2" t="str">
        <f>VLOOKUP(C456,customers!$A$1:$B$1001,2,FALSE)</f>
        <v>Reube Cawley</v>
      </c>
      <c r="G456" s="2" t="str">
        <f>IF(VLOOKUP(C456,customers!A455:$C$1001,3,FALSE)=0,"",VLOOKUP(C456,customers!A455:$C$1001,3,FALSE) )</f>
        <v>rcawleycm@yellowbook.com</v>
      </c>
      <c r="H456" s="2" t="str">
        <f>VLOOKUP(F456,customers!$B$1:$G$1001,6,FALSE)</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VLOOKUP(Table2[[#This Row],[Customer ID]],customers!$A$1:$I$1001,9,FALSE)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IF(VLOOKUP(C457,customers!A456:$C$1001,3,FALSE)=0,"",VLOOKUP(C457,customers!A456:$C$1001,3,FALSE) )</f>
        <v>sbarribalcn@microsoft.com</v>
      </c>
      <c r="H457" s="2" t="str">
        <f>VLOOKUP(F457,customers!$B$1:$G$1001,6,FALSE)</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7">
        <f>INDEX(products!$A$1:$G$49,MATCH(orders!$D457,products!$A$1:$A$49,0),MATCH(orders!L$1,products!$A$1:$G$1,0))</f>
        <v>4.7549999999999999</v>
      </c>
      <c r="M457" s="7">
        <f t="shared" si="21"/>
        <v>9.51</v>
      </c>
      <c r="N457" t="str">
        <f t="shared" si="22"/>
        <v>Libersia</v>
      </c>
      <c r="O457" t="str">
        <f t="shared" si="23"/>
        <v>Light</v>
      </c>
      <c r="P457" t="str">
        <f>VLOOKUP(Table2[[#This Row],[Customer ID]],customers!$A$1:$I$1001,9,FALSE)</f>
        <v>Yes</v>
      </c>
    </row>
    <row r="458" spans="1:16" x14ac:dyDescent="0.25">
      <c r="A458" s="2" t="s">
        <v>3064</v>
      </c>
      <c r="B458" s="3">
        <v>44017</v>
      </c>
      <c r="C458" s="2" t="s">
        <v>3065</v>
      </c>
      <c r="D458" t="s">
        <v>6149</v>
      </c>
      <c r="E458" s="2">
        <v>2</v>
      </c>
      <c r="F458" s="2" t="str">
        <f>VLOOKUP(C458,customers!$A$1:$B$1001,2,FALSE)</f>
        <v>Agnes Adamides</v>
      </c>
      <c r="G458" s="2" t="str">
        <f>IF(VLOOKUP(C458,customers!A457:$C$1001,3,FALSE)=0,"",VLOOKUP(C458,customers!A457:$C$1001,3,FALSE) )</f>
        <v>aadamidesco@bizjournals.com</v>
      </c>
      <c r="H458" s="2" t="str">
        <f>VLOOKUP(F458,customers!$B$1:$G$1001,6,FALSE)</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VLOOKUP(Table2[[#This Row],[Customer ID]],customers!$A$1:$I$1001,9,FALSE)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IF(VLOOKUP(C459,customers!A458:$C$1001,3,FALSE)=0,"",VLOOKUP(C459,customers!A458:$C$1001,3,FALSE) )</f>
        <v>cthowescp@craigslist.org</v>
      </c>
      <c r="H459" s="2" t="str">
        <f>VLOOKUP(F459,customers!$B$1:$G$1001,6,FALSE)</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7">
        <f>INDEX(products!$A$1:$G$49,MATCH(orders!$D459,products!$A$1:$A$49,0),MATCH(orders!L$1,products!$A$1:$G$1,0))</f>
        <v>9.51</v>
      </c>
      <c r="M459" s="7">
        <f t="shared" si="21"/>
        <v>47.55</v>
      </c>
      <c r="N459" t="str">
        <f t="shared" si="22"/>
        <v>Libersia</v>
      </c>
      <c r="O459" t="str">
        <f t="shared" si="23"/>
        <v>Light</v>
      </c>
      <c r="P459" t="str">
        <f>VLOOKUP(Table2[[#This Row],[Customer ID]],customers!$A$1:$I$1001,9,FALSE)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IF(VLOOKUP(C460,customers!A459:$C$1001,3,FALSE)=0,"",VLOOKUP(C460,customers!A459:$C$1001,3,FALSE) )</f>
        <v>rwillowaycq@admin.ch</v>
      </c>
      <c r="H460" s="2" t="str">
        <f>VLOOKUP(F460,customers!$B$1:$G$1001,6,FALSE)</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7">
        <f>INDEX(products!$A$1:$G$49,MATCH(orders!$D460,products!$A$1:$A$49,0),MATCH(orders!L$1,products!$A$1:$G$1,0))</f>
        <v>11.25</v>
      </c>
      <c r="M460" s="7">
        <f t="shared" si="21"/>
        <v>45</v>
      </c>
      <c r="N460" t="str">
        <f t="shared" si="22"/>
        <v>Arabika</v>
      </c>
      <c r="O460" t="str">
        <f t="shared" si="23"/>
        <v>Medium</v>
      </c>
      <c r="P460" t="str">
        <f>VLOOKUP(Table2[[#This Row],[Customer ID]],customers!$A$1:$I$1001,9,FALSE)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IF(VLOOKUP(C461,customers!A460:$C$1001,3,FALSE)=0,"",VLOOKUP(C461,customers!A460:$C$1001,3,FALSE) )</f>
        <v>aelwincr@privacy.gov.au</v>
      </c>
      <c r="H461" s="2" t="str">
        <f>VLOOKUP(F461,customers!$B$1:$G$1001,6,FALSE)</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7">
        <f>INDEX(products!$A$1:$G$49,MATCH(orders!$D461,products!$A$1:$A$49,0),MATCH(orders!L$1,products!$A$1:$G$1,0))</f>
        <v>4.7549999999999999</v>
      </c>
      <c r="M461" s="7">
        <f t="shared" si="21"/>
        <v>23.774999999999999</v>
      </c>
      <c r="N461" t="str">
        <f t="shared" si="22"/>
        <v>Libersia</v>
      </c>
      <c r="O461" t="str">
        <f t="shared" si="23"/>
        <v>Light</v>
      </c>
      <c r="P461" t="str">
        <f>VLOOKUP(Table2[[#This Row],[Customer ID]],customers!$A$1:$I$1001,9,FALSE)</f>
        <v>No</v>
      </c>
    </row>
    <row r="462" spans="1:16" x14ac:dyDescent="0.25">
      <c r="A462" s="2" t="s">
        <v>3088</v>
      </c>
      <c r="B462" s="3">
        <v>43602</v>
      </c>
      <c r="C462" s="2" t="s">
        <v>3089</v>
      </c>
      <c r="D462" t="s">
        <v>6172</v>
      </c>
      <c r="E462" s="2">
        <v>3</v>
      </c>
      <c r="F462" s="2" t="str">
        <f>VLOOKUP(C462,customers!$A$1:$B$1001,2,FALSE)</f>
        <v>Araldo Bilbrook</v>
      </c>
      <c r="G462" s="2" t="str">
        <f>IF(VLOOKUP(C462,customers!A461:$C$1001,3,FALSE)=0,"",VLOOKUP(C462,customers!A461:$C$1001,3,FALSE) )</f>
        <v>abilbrookcs@booking.com</v>
      </c>
      <c r="H462" s="2" t="str">
        <f>VLOOKUP(F462,customers!$B$1:$G$1001,6,FALSE)</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VLOOKUP(Table2[[#This Row],[Customer ID]],customers!$A$1:$I$1001,9,FALSE)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IF(VLOOKUP(C463,customers!A462:$C$1001,3,FALSE)=0,"",VLOOKUP(C463,customers!A462:$C$1001,3,FALSE) )</f>
        <v>rmckallct@sakura.ne.jp</v>
      </c>
      <c r="H463" s="2" t="str">
        <f>VLOOKUP(F463,customers!$B$1:$G$1001,6,FALSE)</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VLOOKUP(Table2[[#This Row],[Customer ID]],customers!$A$1:$I$1001,9,FALSE)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IF(VLOOKUP(C464,customers!A463:$C$1001,3,FALSE)=0,"",VLOOKUP(C464,customers!A463:$C$1001,3,FALSE) )</f>
        <v>bdailecu@vistaprint.com</v>
      </c>
      <c r="H464" s="2" t="str">
        <f>VLOOKUP(F464,customers!$B$1:$G$1001,6,FALSE)</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7">
        <f>INDEX(products!$A$1:$G$49,MATCH(orders!$D464,products!$A$1:$A$49,0),MATCH(orders!L$1,products!$A$1:$G$1,0))</f>
        <v>9.9499999999999993</v>
      </c>
      <c r="M464" s="7">
        <f t="shared" si="21"/>
        <v>49.75</v>
      </c>
      <c r="N464" t="str">
        <f t="shared" si="22"/>
        <v>Arabika</v>
      </c>
      <c r="O464" t="str">
        <f t="shared" si="23"/>
        <v>Dark</v>
      </c>
      <c r="P464" t="str">
        <f>VLOOKUP(Table2[[#This Row],[Customer ID]],customers!$A$1:$I$1001,9,FALSE)</f>
        <v>Yes</v>
      </c>
    </row>
    <row r="465" spans="1:16" x14ac:dyDescent="0.25">
      <c r="A465" s="2" t="s">
        <v>3106</v>
      </c>
      <c r="B465" s="3">
        <v>43730</v>
      </c>
      <c r="C465" s="2" t="s">
        <v>3107</v>
      </c>
      <c r="D465" t="s">
        <v>6141</v>
      </c>
      <c r="E465" s="2">
        <v>2</v>
      </c>
      <c r="F465" s="2" t="str">
        <f>VLOOKUP(C465,customers!$A$1:$B$1001,2,FALSE)</f>
        <v>Adolphe Treherne</v>
      </c>
      <c r="G465" s="2" t="str">
        <f>IF(VLOOKUP(C465,customers!A464:$C$1001,3,FALSE)=0,"",VLOOKUP(C465,customers!A464:$C$1001,3,FALSE) )</f>
        <v>atrehernecv@state.tx.us</v>
      </c>
      <c r="H465" s="2" t="str">
        <f>VLOOKUP(F465,customers!$B$1:$G$1001,6,FALSE)</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VLOOKUP(Table2[[#This Row],[Customer ID]],customers!$A$1:$I$1001,9,FALSE)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IF(VLOOKUP(C466,customers!A465:$C$1001,3,FALSE)=0,"",VLOOKUP(C466,customers!A465:$C$1001,3,FALSE) )</f>
        <v>abrentnallcw@biglobe.ne.jp</v>
      </c>
      <c r="H466" s="2" t="str">
        <f>VLOOKUP(F466,customers!$B$1:$G$1001,6,FALSE)</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7">
        <f>INDEX(products!$A$1:$G$49,MATCH(orders!$D466,products!$A$1:$A$49,0),MATCH(orders!L$1,products!$A$1:$G$1,0))</f>
        <v>29.784999999999997</v>
      </c>
      <c r="M466" s="7">
        <f t="shared" si="21"/>
        <v>119.13999999999999</v>
      </c>
      <c r="N466" t="str">
        <f t="shared" si="22"/>
        <v>Libersia</v>
      </c>
      <c r="O466" t="str">
        <f t="shared" si="23"/>
        <v>Dark</v>
      </c>
      <c r="P466" t="str">
        <f>VLOOKUP(Table2[[#This Row],[Customer ID]],customers!$A$1:$I$1001,9,FALSE)</f>
        <v>No</v>
      </c>
    </row>
    <row r="467" spans="1:16" x14ac:dyDescent="0.25">
      <c r="A467" s="2" t="s">
        <v>3118</v>
      </c>
      <c r="B467" s="3">
        <v>43814</v>
      </c>
      <c r="C467" s="2" t="s">
        <v>3119</v>
      </c>
      <c r="D467" t="s">
        <v>6149</v>
      </c>
      <c r="E467" s="2">
        <v>1</v>
      </c>
      <c r="F467" s="2" t="str">
        <f>VLOOKUP(C467,customers!$A$1:$B$1001,2,FALSE)</f>
        <v>Dick Drinkall</v>
      </c>
      <c r="G467" s="2" t="str">
        <f>IF(VLOOKUP(C467,customers!A466:$C$1001,3,FALSE)=0,"",VLOOKUP(C467,customers!A466:$C$1001,3,FALSE) )</f>
        <v>ddrinkallcx@psu.edu</v>
      </c>
      <c r="H467" s="2" t="str">
        <f>VLOOKUP(F467,customers!$B$1:$G$1001,6,FALSE)</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VLOOKUP(Table2[[#This Row],[Customer ID]],customers!$A$1:$I$1001,9,FALSE)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IF(VLOOKUP(C468,customers!A467:$C$1001,3,FALSE)=0,"",VLOOKUP(C468,customers!A467:$C$1001,3,FALSE) )</f>
        <v>dkornelcy@cyberchimps.com</v>
      </c>
      <c r="H468" s="2" t="str">
        <f>VLOOKUP(F468,customers!$B$1:$G$1001,6,FALSE)</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7">
        <f>INDEX(products!$A$1:$G$49,MATCH(orders!$D468,products!$A$1:$A$49,0),MATCH(orders!L$1,products!$A$1:$G$1,0))</f>
        <v>2.9849999999999999</v>
      </c>
      <c r="M468" s="7">
        <f t="shared" si="21"/>
        <v>8.9550000000000001</v>
      </c>
      <c r="N468" t="str">
        <f t="shared" si="22"/>
        <v>Arabika</v>
      </c>
      <c r="O468" t="str">
        <f t="shared" si="23"/>
        <v>Dark</v>
      </c>
      <c r="P468" t="str">
        <f>VLOOKUP(Table2[[#This Row],[Customer ID]],customers!$A$1:$I$1001,9,FALSE)</f>
        <v>Yes</v>
      </c>
    </row>
    <row r="469" spans="1:16" x14ac:dyDescent="0.25">
      <c r="A469" s="2" t="s">
        <v>3130</v>
      </c>
      <c r="B469" s="3">
        <v>44536</v>
      </c>
      <c r="C469" s="2" t="s">
        <v>3131</v>
      </c>
      <c r="D469" t="s">
        <v>6158</v>
      </c>
      <c r="E469" s="2">
        <v>1</v>
      </c>
      <c r="F469" s="2" t="str">
        <f>VLOOKUP(C469,customers!$A$1:$B$1001,2,FALSE)</f>
        <v>Rhona Lequeux</v>
      </c>
      <c r="G469" s="2" t="str">
        <f>IF(VLOOKUP(C469,customers!A468:$C$1001,3,FALSE)=0,"",VLOOKUP(C469,customers!A468:$C$1001,3,FALSE) )</f>
        <v>rlequeuxcz@newyorker.com</v>
      </c>
      <c r="H469" s="2" t="str">
        <f>VLOOKUP(F469,customers!$B$1:$G$1001,6,FALSE)</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7">
        <f>INDEX(products!$A$1:$G$49,MATCH(orders!$D469,products!$A$1:$A$49,0),MATCH(orders!L$1,products!$A$1:$G$1,0))</f>
        <v>5.97</v>
      </c>
      <c r="M469" s="7">
        <f t="shared" si="21"/>
        <v>5.97</v>
      </c>
      <c r="N469" t="str">
        <f t="shared" si="22"/>
        <v>Arabika</v>
      </c>
      <c r="O469" t="str">
        <f t="shared" si="23"/>
        <v>Dark</v>
      </c>
      <c r="P469" t="str">
        <f>VLOOKUP(Table2[[#This Row],[Customer ID]],customers!$A$1:$I$1001,9,FALSE)</f>
        <v>No</v>
      </c>
    </row>
    <row r="470" spans="1:16" x14ac:dyDescent="0.25">
      <c r="A470" s="2" t="s">
        <v>3136</v>
      </c>
      <c r="B470" s="3">
        <v>44023</v>
      </c>
      <c r="C470" s="2" t="s">
        <v>3137</v>
      </c>
      <c r="D470" t="s">
        <v>6141</v>
      </c>
      <c r="E470" s="2">
        <v>3</v>
      </c>
      <c r="F470" s="2" t="str">
        <f>VLOOKUP(C470,customers!$A$1:$B$1001,2,FALSE)</f>
        <v>Julius Mccaull</v>
      </c>
      <c r="G470" s="2" t="str">
        <f>IF(VLOOKUP(C470,customers!A469:$C$1001,3,FALSE)=0,"",VLOOKUP(C470,customers!A469:$C$1001,3,FALSE) )</f>
        <v>jmccaulld0@parallels.com</v>
      </c>
      <c r="H470" s="2" t="str">
        <f>VLOOKUP(F470,customers!$B$1:$G$1001,6,FALSE)</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VLOOKUP(Table2[[#This Row],[Customer ID]],customers!$A$1:$I$1001,9,FALSE)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IF(VLOOKUP(C471,customers!A470:$C$1001,3,FALSE)=0,"",VLOOKUP(C471,customers!A470:$C$1001,3,FALSE) )</f>
        <v>abrashda@plala.or.jp</v>
      </c>
      <c r="H471" s="2" t="str">
        <f>VLOOKUP(F471,customers!$B$1:$G$1001,6,FALSE)</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VLOOKUP(Table2[[#This Row],[Customer ID]],customers!$A$1:$I$1001,9,FALSE)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IF(VLOOKUP(C472,customers!A471:$C$1001,3,FALSE)=0,"",VLOOKUP(C472,customers!A471:$C$1001,3,FALSE) )</f>
        <v>ahutchinsond2@imgur.com</v>
      </c>
      <c r="H472" s="2" t="str">
        <f>VLOOKUP(F472,customers!$B$1:$G$1001,6,FALSE)</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7">
        <f>INDEX(products!$A$1:$G$49,MATCH(orders!$D472,products!$A$1:$A$49,0),MATCH(orders!L$1,products!$A$1:$G$1,0))</f>
        <v>6.75</v>
      </c>
      <c r="M472" s="7">
        <f t="shared" si="21"/>
        <v>6.75</v>
      </c>
      <c r="N472" t="str">
        <f t="shared" si="22"/>
        <v>Arabika</v>
      </c>
      <c r="O472" t="str">
        <f t="shared" si="23"/>
        <v>Medium</v>
      </c>
      <c r="P472" t="str">
        <f>VLOOKUP(Table2[[#This Row],[Customer ID]],customers!$A$1:$I$1001,9,FALSE)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IF(VLOOKUP(C473,customers!A472:$C$1001,3,FALSE)=0,"",VLOOKUP(C473,customers!A472:$C$1001,3,FALSE) )</f>
        <v/>
      </c>
      <c r="H473" s="2" t="str">
        <f>VLOOKUP(F473,customers!$B$1:$G$1001,6,FALSE)</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7">
        <f>INDEX(products!$A$1:$G$49,MATCH(orders!$D473,products!$A$1:$A$49,0),MATCH(orders!L$1,products!$A$1:$G$1,0))</f>
        <v>33.464999999999996</v>
      </c>
      <c r="M473" s="7">
        <f t="shared" si="21"/>
        <v>133.85999999999999</v>
      </c>
      <c r="N473" t="str">
        <f t="shared" si="22"/>
        <v>Libersia</v>
      </c>
      <c r="O473" t="str">
        <f t="shared" si="23"/>
        <v>Medium</v>
      </c>
      <c r="P473" t="str">
        <f>VLOOKUP(Table2[[#This Row],[Customer ID]],customers!$A$1:$I$1001,9,FALSE)</f>
        <v>Yes</v>
      </c>
    </row>
    <row r="474" spans="1:16" x14ac:dyDescent="0.25">
      <c r="A474" s="2" t="s">
        <v>3158</v>
      </c>
      <c r="B474" s="3">
        <v>43869</v>
      </c>
      <c r="C474" s="2" t="s">
        <v>3159</v>
      </c>
      <c r="D474" t="s">
        <v>6154</v>
      </c>
      <c r="E474" s="2">
        <v>2</v>
      </c>
      <c r="F474" s="2" t="str">
        <f>VLOOKUP(C474,customers!$A$1:$B$1001,2,FALSE)</f>
        <v>Roxine Drivers</v>
      </c>
      <c r="G474" s="2" t="str">
        <f>IF(VLOOKUP(C474,customers!A473:$C$1001,3,FALSE)=0,"",VLOOKUP(C474,customers!A473:$C$1001,3,FALSE) )</f>
        <v>rdriversd4@hexun.com</v>
      </c>
      <c r="H474" s="2" t="str">
        <f>VLOOKUP(F474,customers!$B$1:$G$1001,6,FALSE)</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7">
        <f>INDEX(products!$A$1:$G$49,MATCH(orders!$D474,products!$A$1:$A$49,0),MATCH(orders!L$1,products!$A$1:$G$1,0))</f>
        <v>2.9849999999999999</v>
      </c>
      <c r="M474" s="7">
        <f t="shared" si="21"/>
        <v>5.97</v>
      </c>
      <c r="N474" t="str">
        <f t="shared" si="22"/>
        <v>Arabika</v>
      </c>
      <c r="O474" t="str">
        <f t="shared" si="23"/>
        <v>Dark</v>
      </c>
      <c r="P474" t="str">
        <f>VLOOKUP(Table2[[#This Row],[Customer ID]],customers!$A$1:$I$1001,9,FALSE)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IF(VLOOKUP(C475,customers!A474:$C$1001,3,FALSE)=0,"",VLOOKUP(C475,customers!A474:$C$1001,3,FALSE) )</f>
        <v>hzeald5@google.de</v>
      </c>
      <c r="H475" s="2" t="str">
        <f>VLOOKUP(F475,customers!$B$1:$G$1001,6,FALSE)</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7">
        <f>INDEX(products!$A$1:$G$49,MATCH(orders!$D475,products!$A$1:$A$49,0),MATCH(orders!L$1,products!$A$1:$G$1,0))</f>
        <v>12.95</v>
      </c>
      <c r="M475" s="7">
        <f t="shared" si="21"/>
        <v>25.9</v>
      </c>
      <c r="N475" t="str">
        <f t="shared" si="22"/>
        <v>Arabika</v>
      </c>
      <c r="O475" t="str">
        <f t="shared" si="23"/>
        <v>Light</v>
      </c>
      <c r="P475" t="str">
        <f>VLOOKUP(Table2[[#This Row],[Customer ID]],customers!$A$1:$I$1001,9,FALSE)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IF(VLOOKUP(C476,customers!A475:$C$1001,3,FALSE)=0,"",VLOOKUP(C476,customers!A475:$C$1001,3,FALSE) )</f>
        <v>gsmallcombed6@ucla.edu</v>
      </c>
      <c r="H476" s="2" t="str">
        <f>VLOOKUP(F476,customers!$B$1:$G$1001,6,FALSE)</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VLOOKUP(Table2[[#This Row],[Customer ID]],customers!$A$1:$I$1001,9,FALSE)</f>
        <v>Yes</v>
      </c>
    </row>
    <row r="477" spans="1:16" x14ac:dyDescent="0.25">
      <c r="A477" s="2" t="s">
        <v>3176</v>
      </c>
      <c r="B477" s="3">
        <v>44767</v>
      </c>
      <c r="C477" s="2" t="s">
        <v>3177</v>
      </c>
      <c r="D477" t="s">
        <v>6159</v>
      </c>
      <c r="E477" s="2">
        <v>2</v>
      </c>
      <c r="F477" s="2" t="str">
        <f>VLOOKUP(C477,customers!$A$1:$B$1001,2,FALSE)</f>
        <v>Daryn Dibley</v>
      </c>
      <c r="G477" s="2" t="str">
        <f>IF(VLOOKUP(C477,customers!A476:$C$1001,3,FALSE)=0,"",VLOOKUP(C477,customers!A476:$C$1001,3,FALSE) )</f>
        <v>ddibleyd7@feedburner.com</v>
      </c>
      <c r="H477" s="2" t="str">
        <f>VLOOKUP(F477,customers!$B$1:$G$1001,6,FALSE)</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7">
        <f>INDEX(products!$A$1:$G$49,MATCH(orders!$D477,products!$A$1:$A$49,0),MATCH(orders!L$1,products!$A$1:$G$1,0))</f>
        <v>4.3650000000000002</v>
      </c>
      <c r="M477" s="7">
        <f t="shared" si="21"/>
        <v>8.73</v>
      </c>
      <c r="N477" t="str">
        <f t="shared" si="22"/>
        <v>Libersia</v>
      </c>
      <c r="O477" t="str">
        <f t="shared" si="23"/>
        <v>Medium</v>
      </c>
      <c r="P477" t="str">
        <f>VLOOKUP(Table2[[#This Row],[Customer ID]],customers!$A$1:$I$1001,9,FALSE)</f>
        <v>No</v>
      </c>
    </row>
    <row r="478" spans="1:16" x14ac:dyDescent="0.25">
      <c r="A478" s="2" t="s">
        <v>3181</v>
      </c>
      <c r="B478" s="3">
        <v>44274</v>
      </c>
      <c r="C478" s="2" t="s">
        <v>3182</v>
      </c>
      <c r="D478" t="s">
        <v>6184</v>
      </c>
      <c r="E478" s="2">
        <v>6</v>
      </c>
      <c r="F478" s="2" t="str">
        <f>VLOOKUP(C478,customers!$A$1:$B$1001,2,FALSE)</f>
        <v>Gardy Dimitriou</v>
      </c>
      <c r="G478" s="2" t="str">
        <f>IF(VLOOKUP(C478,customers!A477:$C$1001,3,FALSE)=0,"",VLOOKUP(C478,customers!A477:$C$1001,3,FALSE) )</f>
        <v>gdimitrioud8@chronoengine.com</v>
      </c>
      <c r="H478" s="2" t="str">
        <f>VLOOKUP(F478,customers!$B$1:$G$1001,6,FALSE)</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VLOOKUP(Table2[[#This Row],[Customer ID]],customers!$A$1:$I$1001,9,FALSE)</f>
        <v>Yes</v>
      </c>
    </row>
    <row r="479" spans="1:16" x14ac:dyDescent="0.25">
      <c r="A479" s="2" t="s">
        <v>3187</v>
      </c>
      <c r="B479" s="3">
        <v>43962</v>
      </c>
      <c r="C479" s="2" t="s">
        <v>3188</v>
      </c>
      <c r="D479" t="s">
        <v>6159</v>
      </c>
      <c r="E479" s="2">
        <v>6</v>
      </c>
      <c r="F479" s="2" t="str">
        <f>VLOOKUP(C479,customers!$A$1:$B$1001,2,FALSE)</f>
        <v>Fanny Flanagan</v>
      </c>
      <c r="G479" s="2" t="str">
        <f>IF(VLOOKUP(C479,customers!A478:$C$1001,3,FALSE)=0,"",VLOOKUP(C479,customers!A478:$C$1001,3,FALSE) )</f>
        <v>fflanagand9@woothemes.com</v>
      </c>
      <c r="H479" s="2" t="str">
        <f>VLOOKUP(F479,customers!$B$1:$G$1001,6,FALSE)</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1"/>
        <v>26.19</v>
      </c>
      <c r="N479" t="str">
        <f t="shared" si="22"/>
        <v>Libersia</v>
      </c>
      <c r="O479" t="str">
        <f t="shared" si="23"/>
        <v>Medium</v>
      </c>
      <c r="P479" t="str">
        <f>VLOOKUP(Table2[[#This Row],[Customer ID]],customers!$A$1:$I$1001,9,FALSE)</f>
        <v>No</v>
      </c>
    </row>
    <row r="480" spans="1:16" x14ac:dyDescent="0.25">
      <c r="A480" s="2" t="s">
        <v>3193</v>
      </c>
      <c r="B480" s="3">
        <v>43624</v>
      </c>
      <c r="C480" s="2" t="s">
        <v>3194</v>
      </c>
      <c r="D480" t="s">
        <v>6177</v>
      </c>
      <c r="E480" s="2">
        <v>6</v>
      </c>
      <c r="F480" s="2" t="str">
        <f>VLOOKUP(C480,customers!$A$1:$B$1001,2,FALSE)</f>
        <v>Ailey Brash</v>
      </c>
      <c r="G480" s="2" t="str">
        <f>IF(VLOOKUP(C480,customers!A479:$C$1001,3,FALSE)=0,"",VLOOKUP(C480,customers!A479:$C$1001,3,FALSE) )</f>
        <v>abrashda@plala.or.jp</v>
      </c>
      <c r="H480" s="2" t="str">
        <f>VLOOKUP(F480,customers!$B$1:$G$1001,6,FALSE)</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VLOOKUP(Table2[[#This Row],[Customer ID]],customers!$A$1:$I$1001,9,FALSE)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IF(VLOOKUP(C481,customers!A480:$C$1001,3,FALSE)=0,"",VLOOKUP(C481,customers!A480:$C$1001,3,FALSE) )</f>
        <v>abrashda@plala.or.jp</v>
      </c>
      <c r="H481" s="2" t="str">
        <f>VLOOKUP(F481,customers!$B$1:$G$1001,6,FALSE)</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VLOOKUP(Table2[[#This Row],[Customer ID]],customers!$A$1:$I$1001,9,FALSE)</f>
        <v>Yes</v>
      </c>
    </row>
    <row r="482" spans="1:16" x14ac:dyDescent="0.25">
      <c r="A482" s="2" t="s">
        <v>3193</v>
      </c>
      <c r="B482" s="3">
        <v>43624</v>
      </c>
      <c r="C482" s="2" t="s">
        <v>3194</v>
      </c>
      <c r="D482" t="s">
        <v>6156</v>
      </c>
      <c r="E482" s="2">
        <v>1</v>
      </c>
      <c r="F482" s="2" t="str">
        <f>VLOOKUP(C482,customers!$A$1:$B$1001,2,FALSE)</f>
        <v>Ailey Brash</v>
      </c>
      <c r="G482" s="2" t="e">
        <f>IF(VLOOKUP(C482,customers!A481:$C$1001,3,FALSE)=0,"",VLOOKUP(C482,customers!A481:$C$1001,3,FALSE) )</f>
        <v>#N/A</v>
      </c>
      <c r="H482" s="2" t="str">
        <f>VLOOKUP(F482,customers!$B$1:$G$1001,6,FALSE)</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VLOOKUP(Table2[[#This Row],[Customer ID]],customers!$A$1:$I$1001,9,FALSE)</f>
        <v>Yes</v>
      </c>
    </row>
    <row r="483" spans="1:16" x14ac:dyDescent="0.25">
      <c r="A483" s="2" t="s">
        <v>3208</v>
      </c>
      <c r="B483" s="3">
        <v>43747</v>
      </c>
      <c r="C483" s="2" t="s">
        <v>3209</v>
      </c>
      <c r="D483" t="s">
        <v>6179</v>
      </c>
      <c r="E483" s="2">
        <v>2</v>
      </c>
      <c r="F483" s="2" t="str">
        <f>VLOOKUP(C483,customers!$A$1:$B$1001,2,FALSE)</f>
        <v>Nanny Izhakov</v>
      </c>
      <c r="G483" s="2" t="str">
        <f>IF(VLOOKUP(C483,customers!A482:$C$1001,3,FALSE)=0,"",VLOOKUP(C483,customers!A482:$C$1001,3,FALSE) )</f>
        <v>nizhakovdd@aol.com</v>
      </c>
      <c r="H483" s="2" t="str">
        <f>VLOOKUP(F483,customers!$B$1:$G$1001,6,FALSE)</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VLOOKUP(Table2[[#This Row],[Customer ID]],customers!$A$1:$I$1001,9,FALSE)</f>
        <v>No</v>
      </c>
    </row>
    <row r="484" spans="1:16" x14ac:dyDescent="0.25">
      <c r="A484" s="2" t="s">
        <v>3214</v>
      </c>
      <c r="B484" s="3">
        <v>44247</v>
      </c>
      <c r="C484" s="2" t="s">
        <v>3215</v>
      </c>
      <c r="D484" t="s">
        <v>6185</v>
      </c>
      <c r="E484" s="2">
        <v>5</v>
      </c>
      <c r="F484" s="2" t="str">
        <f>VLOOKUP(C484,customers!$A$1:$B$1001,2,FALSE)</f>
        <v>Stanly Keets</v>
      </c>
      <c r="G484" s="2" t="str">
        <f>IF(VLOOKUP(C484,customers!A483:$C$1001,3,FALSE)=0,"",VLOOKUP(C484,customers!A483:$C$1001,3,FALSE) )</f>
        <v>skeetsde@answers.com</v>
      </c>
      <c r="H484" s="2" t="str">
        <f>VLOOKUP(F484,customers!$B$1:$G$1001,6,FALSE)</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VLOOKUP(Table2[[#This Row],[Customer ID]],customers!$A$1:$I$1001,9,FALSE)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IF(VLOOKUP(C485,customers!A484:$C$1001,3,FALSE)=0,"",VLOOKUP(C485,customers!A484:$C$1001,3,FALSE) )</f>
        <v/>
      </c>
      <c r="H485" s="2" t="str">
        <f>VLOOKUP(F485,customers!$B$1:$G$1001,6,FALSE)</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7">
        <f>INDEX(products!$A$1:$G$49,MATCH(orders!$D485,products!$A$1:$A$49,0),MATCH(orders!L$1,products!$A$1:$G$1,0))</f>
        <v>29.784999999999997</v>
      </c>
      <c r="M485" s="7">
        <f t="shared" si="21"/>
        <v>59.569999999999993</v>
      </c>
      <c r="N485" t="str">
        <f t="shared" si="22"/>
        <v>Libersia</v>
      </c>
      <c r="O485" t="str">
        <f t="shared" si="23"/>
        <v>Dark</v>
      </c>
      <c r="P485" t="str">
        <f>VLOOKUP(Table2[[#This Row],[Customer ID]],customers!$A$1:$I$1001,9,FALSE)</f>
        <v>Yes</v>
      </c>
    </row>
    <row r="486" spans="1:16" x14ac:dyDescent="0.25">
      <c r="A486" s="2" t="s">
        <v>3225</v>
      </c>
      <c r="B486" s="3">
        <v>44479</v>
      </c>
      <c r="C486" s="2" t="s">
        <v>3226</v>
      </c>
      <c r="D486" t="s">
        <v>6161</v>
      </c>
      <c r="E486" s="2">
        <v>6</v>
      </c>
      <c r="F486" s="2" t="str">
        <f>VLOOKUP(C486,customers!$A$1:$B$1001,2,FALSE)</f>
        <v>Keefer Cake</v>
      </c>
      <c r="G486" s="2" t="str">
        <f>IF(VLOOKUP(C486,customers!A485:$C$1001,3,FALSE)=0,"",VLOOKUP(C486,customers!A485:$C$1001,3,FALSE) )</f>
        <v>kcakedg@huffingtonpost.com</v>
      </c>
      <c r="H486" s="2" t="str">
        <f>VLOOKUP(F486,customers!$B$1:$G$1001,6,FALSE)</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7">
        <f>INDEX(products!$A$1:$G$49,MATCH(orders!$D486,products!$A$1:$A$49,0),MATCH(orders!L$1,products!$A$1:$G$1,0))</f>
        <v>9.51</v>
      </c>
      <c r="M486" s="7">
        <f t="shared" si="21"/>
        <v>57.06</v>
      </c>
      <c r="N486" t="str">
        <f t="shared" si="22"/>
        <v>Libersia</v>
      </c>
      <c r="O486" t="str">
        <f t="shared" si="23"/>
        <v>Light</v>
      </c>
      <c r="P486" t="str">
        <f>VLOOKUP(Table2[[#This Row],[Customer ID]],customers!$A$1:$I$1001,9,FALSE)</f>
        <v>No</v>
      </c>
    </row>
    <row r="487" spans="1:16" x14ac:dyDescent="0.25">
      <c r="A487" s="2" t="s">
        <v>3230</v>
      </c>
      <c r="B487" s="3">
        <v>44413</v>
      </c>
      <c r="C487" s="2" t="s">
        <v>3231</v>
      </c>
      <c r="D487" t="s">
        <v>6178</v>
      </c>
      <c r="E487" s="2">
        <v>6</v>
      </c>
      <c r="F487" s="2" t="str">
        <f>VLOOKUP(C487,customers!$A$1:$B$1001,2,FALSE)</f>
        <v>Morna Hansed</v>
      </c>
      <c r="G487" s="2" t="str">
        <f>IF(VLOOKUP(C487,customers!A486:$C$1001,3,FALSE)=0,"",VLOOKUP(C487,customers!A486:$C$1001,3,FALSE) )</f>
        <v>mhanseddh@instagram.com</v>
      </c>
      <c r="H487" s="2" t="str">
        <f>VLOOKUP(F487,customers!$B$1:$G$1001,6,FALSE)</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VLOOKUP(Table2[[#This Row],[Customer ID]],customers!$A$1:$I$1001,9,FALSE)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IF(VLOOKUP(C488,customers!A487:$C$1001,3,FALSE)=0,"",VLOOKUP(C488,customers!A487:$C$1001,3,FALSE) )</f>
        <v>fkienleindi@trellian.com</v>
      </c>
      <c r="H488" s="2" t="str">
        <f>VLOOKUP(F488,customers!$B$1:$G$1001,6,FALSE)</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7">
        <f>INDEX(products!$A$1:$G$49,MATCH(orders!$D488,products!$A$1:$A$49,0),MATCH(orders!L$1,products!$A$1:$G$1,0))</f>
        <v>8.73</v>
      </c>
      <c r="M488" s="7">
        <f t="shared" si="21"/>
        <v>52.38</v>
      </c>
      <c r="N488" t="str">
        <f t="shared" si="22"/>
        <v>Libersia</v>
      </c>
      <c r="O488" t="str">
        <f t="shared" si="23"/>
        <v>Medium</v>
      </c>
      <c r="P488" t="str">
        <f>VLOOKUP(Table2[[#This Row],[Customer ID]],customers!$A$1:$I$1001,9,FALSE)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IF(VLOOKUP(C489,customers!A488:$C$1001,3,FALSE)=0,"",VLOOKUP(C489,customers!A488:$C$1001,3,FALSE) )</f>
        <v>kegglestonedj@sphinn.com</v>
      </c>
      <c r="H489" s="2" t="str">
        <f>VLOOKUP(F489,customers!$B$1:$G$1001,6,FALSE)</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VLOOKUP(Table2[[#This Row],[Customer ID]],customers!$A$1:$I$1001,9,FALSE)</f>
        <v>No</v>
      </c>
    </row>
    <row r="490" spans="1:16" x14ac:dyDescent="0.25">
      <c r="A490" s="2" t="s">
        <v>3248</v>
      </c>
      <c r="B490" s="3">
        <v>43954</v>
      </c>
      <c r="C490" s="2" t="s">
        <v>3249</v>
      </c>
      <c r="D490" t="s">
        <v>6174</v>
      </c>
      <c r="E490" s="2">
        <v>5</v>
      </c>
      <c r="F490" s="2" t="str">
        <f>VLOOKUP(C490,customers!$A$1:$B$1001,2,FALSE)</f>
        <v>Becky Semkins</v>
      </c>
      <c r="G490" s="2" t="str">
        <f>IF(VLOOKUP(C490,customers!A489:$C$1001,3,FALSE)=0,"",VLOOKUP(C490,customers!A489:$C$1001,3,FALSE) )</f>
        <v>bsemkinsdk@unc.edu</v>
      </c>
      <c r="H490" s="2" t="str">
        <f>VLOOKUP(F490,customers!$B$1:$G$1001,6,FALSE)</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VLOOKUP(Table2[[#This Row],[Customer ID]],customers!$A$1:$I$1001,9,FALSE)</f>
        <v>Yes</v>
      </c>
    </row>
    <row r="491" spans="1:16" x14ac:dyDescent="0.25">
      <c r="A491" s="2" t="s">
        <v>3254</v>
      </c>
      <c r="B491" s="3">
        <v>43654</v>
      </c>
      <c r="C491" s="2" t="s">
        <v>3255</v>
      </c>
      <c r="D491" t="s">
        <v>6170</v>
      </c>
      <c r="E491" s="2">
        <v>6</v>
      </c>
      <c r="F491" s="2" t="str">
        <f>VLOOKUP(C491,customers!$A$1:$B$1001,2,FALSE)</f>
        <v>Sean Lorenzetti</v>
      </c>
      <c r="G491" s="2" t="str">
        <f>IF(VLOOKUP(C491,customers!A490:$C$1001,3,FALSE)=0,"",VLOOKUP(C491,customers!A490:$C$1001,3,FALSE) )</f>
        <v>slorenzettidl@is.gd</v>
      </c>
      <c r="H491" s="2" t="str">
        <f>VLOOKUP(F491,customers!$B$1:$G$1001,6,FALSE)</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7">
        <f>INDEX(products!$A$1:$G$49,MATCH(orders!$D491,products!$A$1:$A$49,0),MATCH(orders!L$1,products!$A$1:$G$1,0))</f>
        <v>15.85</v>
      </c>
      <c r="M491" s="7">
        <f t="shared" si="21"/>
        <v>95.1</v>
      </c>
      <c r="N491" t="str">
        <f t="shared" si="22"/>
        <v>Libersia</v>
      </c>
      <c r="O491" t="str">
        <f t="shared" si="23"/>
        <v>Light</v>
      </c>
      <c r="P491" t="str">
        <f>VLOOKUP(Table2[[#This Row],[Customer ID]],customers!$A$1:$I$1001,9,FALSE)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IF(VLOOKUP(C492,customers!A491:$C$1001,3,FALSE)=0,"",VLOOKUP(C492,customers!A491:$C$1001,3,FALSE) )</f>
        <v>bgiannazzidm@apple.com</v>
      </c>
      <c r="H492" s="2" t="str">
        <f>VLOOKUP(F492,customers!$B$1:$G$1001,6,FALSE)</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7">
        <f>INDEX(products!$A$1:$G$49,MATCH(orders!$D492,products!$A$1:$A$49,0),MATCH(orders!L$1,products!$A$1:$G$1,0))</f>
        <v>7.77</v>
      </c>
      <c r="M492" s="7">
        <f t="shared" si="21"/>
        <v>15.54</v>
      </c>
      <c r="N492" t="str">
        <f t="shared" si="22"/>
        <v>Libersia</v>
      </c>
      <c r="O492" t="str">
        <f t="shared" si="23"/>
        <v>Dark</v>
      </c>
      <c r="P492" t="str">
        <f>VLOOKUP(Table2[[#This Row],[Customer ID]],customers!$A$1:$I$1001,9,FALSE)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IF(VLOOKUP(C493,customers!A492:$C$1001,3,FALSE)=0,"",VLOOKUP(C493,customers!A492:$C$1001,3,FALSE) )</f>
        <v/>
      </c>
      <c r="H493" s="2" t="str">
        <f>VLOOKUP(F493,customers!$B$1:$G$1001,6,FALSE)</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7">
        <f>INDEX(products!$A$1:$G$49,MATCH(orders!$D493,products!$A$1:$A$49,0),MATCH(orders!L$1,products!$A$1:$G$1,0))</f>
        <v>3.8849999999999998</v>
      </c>
      <c r="M493" s="7">
        <f t="shared" si="21"/>
        <v>23.31</v>
      </c>
      <c r="N493" t="str">
        <f t="shared" si="22"/>
        <v>Libersia</v>
      </c>
      <c r="O493" t="str">
        <f t="shared" si="23"/>
        <v>Dark</v>
      </c>
      <c r="P493" t="str">
        <f>VLOOKUP(Table2[[#This Row],[Customer ID]],customers!$A$1:$I$1001,9,FALSE)</f>
        <v>No</v>
      </c>
    </row>
    <row r="494" spans="1:16" x14ac:dyDescent="0.25">
      <c r="A494" s="2" t="s">
        <v>3271</v>
      </c>
      <c r="B494" s="3">
        <v>44620</v>
      </c>
      <c r="C494" s="2" t="s">
        <v>3272</v>
      </c>
      <c r="D494" t="s">
        <v>6156</v>
      </c>
      <c r="E494" s="2">
        <v>1</v>
      </c>
      <c r="F494" s="2" t="str">
        <f>VLOOKUP(C494,customers!$A$1:$B$1001,2,FALSE)</f>
        <v>Uriah Lethbrig</v>
      </c>
      <c r="G494" s="2" t="str">
        <f>IF(VLOOKUP(C494,customers!A493:$C$1001,3,FALSE)=0,"",VLOOKUP(C494,customers!A493:$C$1001,3,FALSE) )</f>
        <v>ulethbrigdo@hc360.com</v>
      </c>
      <c r="H494" s="2" t="str">
        <f>VLOOKUP(F494,customers!$B$1:$G$1001,6,FALSE)</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VLOOKUP(Table2[[#This Row],[Customer ID]],customers!$A$1:$I$1001,9,FALSE)</f>
        <v>Yes</v>
      </c>
    </row>
    <row r="495" spans="1:16" x14ac:dyDescent="0.25">
      <c r="A495" s="2" t="s">
        <v>3277</v>
      </c>
      <c r="B495" s="3">
        <v>44090</v>
      </c>
      <c r="C495" s="2" t="s">
        <v>3278</v>
      </c>
      <c r="D495" t="s">
        <v>6146</v>
      </c>
      <c r="E495" s="2">
        <v>6</v>
      </c>
      <c r="F495" s="2" t="str">
        <f>VLOOKUP(C495,customers!$A$1:$B$1001,2,FALSE)</f>
        <v>Sky Farnish</v>
      </c>
      <c r="G495" s="2" t="str">
        <f>IF(VLOOKUP(C495,customers!A494:$C$1001,3,FALSE)=0,"",VLOOKUP(C495,customers!A494:$C$1001,3,FALSE) )</f>
        <v>sfarnishdp@dmoz.org</v>
      </c>
      <c r="H495" s="2" t="str">
        <f>VLOOKUP(F495,customers!$B$1:$G$1001,6,FALSE)</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VLOOKUP(Table2[[#This Row],[Customer ID]],customers!$A$1:$I$1001,9,FALSE)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IF(VLOOKUP(C496,customers!A495:$C$1001,3,FALSE)=0,"",VLOOKUP(C496,customers!A495:$C$1001,3,FALSE) )</f>
        <v>fjecockdq@unicef.org</v>
      </c>
      <c r="H496" s="2" t="str">
        <f>VLOOKUP(F496,customers!$B$1:$G$1001,6,FALSE)</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7">
        <f>INDEX(products!$A$1:$G$49,MATCH(orders!$D496,products!$A$1:$A$49,0),MATCH(orders!L$1,products!$A$1:$G$1,0))</f>
        <v>15.85</v>
      </c>
      <c r="M496" s="7">
        <f t="shared" si="21"/>
        <v>31.7</v>
      </c>
      <c r="N496" t="str">
        <f t="shared" si="22"/>
        <v>Libersia</v>
      </c>
      <c r="O496" t="str">
        <f t="shared" si="23"/>
        <v>Light</v>
      </c>
      <c r="P496" t="str">
        <f>VLOOKUP(Table2[[#This Row],[Customer ID]],customers!$A$1:$I$1001,9,FALSE)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IF(VLOOKUP(C497,customers!A496:$C$1001,3,FALSE)=0,"",VLOOKUP(C497,customers!A496:$C$1001,3,FALSE) )</f>
        <v/>
      </c>
      <c r="H497" s="2" t="str">
        <f>VLOOKUP(F497,customers!$B$1:$G$1001,6,FALSE)</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7">
        <f>INDEX(products!$A$1:$G$49,MATCH(orders!$D497,products!$A$1:$A$49,0),MATCH(orders!L$1,products!$A$1:$G$1,0))</f>
        <v>15.85</v>
      </c>
      <c r="M497" s="7">
        <f t="shared" si="21"/>
        <v>79.25</v>
      </c>
      <c r="N497" t="str">
        <f t="shared" si="22"/>
        <v>Libersia</v>
      </c>
      <c r="O497" t="str">
        <f t="shared" si="23"/>
        <v>Light</v>
      </c>
      <c r="P497" t="str">
        <f>VLOOKUP(Table2[[#This Row],[Customer ID]],customers!$A$1:$I$1001,9,FALSE)</f>
        <v>Yes</v>
      </c>
    </row>
    <row r="498" spans="1:16" x14ac:dyDescent="0.25">
      <c r="A498" s="2" t="s">
        <v>3294</v>
      </c>
      <c r="B498" s="3">
        <v>44438</v>
      </c>
      <c r="C498" s="2" t="s">
        <v>3295</v>
      </c>
      <c r="D498" t="s">
        <v>6153</v>
      </c>
      <c r="E498" s="2">
        <v>3</v>
      </c>
      <c r="F498" s="2" t="str">
        <f>VLOOKUP(C498,customers!$A$1:$B$1001,2,FALSE)</f>
        <v>Hamlen Pallister</v>
      </c>
      <c r="G498" s="2" t="str">
        <f>IF(VLOOKUP(C498,customers!A497:$C$1001,3,FALSE)=0,"",VLOOKUP(C498,customers!A497:$C$1001,3,FALSE) )</f>
        <v>hpallisterds@ning.com</v>
      </c>
      <c r="H498" s="2" t="str">
        <f>VLOOKUP(F498,customers!$B$1:$G$1001,6,FALSE)</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VLOOKUP(Table2[[#This Row],[Customer ID]],customers!$A$1:$I$1001,9,FALSE)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IF(VLOOKUP(C499,customers!A498:$C$1001,3,FALSE)=0,"",VLOOKUP(C499,customers!A498:$C$1001,3,FALSE) )</f>
        <v>cmershdt@drupal.org</v>
      </c>
      <c r="H499" s="2" t="str">
        <f>VLOOKUP(F499,customers!$B$1:$G$1001,6,FALSE)</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7">
        <f>INDEX(products!$A$1:$G$49,MATCH(orders!$D499,products!$A$1:$A$49,0),MATCH(orders!L$1,products!$A$1:$G$1,0))</f>
        <v>9.9499999999999993</v>
      </c>
      <c r="M499" s="7">
        <f t="shared" si="21"/>
        <v>39.799999999999997</v>
      </c>
      <c r="N499" t="str">
        <f t="shared" si="22"/>
        <v>Arabika</v>
      </c>
      <c r="O499" t="str">
        <f t="shared" si="23"/>
        <v>Dark</v>
      </c>
      <c r="P499" t="str">
        <f>VLOOKUP(Table2[[#This Row],[Customer ID]],customers!$A$1:$I$1001,9,FALSE)</f>
        <v>No</v>
      </c>
    </row>
    <row r="500" spans="1:16" x14ac:dyDescent="0.25">
      <c r="A500" s="2" t="s">
        <v>3307</v>
      </c>
      <c r="B500" s="3">
        <v>44159</v>
      </c>
      <c r="C500" s="2" t="s">
        <v>3368</v>
      </c>
      <c r="D500" t="s">
        <v>6138</v>
      </c>
      <c r="E500" s="2">
        <v>5</v>
      </c>
      <c r="F500" s="2" t="str">
        <f>VLOOKUP(C500,customers!$A$1:$B$1001,2,FALSE)</f>
        <v>Marja Urion</v>
      </c>
      <c r="G500" s="2" t="str">
        <f>IF(VLOOKUP(C500,customers!A499:$C$1001,3,FALSE)=0,"",VLOOKUP(C500,customers!A499:$C$1001,3,FALSE) )</f>
        <v>murione5@alexa.com</v>
      </c>
      <c r="H500" s="2" t="str">
        <f>VLOOKUP(F500,customers!$B$1:$G$1001,6,FALSE)</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VLOOKUP(Table2[[#This Row],[Customer ID]],customers!$A$1:$I$1001,9,FALSE)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IF(VLOOKUP(C501,customers!A500:$C$1001,3,FALSE)=0,"",VLOOKUP(C501,customers!A500:$C$1001,3,FALSE) )</f>
        <v/>
      </c>
      <c r="H501" s="2" t="str">
        <f>VLOOKUP(F501,customers!$B$1:$G$1001,6,FALSE)</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VLOOKUP(Table2[[#This Row],[Customer ID]],customers!$A$1:$I$1001,9,FALSE)</f>
        <v>Yes</v>
      </c>
    </row>
    <row r="502" spans="1:16" x14ac:dyDescent="0.25">
      <c r="A502" s="2" t="s">
        <v>3318</v>
      </c>
      <c r="B502" s="3">
        <v>44025</v>
      </c>
      <c r="C502" s="2" t="s">
        <v>3319</v>
      </c>
      <c r="D502" t="s">
        <v>6179</v>
      </c>
      <c r="E502" s="2">
        <v>4</v>
      </c>
      <c r="F502" s="2" t="str">
        <f>VLOOKUP(C502,customers!$A$1:$B$1001,2,FALSE)</f>
        <v>Alf Housaman</v>
      </c>
      <c r="G502" s="2" t="str">
        <f>IF(VLOOKUP(C502,customers!A501:$C$1001,3,FALSE)=0,"",VLOOKUP(C502,customers!A501:$C$1001,3,FALSE) )</f>
        <v/>
      </c>
      <c r="H502" s="2" t="str">
        <f>VLOOKUP(F502,customers!$B$1:$G$1001,6,FALSE)</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VLOOKUP(Table2[[#This Row],[Customer ID]],customers!$A$1:$I$1001,9,FALSE)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IF(VLOOKUP(C503,customers!A502:$C$1001,3,FALSE)=0,"",VLOOKUP(C503,customers!A502:$C$1001,3,FALSE) )</f>
        <v>gduckerdx@patch.com</v>
      </c>
      <c r="H503" s="2" t="str">
        <f>VLOOKUP(F503,customers!$B$1:$G$1001,6,FALSE)</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VLOOKUP(Table2[[#This Row],[Customer ID]],customers!$A$1:$I$1001,9,FALSE)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IF(VLOOKUP(C504,customers!A503:$C$1001,3,FALSE)=0,"",VLOOKUP(C504,customers!A503:$C$1001,3,FALSE) )</f>
        <v>gduckerdx@patch.com</v>
      </c>
      <c r="H504" s="2" t="str">
        <f>VLOOKUP(F504,customers!$B$1:$G$1001,6,FALSE)</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VLOOKUP(Table2[[#This Row],[Customer ID]],customers!$A$1:$I$1001,9,FALSE)</f>
        <v>No</v>
      </c>
    </row>
    <row r="505" spans="1:16" x14ac:dyDescent="0.25">
      <c r="A505" s="2" t="s">
        <v>3323</v>
      </c>
      <c r="B505" s="3">
        <v>43467</v>
      </c>
      <c r="C505" s="2" t="s">
        <v>3324</v>
      </c>
      <c r="D505" t="s">
        <v>6143</v>
      </c>
      <c r="E505" s="2">
        <v>4</v>
      </c>
      <c r="F505" s="2" t="str">
        <f>VLOOKUP(C505,customers!$A$1:$B$1001,2,FALSE)</f>
        <v>Gladi Ducker</v>
      </c>
      <c r="G505" s="2" t="e">
        <f>IF(VLOOKUP(C505,customers!A504:$C$1001,3,FALSE)=0,"",VLOOKUP(C505,customers!A504:$C$1001,3,FALSE) )</f>
        <v>#N/A</v>
      </c>
      <c r="H505" s="2" t="str">
        <f>VLOOKUP(F505,customers!$B$1:$G$1001,6,FALSE)</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7">
        <f>INDEX(products!$A$1:$G$49,MATCH(orders!$D505,products!$A$1:$A$49,0),MATCH(orders!L$1,products!$A$1:$G$1,0))</f>
        <v>12.95</v>
      </c>
      <c r="M505" s="7">
        <f t="shared" si="21"/>
        <v>51.8</v>
      </c>
      <c r="N505" t="str">
        <f t="shared" si="22"/>
        <v>Libersia</v>
      </c>
      <c r="O505" t="str">
        <f t="shared" si="23"/>
        <v>Dark</v>
      </c>
      <c r="P505" t="str">
        <f>VLOOKUP(Table2[[#This Row],[Customer ID]],customers!$A$1:$I$1001,9,FALSE)</f>
        <v>No</v>
      </c>
    </row>
    <row r="506" spans="1:16" x14ac:dyDescent="0.25">
      <c r="A506" s="2" t="s">
        <v>3323</v>
      </c>
      <c r="B506" s="3">
        <v>43467</v>
      </c>
      <c r="C506" s="2" t="s">
        <v>3324</v>
      </c>
      <c r="D506" t="s">
        <v>6145</v>
      </c>
      <c r="E506" s="2">
        <v>3</v>
      </c>
      <c r="F506" s="2" t="str">
        <f>VLOOKUP(C506,customers!$A$1:$B$1001,2,FALSE)</f>
        <v>Gladi Ducker</v>
      </c>
      <c r="G506" s="2" t="e">
        <f>IF(VLOOKUP(C506,customers!A505:$C$1001,3,FALSE)=0,"",VLOOKUP(C506,customers!A505:$C$1001,3,FALSE) )</f>
        <v>#N/A</v>
      </c>
      <c r="H506" s="2" t="str">
        <f>VLOOKUP(F506,customers!$B$1:$G$1001,6,FALSE)</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7">
        <f>INDEX(products!$A$1:$G$49,MATCH(orders!$D506,products!$A$1:$A$49,0),MATCH(orders!L$1,products!$A$1:$G$1,0))</f>
        <v>4.7549999999999999</v>
      </c>
      <c r="M506" s="7">
        <f t="shared" si="21"/>
        <v>14.265000000000001</v>
      </c>
      <c r="N506" t="str">
        <f t="shared" si="22"/>
        <v>Libersia</v>
      </c>
      <c r="O506" t="str">
        <f t="shared" si="23"/>
        <v>Light</v>
      </c>
      <c r="P506" t="str">
        <f>VLOOKUP(Table2[[#This Row],[Customer ID]],customers!$A$1:$I$1001,9,FALSE)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IF(VLOOKUP(C507,customers!A506:$C$1001,3,FALSE)=0,"",VLOOKUP(C507,customers!A506:$C$1001,3,FALSE) )</f>
        <v>wstearleye1@census.gov</v>
      </c>
      <c r="H507" s="2" t="str">
        <f>VLOOKUP(F507,customers!$B$1:$G$1001,6,FALSE)</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7">
        <f>INDEX(products!$A$1:$G$49,MATCH(orders!$D507,products!$A$1:$A$49,0),MATCH(orders!L$1,products!$A$1:$G$1,0))</f>
        <v>4.3650000000000002</v>
      </c>
      <c r="M507" s="7">
        <f t="shared" si="21"/>
        <v>26.19</v>
      </c>
      <c r="N507" t="str">
        <f t="shared" si="22"/>
        <v>Libersia</v>
      </c>
      <c r="O507" t="str">
        <f t="shared" si="23"/>
        <v>Medium</v>
      </c>
      <c r="P507" t="str">
        <f>VLOOKUP(Table2[[#This Row],[Customer ID]],customers!$A$1:$I$1001,9,FALSE)</f>
        <v>No</v>
      </c>
    </row>
    <row r="508" spans="1:16" x14ac:dyDescent="0.25">
      <c r="A508" s="2" t="s">
        <v>3349</v>
      </c>
      <c r="B508" s="3">
        <v>44184</v>
      </c>
      <c r="C508" s="2" t="s">
        <v>3350</v>
      </c>
      <c r="D508" t="s">
        <v>6140</v>
      </c>
      <c r="E508" s="2">
        <v>2</v>
      </c>
      <c r="F508" s="2" t="str">
        <f>VLOOKUP(C508,customers!$A$1:$B$1001,2,FALSE)</f>
        <v>Diane-marie Wincer</v>
      </c>
      <c r="G508" s="2" t="str">
        <f>IF(VLOOKUP(C508,customers!A507:$C$1001,3,FALSE)=0,"",VLOOKUP(C508,customers!A507:$C$1001,3,FALSE) )</f>
        <v>dwincere2@marriott.com</v>
      </c>
      <c r="H508" s="2" t="str">
        <f>VLOOKUP(F508,customers!$B$1:$G$1001,6,FALSE)</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7">
        <f>INDEX(products!$A$1:$G$49,MATCH(orders!$D508,products!$A$1:$A$49,0),MATCH(orders!L$1,products!$A$1:$G$1,0))</f>
        <v>12.95</v>
      </c>
      <c r="M508" s="7">
        <f t="shared" si="21"/>
        <v>25.9</v>
      </c>
      <c r="N508" t="str">
        <f t="shared" si="22"/>
        <v>Arabika</v>
      </c>
      <c r="O508" t="str">
        <f t="shared" si="23"/>
        <v>Light</v>
      </c>
      <c r="P508" t="str">
        <f>VLOOKUP(Table2[[#This Row],[Customer ID]],customers!$A$1:$I$1001,9,FALSE)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IF(VLOOKUP(C509,customers!A508:$C$1001,3,FALSE)=0,"",VLOOKUP(C509,customers!A508:$C$1001,3,FALSE) )</f>
        <v>plyfielde3@baidu.com</v>
      </c>
      <c r="H509" s="2" t="str">
        <f>VLOOKUP(F509,customers!$B$1:$G$1001,6,FALSE)</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7">
        <f>INDEX(products!$A$1:$G$49,MATCH(orders!$D509,products!$A$1:$A$49,0),MATCH(orders!L$1,products!$A$1:$G$1,0))</f>
        <v>29.784999999999997</v>
      </c>
      <c r="M509" s="7">
        <f t="shared" si="21"/>
        <v>89.35499999999999</v>
      </c>
      <c r="N509" t="str">
        <f t="shared" si="22"/>
        <v>Arabika</v>
      </c>
      <c r="O509" t="str">
        <f t="shared" si="23"/>
        <v>Light</v>
      </c>
      <c r="P509" t="str">
        <f>VLOOKUP(Table2[[#This Row],[Customer ID]],customers!$A$1:$I$1001,9,FALSE)</f>
        <v>Yes</v>
      </c>
    </row>
    <row r="510" spans="1:16" x14ac:dyDescent="0.25">
      <c r="A510" s="2" t="s">
        <v>3361</v>
      </c>
      <c r="B510" s="3">
        <v>44210</v>
      </c>
      <c r="C510" s="2" t="s">
        <v>3362</v>
      </c>
      <c r="D510" t="s">
        <v>6169</v>
      </c>
      <c r="E510" s="2">
        <v>6</v>
      </c>
      <c r="F510" s="2" t="str">
        <f>VLOOKUP(C510,customers!$A$1:$B$1001,2,FALSE)</f>
        <v>Heall Perris</v>
      </c>
      <c r="G510" s="2" t="str">
        <f>IF(VLOOKUP(C510,customers!A509:$C$1001,3,FALSE)=0,"",VLOOKUP(C510,customers!A509:$C$1001,3,FALSE) )</f>
        <v>hperrise4@studiopress.com</v>
      </c>
      <c r="H510" s="2" t="str">
        <f>VLOOKUP(F510,customers!$B$1:$G$1001,6,FALSE)</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7">
        <f>INDEX(products!$A$1:$G$49,MATCH(orders!$D510,products!$A$1:$A$49,0),MATCH(orders!L$1,products!$A$1:$G$1,0))</f>
        <v>7.77</v>
      </c>
      <c r="M510" s="7">
        <f t="shared" si="21"/>
        <v>46.62</v>
      </c>
      <c r="N510" t="str">
        <f t="shared" si="22"/>
        <v>Libersia</v>
      </c>
      <c r="O510" t="str">
        <f t="shared" si="23"/>
        <v>Dark</v>
      </c>
      <c r="P510" t="str">
        <f>VLOOKUP(Table2[[#This Row],[Customer ID]],customers!$A$1:$I$1001,9,FALSE)</f>
        <v>No</v>
      </c>
    </row>
    <row r="511" spans="1:16" x14ac:dyDescent="0.25">
      <c r="A511" s="2" t="s">
        <v>3367</v>
      </c>
      <c r="B511" s="3">
        <v>43785</v>
      </c>
      <c r="C511" s="2" t="s">
        <v>3368</v>
      </c>
      <c r="D511" t="s">
        <v>6147</v>
      </c>
      <c r="E511" s="2">
        <v>3</v>
      </c>
      <c r="F511" s="2" t="str">
        <f>VLOOKUP(C511,customers!$A$1:$B$1001,2,FALSE)</f>
        <v>Marja Urion</v>
      </c>
      <c r="G511" s="2" t="str">
        <f>IF(VLOOKUP(C511,customers!A510:$C$1001,3,FALSE)=0,"",VLOOKUP(C511,customers!A510:$C$1001,3,FALSE) )</f>
        <v>murione5@alexa.com</v>
      </c>
      <c r="H511" s="2" t="str">
        <f>VLOOKUP(F511,customers!$B$1:$G$1001,6,FALSE)</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7">
        <f>INDEX(products!$A$1:$G$49,MATCH(orders!$D511,products!$A$1:$A$49,0),MATCH(orders!L$1,products!$A$1:$G$1,0))</f>
        <v>9.9499999999999993</v>
      </c>
      <c r="M511" s="7">
        <f t="shared" si="21"/>
        <v>29.849999999999998</v>
      </c>
      <c r="N511" t="str">
        <f t="shared" si="22"/>
        <v>Arabika</v>
      </c>
      <c r="O511" t="str">
        <f t="shared" si="23"/>
        <v>Dark</v>
      </c>
      <c r="P511" t="str">
        <f>VLOOKUP(Table2[[#This Row],[Customer ID]],customers!$A$1:$I$1001,9,FALSE)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IF(VLOOKUP(C512,customers!A511:$C$1001,3,FALSE)=0,"",VLOOKUP(C512,customers!A511:$C$1001,3,FALSE) )</f>
        <v>ckide6@narod.ru</v>
      </c>
      <c r="H512" s="2" t="str">
        <f>VLOOKUP(F512,customers!$B$1:$G$1001,6,FALSE)</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VLOOKUP(Table2[[#This Row],[Customer ID]],customers!$A$1:$I$1001,9,FALSE)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IF(VLOOKUP(C513,customers!A512:$C$1001,3,FALSE)=0,"",VLOOKUP(C513,customers!A512:$C$1001,3,FALSE) )</f>
        <v>cbeinee7@xinhuanet.com</v>
      </c>
      <c r="H513" s="2" t="str">
        <f>VLOOKUP(F513,customers!$B$1:$G$1001,6,FALSE)</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7">
        <f>INDEX(products!$A$1:$G$49,MATCH(orders!$D513,products!$A$1:$A$49,0),MATCH(orders!L$1,products!$A$1:$G$1,0))</f>
        <v>3.375</v>
      </c>
      <c r="M513" s="7">
        <f t="shared" si="21"/>
        <v>13.5</v>
      </c>
      <c r="N513" t="str">
        <f t="shared" si="22"/>
        <v>Arabika</v>
      </c>
      <c r="O513" t="str">
        <f t="shared" si="23"/>
        <v>Medium</v>
      </c>
      <c r="P513" t="str">
        <f>VLOOKUP(Table2[[#This Row],[Customer ID]],customers!$A$1:$I$1001,9,FALSE)</f>
        <v>Yes</v>
      </c>
    </row>
    <row r="514" spans="1:16" x14ac:dyDescent="0.25">
      <c r="A514" s="2" t="s">
        <v>3385</v>
      </c>
      <c r="B514" s="3">
        <v>43535</v>
      </c>
      <c r="C514" s="2" t="s">
        <v>3386</v>
      </c>
      <c r="D514" t="s">
        <v>6170</v>
      </c>
      <c r="E514" s="2">
        <v>3</v>
      </c>
      <c r="F514" s="2" t="str">
        <f>VLOOKUP(C514,customers!$A$1:$B$1001,2,FALSE)</f>
        <v>Celia Bakeup</v>
      </c>
      <c r="G514" s="2" t="str">
        <f>IF(VLOOKUP(C514,customers!A513:$C$1001,3,FALSE)=0,"",VLOOKUP(C514,customers!A513:$C$1001,3,FALSE) )</f>
        <v>cbakeupe8@globo.com</v>
      </c>
      <c r="H514" s="2" t="str">
        <f>VLOOKUP(F514,customers!$B$1:$G$1001,6,FALSE)</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7">
        <f>INDEX(products!$A$1:$G$49,MATCH(orders!$D514,products!$A$1:$A$49,0),MATCH(orders!L$1,products!$A$1:$G$1,0))</f>
        <v>15.85</v>
      </c>
      <c r="M514" s="7">
        <f t="shared" si="21"/>
        <v>47.55</v>
      </c>
      <c r="N514" t="str">
        <f t="shared" si="22"/>
        <v>Libersia</v>
      </c>
      <c r="O514" t="str">
        <f t="shared" si="23"/>
        <v>Light</v>
      </c>
      <c r="P514" t="str">
        <f>VLOOKUP(Table2[[#This Row],[Customer ID]],customers!$A$1:$I$1001,9,FALSE)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IF(VLOOKUP(C515,customers!A514:$C$1001,3,FALSE)=0,"",VLOOKUP(C515,customers!A514:$C$1001,3,FALSE) )</f>
        <v>nhelkine9@example.com</v>
      </c>
      <c r="H515" s="2" t="str">
        <f>VLOOKUP(F515,customers!$B$1:$G$1001,6,FALSE)</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7">
        <f>INDEX(products!$A$1:$G$49,MATCH(orders!$D515,products!$A$1:$A$49,0),MATCH(orders!L$1,products!$A$1:$G$1,0))</f>
        <v>15.85</v>
      </c>
      <c r="M515" s="7">
        <f t="shared" ref="M515:M578" si="24">L515*E515</f>
        <v>79.25</v>
      </c>
      <c r="N515" t="str">
        <f t="shared" ref="N515:N578" si="25">_xlfn.IFS(I515="Rob","Robusta",I515 ="Exc","Excelsa",I515="Ara","Arabika",I515="Lib","Libersia")</f>
        <v>Libersia</v>
      </c>
      <c r="O515" t="str">
        <f t="shared" ref="O515:O578" si="26">_xlfn.IFS(J515="M","Medium",J515="L","Light",J515="D","Dark")</f>
        <v>Light</v>
      </c>
      <c r="P515" t="str">
        <f>VLOOKUP(Table2[[#This Row],[Customer ID]],customers!$A$1:$I$1001,9,FALSE)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IF(VLOOKUP(C516,customers!A515:$C$1001,3,FALSE)=0,"",VLOOKUP(C516,customers!A515:$C$1001,3,FALSE) )</f>
        <v>pwitheringtonea@networkadvertising.org</v>
      </c>
      <c r="H516" s="2" t="str">
        <f>VLOOKUP(F516,customers!$B$1:$G$1001,6,FALSE)</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7">
        <f>INDEX(products!$A$1:$G$49,MATCH(orders!$D516,products!$A$1:$A$49,0),MATCH(orders!L$1,products!$A$1:$G$1,0))</f>
        <v>4.3650000000000002</v>
      </c>
      <c r="M516" s="7">
        <f t="shared" si="24"/>
        <v>26.19</v>
      </c>
      <c r="N516" t="str">
        <f t="shared" si="25"/>
        <v>Libersia</v>
      </c>
      <c r="O516" t="str">
        <f t="shared" si="26"/>
        <v>Medium</v>
      </c>
      <c r="P516" t="str">
        <f>VLOOKUP(Table2[[#This Row],[Customer ID]],customers!$A$1:$I$1001,9,FALSE)</f>
        <v>Yes</v>
      </c>
    </row>
    <row r="517" spans="1:16" x14ac:dyDescent="0.25">
      <c r="A517" s="2" t="s">
        <v>3402</v>
      </c>
      <c r="B517" s="3">
        <v>44673</v>
      </c>
      <c r="C517" s="2" t="s">
        <v>3403</v>
      </c>
      <c r="D517" t="s">
        <v>6173</v>
      </c>
      <c r="E517" s="2">
        <v>3</v>
      </c>
      <c r="F517" s="2" t="str">
        <f>VLOOKUP(C517,customers!$A$1:$B$1001,2,FALSE)</f>
        <v>Tildie Tilzey</v>
      </c>
      <c r="G517" s="2" t="str">
        <f>IF(VLOOKUP(C517,customers!A516:$C$1001,3,FALSE)=0,"",VLOOKUP(C517,customers!A516:$C$1001,3,FALSE) )</f>
        <v>ttilzeyeb@hostgator.com</v>
      </c>
      <c r="H517" s="2" t="str">
        <f>VLOOKUP(F517,customers!$B$1:$G$1001,6,FALSE)</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VLOOKUP(Table2[[#This Row],[Customer ID]],customers!$A$1:$I$1001,9,FALSE)</f>
        <v>No</v>
      </c>
    </row>
    <row r="518" spans="1:16" x14ac:dyDescent="0.25">
      <c r="A518" s="2" t="s">
        <v>3408</v>
      </c>
      <c r="B518" s="3">
        <v>44723</v>
      </c>
      <c r="C518" s="2" t="s">
        <v>3409</v>
      </c>
      <c r="D518" t="s">
        <v>6149</v>
      </c>
      <c r="E518" s="2">
        <v>5</v>
      </c>
      <c r="F518" s="2" t="str">
        <f>VLOOKUP(C518,customers!$A$1:$B$1001,2,FALSE)</f>
        <v>Cindra Burling</v>
      </c>
      <c r="G518" s="2" t="str">
        <f>IF(VLOOKUP(C518,customers!A517:$C$1001,3,FALSE)=0,"",VLOOKUP(C518,customers!A517:$C$1001,3,FALSE) )</f>
        <v/>
      </c>
      <c r="H518" s="2" t="str">
        <f>VLOOKUP(F518,customers!$B$1:$G$1001,6,FALSE)</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VLOOKUP(Table2[[#This Row],[Customer ID]],customers!$A$1:$I$1001,9,FALSE)</f>
        <v>Yes</v>
      </c>
    </row>
    <row r="519" spans="1:16" x14ac:dyDescent="0.25">
      <c r="A519" s="2" t="s">
        <v>3413</v>
      </c>
      <c r="B519" s="3">
        <v>44678</v>
      </c>
      <c r="C519" s="2" t="s">
        <v>3414</v>
      </c>
      <c r="D519" t="s">
        <v>6150</v>
      </c>
      <c r="E519" s="2">
        <v>2</v>
      </c>
      <c r="F519" s="2" t="str">
        <f>VLOOKUP(C519,customers!$A$1:$B$1001,2,FALSE)</f>
        <v>Channa Belamy</v>
      </c>
      <c r="G519" s="2" t="str">
        <f>IF(VLOOKUP(C519,customers!A518:$C$1001,3,FALSE)=0,"",VLOOKUP(C519,customers!A518:$C$1001,3,FALSE) )</f>
        <v/>
      </c>
      <c r="H519" s="2" t="str">
        <f>VLOOKUP(F519,customers!$B$1:$G$1001,6,FALSE)</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7">
        <f>INDEX(products!$A$1:$G$49,MATCH(orders!$D519,products!$A$1:$A$49,0),MATCH(orders!L$1,products!$A$1:$G$1,0))</f>
        <v>3.8849999999999998</v>
      </c>
      <c r="M519" s="7">
        <f t="shared" si="24"/>
        <v>7.77</v>
      </c>
      <c r="N519" t="str">
        <f t="shared" si="25"/>
        <v>Libersia</v>
      </c>
      <c r="O519" t="str">
        <f t="shared" si="26"/>
        <v>Dark</v>
      </c>
      <c r="P519" t="str">
        <f>VLOOKUP(Table2[[#This Row],[Customer ID]],customers!$A$1:$I$1001,9,FALSE)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IF(VLOOKUP(C520,customers!A519:$C$1001,3,FALSE)=0,"",VLOOKUP(C520,customers!A519:$C$1001,3,FALSE) )</f>
        <v>kimortsee@alexa.com</v>
      </c>
      <c r="H520" s="2" t="str">
        <f>VLOOKUP(F520,customers!$B$1:$G$1001,6,FALSE)</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VLOOKUP(Table2[[#This Row],[Customer ID]],customers!$A$1:$I$1001,9,FALSE)</f>
        <v>No</v>
      </c>
    </row>
    <row r="521" spans="1:16" x14ac:dyDescent="0.25">
      <c r="A521" s="2" t="s">
        <v>3424</v>
      </c>
      <c r="B521" s="3">
        <v>44026</v>
      </c>
      <c r="C521" s="2" t="s">
        <v>3368</v>
      </c>
      <c r="D521" t="s">
        <v>6158</v>
      </c>
      <c r="E521" s="2">
        <v>2</v>
      </c>
      <c r="F521" s="2" t="str">
        <f>VLOOKUP(C521,customers!$A$1:$B$1001,2,FALSE)</f>
        <v>Marja Urion</v>
      </c>
      <c r="G521" s="2" t="e">
        <f>IF(VLOOKUP(C521,customers!A520:$C$1001,3,FALSE)=0,"",VLOOKUP(C521,customers!A520:$C$1001,3,FALSE) )</f>
        <v>#N/A</v>
      </c>
      <c r="H521" s="2" t="str">
        <f>VLOOKUP(F521,customers!$B$1:$G$1001,6,FALSE)</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7">
        <f>INDEX(products!$A$1:$G$49,MATCH(orders!$D521,products!$A$1:$A$49,0),MATCH(orders!L$1,products!$A$1:$G$1,0))</f>
        <v>5.97</v>
      </c>
      <c r="M521" s="7">
        <f t="shared" si="24"/>
        <v>11.94</v>
      </c>
      <c r="N521" t="str">
        <f t="shared" si="25"/>
        <v>Arabika</v>
      </c>
      <c r="O521" t="str">
        <f t="shared" si="26"/>
        <v>Dark</v>
      </c>
      <c r="P521" t="str">
        <f>VLOOKUP(Table2[[#This Row],[Customer ID]],customers!$A$1:$I$1001,9,FALSE)</f>
        <v>Yes</v>
      </c>
    </row>
    <row r="522" spans="1:16" x14ac:dyDescent="0.25">
      <c r="A522" s="2" t="s">
        <v>3430</v>
      </c>
      <c r="B522" s="3">
        <v>44446</v>
      </c>
      <c r="C522" s="2" t="s">
        <v>3431</v>
      </c>
      <c r="D522" t="s">
        <v>6150</v>
      </c>
      <c r="E522" s="2">
        <v>1</v>
      </c>
      <c r="F522" s="2" t="str">
        <f>VLOOKUP(C522,customers!$A$1:$B$1001,2,FALSE)</f>
        <v>Mag Armistead</v>
      </c>
      <c r="G522" s="2" t="str">
        <f>IF(VLOOKUP(C522,customers!A521:$C$1001,3,FALSE)=0,"",VLOOKUP(C522,customers!A521:$C$1001,3,FALSE) )</f>
        <v>marmisteadeg@blogtalkradio.com</v>
      </c>
      <c r="H522" s="2" t="str">
        <f>VLOOKUP(F522,customers!$B$1:$G$1001,6,FALSE)</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7">
        <f>INDEX(products!$A$1:$G$49,MATCH(orders!$D522,products!$A$1:$A$49,0),MATCH(orders!L$1,products!$A$1:$G$1,0))</f>
        <v>3.8849999999999998</v>
      </c>
      <c r="M522" s="7">
        <f t="shared" si="24"/>
        <v>3.8849999999999998</v>
      </c>
      <c r="N522" t="str">
        <f t="shared" si="25"/>
        <v>Libersia</v>
      </c>
      <c r="O522" t="str">
        <f t="shared" si="26"/>
        <v>Dark</v>
      </c>
      <c r="P522" t="str">
        <f>VLOOKUP(Table2[[#This Row],[Customer ID]],customers!$A$1:$I$1001,9,FALSE)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IF(VLOOKUP(C523,customers!A522:$C$1001,3,FALSE)=0,"",VLOOKUP(C523,customers!A522:$C$1001,3,FALSE) )</f>
        <v>marmisteadeg@blogtalkradio.com</v>
      </c>
      <c r="H523" s="2" t="str">
        <f>VLOOKUP(F523,customers!$B$1:$G$1001,6,FALSE)</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VLOOKUP(Table2[[#This Row],[Customer ID]],customers!$A$1:$I$1001,9,FALSE)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IF(VLOOKUP(C524,customers!A523:$C$1001,3,FALSE)=0,"",VLOOKUP(C524,customers!A523:$C$1001,3,FALSE) )</f>
        <v>vupstoneei@google.pl</v>
      </c>
      <c r="H524" s="2" t="str">
        <f>VLOOKUP(F524,customers!$B$1:$G$1001,6,FALSE)</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VLOOKUP(Table2[[#This Row],[Customer ID]],customers!$A$1:$I$1001,9,FALSE)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IF(VLOOKUP(C525,customers!A524:$C$1001,3,FALSE)=0,"",VLOOKUP(C525,customers!A524:$C$1001,3,FALSE) )</f>
        <v>bbeelbyej@rediff.com</v>
      </c>
      <c r="H525" s="2" t="str">
        <f>VLOOKUP(F525,customers!$B$1:$G$1001,6,FALSE)</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7">
        <f>INDEX(products!$A$1:$G$49,MATCH(orders!$D525,products!$A$1:$A$49,0),MATCH(orders!L$1,products!$A$1:$G$1,0))</f>
        <v>29.784999999999997</v>
      </c>
      <c r="M525" s="7">
        <f t="shared" si="24"/>
        <v>29.784999999999997</v>
      </c>
      <c r="N525" t="str">
        <f t="shared" si="25"/>
        <v>Libersia</v>
      </c>
      <c r="O525" t="str">
        <f t="shared" si="26"/>
        <v>Dark</v>
      </c>
      <c r="P525" t="str">
        <f>VLOOKUP(Table2[[#This Row],[Customer ID]],customers!$A$1:$I$1001,9,FALSE)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IF(VLOOKUP(C526,customers!A525:$C$1001,3,FALSE)=0,"",VLOOKUP(C526,customers!A525:$C$1001,3,FALSE) )</f>
        <v/>
      </c>
      <c r="H526" s="2" t="str">
        <f>VLOOKUP(F526,customers!$B$1:$G$1001,6,FALSE)</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7">
        <f>INDEX(products!$A$1:$G$49,MATCH(orders!$D526,products!$A$1:$A$49,0),MATCH(orders!L$1,products!$A$1:$G$1,0))</f>
        <v>36.454999999999998</v>
      </c>
      <c r="M526" s="7">
        <f t="shared" si="24"/>
        <v>72.91</v>
      </c>
      <c r="N526" t="str">
        <f t="shared" si="25"/>
        <v>Libersia</v>
      </c>
      <c r="O526" t="str">
        <f t="shared" si="26"/>
        <v>Light</v>
      </c>
      <c r="P526" t="str">
        <f>VLOOKUP(Table2[[#This Row],[Customer ID]],customers!$A$1:$I$1001,9,FALSE)</f>
        <v>No</v>
      </c>
    </row>
    <row r="527" spans="1:16" x14ac:dyDescent="0.25">
      <c r="A527" s="2" t="s">
        <v>3458</v>
      </c>
      <c r="B527" s="3">
        <v>44038</v>
      </c>
      <c r="C527" s="2" t="s">
        <v>3459</v>
      </c>
      <c r="D527" t="s">
        <v>6163</v>
      </c>
      <c r="E527" s="2">
        <v>5</v>
      </c>
      <c r="F527" s="2" t="str">
        <f>VLOOKUP(C527,customers!$A$1:$B$1001,2,FALSE)</f>
        <v>Edin Yantsurev</v>
      </c>
      <c r="G527" s="2" t="str">
        <f>IF(VLOOKUP(C527,customers!A526:$C$1001,3,FALSE)=0,"",VLOOKUP(C527,customers!A526:$C$1001,3,FALSE) )</f>
        <v/>
      </c>
      <c r="H527" s="2" t="str">
        <f>VLOOKUP(F527,customers!$B$1:$G$1001,6,FALSE)</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VLOOKUP(Table2[[#This Row],[Customer ID]],customers!$A$1:$I$1001,9,FALSE)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IF(VLOOKUP(C528,customers!A527:$C$1001,3,FALSE)=0,"",VLOOKUP(C528,customers!A527:$C$1001,3,FALSE) )</f>
        <v>wspeechlyem@amazon.com</v>
      </c>
      <c r="H528" s="2" t="str">
        <f>VLOOKUP(F528,customers!$B$1:$G$1001,6,FALSE)</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VLOOKUP(Table2[[#This Row],[Customer ID]],customers!$A$1:$I$1001,9,FALSE)</f>
        <v>Yes</v>
      </c>
    </row>
    <row r="529" spans="1:16" x14ac:dyDescent="0.25">
      <c r="A529" s="2" t="s">
        <v>3469</v>
      </c>
      <c r="B529" s="3">
        <v>43517</v>
      </c>
      <c r="C529" s="2" t="s">
        <v>3470</v>
      </c>
      <c r="D529" t="s">
        <v>6139</v>
      </c>
      <c r="E529" s="2">
        <v>5</v>
      </c>
      <c r="F529" s="2" t="str">
        <f>VLOOKUP(C529,customers!$A$1:$B$1001,2,FALSE)</f>
        <v>Irvine Phillpot</v>
      </c>
      <c r="G529" s="2" t="str">
        <f>IF(VLOOKUP(C529,customers!A528:$C$1001,3,FALSE)=0,"",VLOOKUP(C529,customers!A528:$C$1001,3,FALSE) )</f>
        <v>iphillpoten@buzzfeed.com</v>
      </c>
      <c r="H529" s="2" t="str">
        <f>VLOOKUP(F529,customers!$B$1:$G$1001,6,FALSE)</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VLOOKUP(Table2[[#This Row],[Customer ID]],customers!$A$1:$I$1001,9,FALSE)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IF(VLOOKUP(C530,customers!A529:$C$1001,3,FALSE)=0,"",VLOOKUP(C530,customers!A529:$C$1001,3,FALSE) )</f>
        <v>lpennaccieo@statcounter.com</v>
      </c>
      <c r="H530" s="2" t="str">
        <f>VLOOKUP(F530,customers!$B$1:$G$1001,6,FALSE)</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VLOOKUP(Table2[[#This Row],[Customer ID]],customers!$A$1:$I$1001,9,FALSE)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IF(VLOOKUP(C531,customers!A530:$C$1001,3,FALSE)=0,"",VLOOKUP(C531,customers!A530:$C$1001,3,FALSE) )</f>
        <v>sarpinep@moonfruit.com</v>
      </c>
      <c r="H531" s="2" t="str">
        <f>VLOOKUP(F531,customers!$B$1:$G$1001,6,FALSE)</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VLOOKUP(Table2[[#This Row],[Customer ID]],customers!$A$1:$I$1001,9,FALSE)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IF(VLOOKUP(C532,customers!A531:$C$1001,3,FALSE)=0,"",VLOOKUP(C532,customers!A531:$C$1001,3,FALSE) )</f>
        <v>dfrieseq@cargocollective.com</v>
      </c>
      <c r="H532" s="2" t="str">
        <f>VLOOKUP(F532,customers!$B$1:$G$1001,6,FALSE)</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VLOOKUP(Table2[[#This Row],[Customer ID]],customers!$A$1:$I$1001,9,FALSE)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IF(VLOOKUP(C533,customers!A532:$C$1001,3,FALSE)=0,"",VLOOKUP(C533,customers!A532:$C$1001,3,FALSE) )</f>
        <v>rsharerer@flavors.me</v>
      </c>
      <c r="H533" s="2" t="str">
        <f>VLOOKUP(F533,customers!$B$1:$G$1001,6,FALSE)</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VLOOKUP(Table2[[#This Row],[Customer ID]],customers!$A$1:$I$1001,9,FALSE)</f>
        <v>No</v>
      </c>
    </row>
    <row r="534" spans="1:16" x14ac:dyDescent="0.25">
      <c r="A534" s="2" t="s">
        <v>3499</v>
      </c>
      <c r="B534" s="3">
        <v>44330</v>
      </c>
      <c r="C534" s="2" t="s">
        <v>3500</v>
      </c>
      <c r="D534" t="s">
        <v>6139</v>
      </c>
      <c r="E534" s="2">
        <v>2</v>
      </c>
      <c r="F534" s="2" t="str">
        <f>VLOOKUP(C534,customers!$A$1:$B$1001,2,FALSE)</f>
        <v>Nannie Naseby</v>
      </c>
      <c r="G534" s="2" t="str">
        <f>IF(VLOOKUP(C534,customers!A533:$C$1001,3,FALSE)=0,"",VLOOKUP(C534,customers!A533:$C$1001,3,FALSE) )</f>
        <v>nnasebyes@umich.edu</v>
      </c>
      <c r="H534" s="2" t="str">
        <f>VLOOKUP(F534,customers!$B$1:$G$1001,6,FALSE)</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VLOOKUP(Table2[[#This Row],[Customer ID]],customers!$A$1:$I$1001,9,FALSE)</f>
        <v>Yes</v>
      </c>
    </row>
    <row r="535" spans="1:16" x14ac:dyDescent="0.25">
      <c r="A535" s="2" t="s">
        <v>3505</v>
      </c>
      <c r="B535" s="3">
        <v>44724</v>
      </c>
      <c r="C535" s="2" t="s">
        <v>3506</v>
      </c>
      <c r="D535" t="s">
        <v>6172</v>
      </c>
      <c r="E535" s="2">
        <v>4</v>
      </c>
      <c r="F535" s="2" t="str">
        <f>VLOOKUP(C535,customers!$A$1:$B$1001,2,FALSE)</f>
        <v>Rea Offell</v>
      </c>
      <c r="G535" s="2" t="str">
        <f>IF(VLOOKUP(C535,customers!A534:$C$1001,3,FALSE)=0,"",VLOOKUP(C535,customers!A534:$C$1001,3,FALSE) )</f>
        <v/>
      </c>
      <c r="H535" s="2" t="str">
        <f>VLOOKUP(F535,customers!$B$1:$G$1001,6,FALSE)</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VLOOKUP(Table2[[#This Row],[Customer ID]],customers!$A$1:$I$1001,9,FALSE)</f>
        <v>No</v>
      </c>
    </row>
    <row r="536" spans="1:16" x14ac:dyDescent="0.25">
      <c r="A536" s="2" t="s">
        <v>3510</v>
      </c>
      <c r="B536" s="3">
        <v>44563</v>
      </c>
      <c r="C536" s="2" t="s">
        <v>3511</v>
      </c>
      <c r="D536" t="s">
        <v>6151</v>
      </c>
      <c r="E536" s="2">
        <v>2</v>
      </c>
      <c r="F536" s="2" t="str">
        <f>VLOOKUP(C536,customers!$A$1:$B$1001,2,FALSE)</f>
        <v>Kris O'Cullen</v>
      </c>
      <c r="G536" s="2" t="str">
        <f>IF(VLOOKUP(C536,customers!A535:$C$1001,3,FALSE)=0,"",VLOOKUP(C536,customers!A535:$C$1001,3,FALSE) )</f>
        <v>koculleneu@ca.gov</v>
      </c>
      <c r="H536" s="2" t="str">
        <f>VLOOKUP(F536,customers!$B$1:$G$1001,6,FALSE)</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VLOOKUP(Table2[[#This Row],[Customer ID]],customers!$A$1:$I$1001,9,FALSE)</f>
        <v>Yes</v>
      </c>
    </row>
    <row r="537" spans="1:16" x14ac:dyDescent="0.25">
      <c r="A537" s="2" t="s">
        <v>3516</v>
      </c>
      <c r="B537" s="3">
        <v>44585</v>
      </c>
      <c r="C537" s="2" t="s">
        <v>3517</v>
      </c>
      <c r="D537" t="s">
        <v>6145</v>
      </c>
      <c r="E537" s="2">
        <v>2</v>
      </c>
      <c r="F537" s="2" t="str">
        <f>VLOOKUP(C537,customers!$A$1:$B$1001,2,FALSE)</f>
        <v>Timoteo Glisane</v>
      </c>
      <c r="G537" s="2" t="str">
        <f>IF(VLOOKUP(C537,customers!A536:$C$1001,3,FALSE)=0,"",VLOOKUP(C537,customers!A536:$C$1001,3,FALSE) )</f>
        <v/>
      </c>
      <c r="H537" s="2" t="str">
        <f>VLOOKUP(F537,customers!$B$1:$G$1001,6,FALSE)</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7">
        <f>INDEX(products!$A$1:$G$49,MATCH(orders!$D537,products!$A$1:$A$49,0),MATCH(orders!L$1,products!$A$1:$G$1,0))</f>
        <v>4.7549999999999999</v>
      </c>
      <c r="M537" s="7">
        <f t="shared" si="24"/>
        <v>9.51</v>
      </c>
      <c r="N537" t="str">
        <f t="shared" si="25"/>
        <v>Libersia</v>
      </c>
      <c r="O537" t="str">
        <f t="shared" si="26"/>
        <v>Light</v>
      </c>
      <c r="P537" t="str">
        <f>VLOOKUP(Table2[[#This Row],[Customer ID]],customers!$A$1:$I$1001,9,FALSE)</f>
        <v>No</v>
      </c>
    </row>
    <row r="538" spans="1:16" x14ac:dyDescent="0.25">
      <c r="A538" s="2" t="s">
        <v>3521</v>
      </c>
      <c r="B538" s="3">
        <v>43544</v>
      </c>
      <c r="C538" s="2" t="s">
        <v>3368</v>
      </c>
      <c r="D538" t="s">
        <v>6163</v>
      </c>
      <c r="E538" s="2">
        <v>3</v>
      </c>
      <c r="F538" s="2" t="str">
        <f>VLOOKUP(C538,customers!$A$1:$B$1001,2,FALSE)</f>
        <v>Marja Urion</v>
      </c>
      <c r="G538" s="2" t="e">
        <f>IF(VLOOKUP(C538,customers!A537:$C$1001,3,FALSE)=0,"",VLOOKUP(C538,customers!A537:$C$1001,3,FALSE) )</f>
        <v>#N/A</v>
      </c>
      <c r="H538" s="2" t="str">
        <f>VLOOKUP(F538,customers!$B$1:$G$1001,6,FALSE)</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VLOOKUP(Table2[[#This Row],[Customer ID]],customers!$A$1:$I$1001,9,FALSE)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IF(VLOOKUP(C539,customers!A538:$C$1001,3,FALSE)=0,"",VLOOKUP(C539,customers!A538:$C$1001,3,FALSE) )</f>
        <v>hbranganex@woothemes.com</v>
      </c>
      <c r="H539" s="2" t="str">
        <f>VLOOKUP(F539,customers!$B$1:$G$1001,6,FALSE)</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VLOOKUP(Table2[[#This Row],[Customer ID]],customers!$A$1:$I$1001,9,FALSE)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IF(VLOOKUP(C540,customers!A539:$C$1001,3,FALSE)=0,"",VLOOKUP(C540,customers!A539:$C$1001,3,FALSE) )</f>
        <v>agallyoney@engadget.com</v>
      </c>
      <c r="H540" s="2" t="str">
        <f>VLOOKUP(F540,customers!$B$1:$G$1001,6,FALSE)</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VLOOKUP(Table2[[#This Row],[Customer ID]],customers!$A$1:$I$1001,9,FALSE)</f>
        <v>Yes</v>
      </c>
    </row>
    <row r="541" spans="1:16" x14ac:dyDescent="0.25">
      <c r="A541" s="2" t="s">
        <v>3537</v>
      </c>
      <c r="B541" s="3">
        <v>44488</v>
      </c>
      <c r="C541" s="2" t="s">
        <v>3538</v>
      </c>
      <c r="D541" t="s">
        <v>6172</v>
      </c>
      <c r="E541" s="2">
        <v>5</v>
      </c>
      <c r="F541" s="2" t="str">
        <f>VLOOKUP(C541,customers!$A$1:$B$1001,2,FALSE)</f>
        <v>Birgit Domange</v>
      </c>
      <c r="G541" s="2" t="str">
        <f>IF(VLOOKUP(C541,customers!A540:$C$1001,3,FALSE)=0,"",VLOOKUP(C541,customers!A540:$C$1001,3,FALSE) )</f>
        <v>bdomangeez@yahoo.co.jp</v>
      </c>
      <c r="H541" s="2" t="str">
        <f>VLOOKUP(F541,customers!$B$1:$G$1001,6,FALSE)</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VLOOKUP(Table2[[#This Row],[Customer ID]],customers!$A$1:$I$1001,9,FALSE)</f>
        <v>No</v>
      </c>
    </row>
    <row r="542" spans="1:16" x14ac:dyDescent="0.25">
      <c r="A542" s="2" t="s">
        <v>3542</v>
      </c>
      <c r="B542" s="3">
        <v>43584</v>
      </c>
      <c r="C542" s="2" t="s">
        <v>3543</v>
      </c>
      <c r="D542" t="s">
        <v>6170</v>
      </c>
      <c r="E542" s="2">
        <v>4</v>
      </c>
      <c r="F542" s="2" t="str">
        <f>VLOOKUP(C542,customers!$A$1:$B$1001,2,FALSE)</f>
        <v>Killian Osler</v>
      </c>
      <c r="G542" s="2" t="str">
        <f>IF(VLOOKUP(C542,customers!A541:$C$1001,3,FALSE)=0,"",VLOOKUP(C542,customers!A541:$C$1001,3,FALSE) )</f>
        <v>koslerf0@gmpg.org</v>
      </c>
      <c r="H542" s="2" t="str">
        <f>VLOOKUP(F542,customers!$B$1:$G$1001,6,FALSE)</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7">
        <f>INDEX(products!$A$1:$G$49,MATCH(orders!$D542,products!$A$1:$A$49,0),MATCH(orders!L$1,products!$A$1:$G$1,0))</f>
        <v>15.85</v>
      </c>
      <c r="M542" s="7">
        <f t="shared" si="24"/>
        <v>63.4</v>
      </c>
      <c r="N542" t="str">
        <f t="shared" si="25"/>
        <v>Libersia</v>
      </c>
      <c r="O542" t="str">
        <f t="shared" si="26"/>
        <v>Light</v>
      </c>
      <c r="P542" t="str">
        <f>VLOOKUP(Table2[[#This Row],[Customer ID]],customers!$A$1:$I$1001,9,FALSE)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IF(VLOOKUP(C543,customers!A542:$C$1001,3,FALSE)=0,"",VLOOKUP(C543,customers!A542:$C$1001,3,FALSE) )</f>
        <v/>
      </c>
      <c r="H543" s="2" t="str">
        <f>VLOOKUP(F543,customers!$B$1:$G$1001,6,FALSE)</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7">
        <f>INDEX(products!$A$1:$G$49,MATCH(orders!$D543,products!$A$1:$A$49,0),MATCH(orders!L$1,products!$A$1:$G$1,0))</f>
        <v>22.884999999999998</v>
      </c>
      <c r="M543" s="7">
        <f t="shared" si="24"/>
        <v>22.884999999999998</v>
      </c>
      <c r="N543" t="str">
        <f t="shared" si="25"/>
        <v>Arabika</v>
      </c>
      <c r="O543" t="str">
        <f t="shared" si="26"/>
        <v>Dark</v>
      </c>
      <c r="P543" t="str">
        <f>VLOOKUP(Table2[[#This Row],[Customer ID]],customers!$A$1:$I$1001,9,FALSE)</f>
        <v>Yes</v>
      </c>
    </row>
    <row r="544" spans="1:16" x14ac:dyDescent="0.25">
      <c r="A544" s="2" t="s">
        <v>3553</v>
      </c>
      <c r="B544" s="3">
        <v>44335</v>
      </c>
      <c r="C544" s="2" t="s">
        <v>3554</v>
      </c>
      <c r="D544" t="s">
        <v>6175</v>
      </c>
      <c r="E544" s="2">
        <v>4</v>
      </c>
      <c r="F544" s="2" t="str">
        <f>VLOOKUP(C544,customers!$A$1:$B$1001,2,FALSE)</f>
        <v>Zack Pellett</v>
      </c>
      <c r="G544" s="2" t="str">
        <f>IF(VLOOKUP(C544,customers!A543:$C$1001,3,FALSE)=0,"",VLOOKUP(C544,customers!A543:$C$1001,3,FALSE) )</f>
        <v>zpellettf2@dailymotion.com</v>
      </c>
      <c r="H544" s="2" t="str">
        <f>VLOOKUP(F544,customers!$B$1:$G$1001,6,FALSE)</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7">
        <f>INDEX(products!$A$1:$G$49,MATCH(orders!$D544,products!$A$1:$A$49,0),MATCH(orders!L$1,products!$A$1:$G$1,0))</f>
        <v>25.874999999999996</v>
      </c>
      <c r="M544" s="7">
        <f t="shared" si="24"/>
        <v>103.49999999999999</v>
      </c>
      <c r="N544" t="str">
        <f t="shared" si="25"/>
        <v>Arabika</v>
      </c>
      <c r="O544" t="str">
        <f t="shared" si="26"/>
        <v>Medium</v>
      </c>
      <c r="P544" t="str">
        <f>VLOOKUP(Table2[[#This Row],[Customer ID]],customers!$A$1:$I$1001,9,FALSE)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IF(VLOOKUP(C545,customers!A544:$C$1001,3,FALSE)=0,"",VLOOKUP(C545,customers!A544:$C$1001,3,FALSE) )</f>
        <v>isprakesf3@spiegel.de</v>
      </c>
      <c r="H545" s="2" t="str">
        <f>VLOOKUP(F545,customers!$B$1:$G$1001,6,FALSE)</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VLOOKUP(Table2[[#This Row],[Customer ID]],customers!$A$1:$I$1001,9,FALSE)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IF(VLOOKUP(C546,customers!A545:$C$1001,3,FALSE)=0,"",VLOOKUP(C546,customers!A545:$C$1001,3,FALSE) )</f>
        <v>hfromantf4@ucsd.edu</v>
      </c>
      <c r="H546" s="2" t="str">
        <f>VLOOKUP(F546,customers!$B$1:$G$1001,6,FALSE)</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7.77</v>
      </c>
      <c r="M546" s="7">
        <f t="shared" si="24"/>
        <v>15.54</v>
      </c>
      <c r="N546" t="str">
        <f t="shared" si="25"/>
        <v>Arabika</v>
      </c>
      <c r="O546" t="str">
        <f t="shared" si="26"/>
        <v>Light</v>
      </c>
      <c r="P546" t="str">
        <f>VLOOKUP(Table2[[#This Row],[Customer ID]],customers!$A$1:$I$1001,9,FALSE)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IF(VLOOKUP(C547,customers!A546:$C$1001,3,FALSE)=0,"",VLOOKUP(C547,customers!A546:$C$1001,3,FALSE) )</f>
        <v>rflearf5@artisteer.com</v>
      </c>
      <c r="H547" s="2" t="str">
        <f>VLOOKUP(F547,customers!$B$1:$G$1001,6,FALSE)</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7">
        <f>INDEX(products!$A$1:$G$49,MATCH(orders!$D547,products!$A$1:$A$49,0),MATCH(orders!L$1,products!$A$1:$G$1,0))</f>
        <v>3.8849999999999998</v>
      </c>
      <c r="M547" s="7">
        <f t="shared" si="24"/>
        <v>15.54</v>
      </c>
      <c r="N547" t="str">
        <f t="shared" si="25"/>
        <v>Libersia</v>
      </c>
      <c r="O547" t="str">
        <f t="shared" si="26"/>
        <v>Dark</v>
      </c>
      <c r="P547" t="str">
        <f>VLOOKUP(Table2[[#This Row],[Customer ID]],customers!$A$1:$I$1001,9,FALSE)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IF(VLOOKUP(C548,customers!A547:$C$1001,3,FALSE)=0,"",VLOOKUP(C548,customers!A547:$C$1001,3,FALSE) )</f>
        <v/>
      </c>
      <c r="H548" s="2" t="str">
        <f>VLOOKUP(F548,customers!$B$1:$G$1001,6,FALSE)</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VLOOKUP(Table2[[#This Row],[Customer ID]],customers!$A$1:$I$1001,9,FALSE)</f>
        <v>No</v>
      </c>
    </row>
    <row r="549" spans="1:16" x14ac:dyDescent="0.25">
      <c r="A549" s="2" t="s">
        <v>3582</v>
      </c>
      <c r="B549" s="3">
        <v>44265</v>
      </c>
      <c r="C549" s="2" t="s">
        <v>3594</v>
      </c>
      <c r="D549" t="s">
        <v>6178</v>
      </c>
      <c r="E549" s="2">
        <v>3</v>
      </c>
      <c r="F549" s="2" t="str">
        <f>VLOOKUP(C549,customers!$A$1:$B$1001,2,FALSE)</f>
        <v>Wilek Lightollers</v>
      </c>
      <c r="G549" s="2" t="str">
        <f>IF(VLOOKUP(C549,customers!A548:$C$1001,3,FALSE)=0,"",VLOOKUP(C549,customers!A548:$C$1001,3,FALSE) )</f>
        <v>wlightollersf9@baidu.com</v>
      </c>
      <c r="H549" s="2" t="str">
        <f>VLOOKUP(F549,customers!$B$1:$G$1001,6,FALSE)</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VLOOKUP(Table2[[#This Row],[Customer ID]],customers!$A$1:$I$1001,9,FALSE)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IF(VLOOKUP(C550,customers!A549:$C$1001,3,FALSE)=0,"",VLOOKUP(C550,customers!A549:$C$1001,3,FALSE) )</f>
        <v>bmundenf8@elpais.com</v>
      </c>
      <c r="H550" s="2" t="str">
        <f>VLOOKUP(F550,customers!$B$1:$G$1001,6,FALSE)</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VLOOKUP(Table2[[#This Row],[Customer ID]],customers!$A$1:$I$1001,9,FALSE)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IF(VLOOKUP(C551,customers!A550:$C$1001,3,FALSE)=0,"",VLOOKUP(C551,customers!A550:$C$1001,3,FALSE) )</f>
        <v>wlightollersf9@baidu.com</v>
      </c>
      <c r="H551" s="2" t="str">
        <f>VLOOKUP(F551,customers!$B$1:$G$1001,6,FALSE)</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VLOOKUP(Table2[[#This Row],[Customer ID]],customers!$A$1:$I$1001,9,FALSE)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IF(VLOOKUP(C552,customers!A551:$C$1001,3,FALSE)=0,"",VLOOKUP(C552,customers!A551:$C$1001,3,FALSE) )</f>
        <v>nbrakespearfa@rediff.com</v>
      </c>
      <c r="H552" s="2" t="str">
        <f>VLOOKUP(F552,customers!$B$1:$G$1001,6,FALSE)</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7">
        <f>INDEX(products!$A$1:$G$49,MATCH(orders!$D552,products!$A$1:$A$49,0),MATCH(orders!L$1,products!$A$1:$G$1,0))</f>
        <v>3.8849999999999998</v>
      </c>
      <c r="M552" s="7">
        <f t="shared" si="24"/>
        <v>23.31</v>
      </c>
      <c r="N552" t="str">
        <f t="shared" si="25"/>
        <v>Libersia</v>
      </c>
      <c r="O552" t="str">
        <f t="shared" si="26"/>
        <v>Dark</v>
      </c>
      <c r="P552" t="str">
        <f>VLOOKUP(Table2[[#This Row],[Customer ID]],customers!$A$1:$I$1001,9,FALSE)</f>
        <v>Yes</v>
      </c>
    </row>
    <row r="553" spans="1:16" x14ac:dyDescent="0.25">
      <c r="A553" s="2" t="s">
        <v>3605</v>
      </c>
      <c r="B553" s="3">
        <v>44694</v>
      </c>
      <c r="C553" s="2" t="s">
        <v>3606</v>
      </c>
      <c r="D553" t="s">
        <v>6153</v>
      </c>
      <c r="E553" s="2">
        <v>2</v>
      </c>
      <c r="F553" s="2" t="str">
        <f>VLOOKUP(C553,customers!$A$1:$B$1001,2,FALSE)</f>
        <v>Malynda Glawsop</v>
      </c>
      <c r="G553" s="2" t="str">
        <f>IF(VLOOKUP(C553,customers!A552:$C$1001,3,FALSE)=0,"",VLOOKUP(C553,customers!A552:$C$1001,3,FALSE) )</f>
        <v>mglawsopfb@reverbnation.com</v>
      </c>
      <c r="H553" s="2" t="str">
        <f>VLOOKUP(F553,customers!$B$1:$G$1001,6,FALSE)</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VLOOKUP(Table2[[#This Row],[Customer ID]],customers!$A$1:$I$1001,9,FALSE)</f>
        <v>No</v>
      </c>
    </row>
    <row r="554" spans="1:16" x14ac:dyDescent="0.25">
      <c r="A554" s="2" t="s">
        <v>3611</v>
      </c>
      <c r="B554" s="3">
        <v>43761</v>
      </c>
      <c r="C554" s="2" t="s">
        <v>3612</v>
      </c>
      <c r="D554" t="s">
        <v>6184</v>
      </c>
      <c r="E554" s="2">
        <v>4</v>
      </c>
      <c r="F554" s="2" t="str">
        <f>VLOOKUP(C554,customers!$A$1:$B$1001,2,FALSE)</f>
        <v>Granville Alberts</v>
      </c>
      <c r="G554" s="2" t="str">
        <f>IF(VLOOKUP(C554,customers!A553:$C$1001,3,FALSE)=0,"",VLOOKUP(C554,customers!A553:$C$1001,3,FALSE) )</f>
        <v>galbertsfc@etsy.com</v>
      </c>
      <c r="H554" s="2" t="str">
        <f>VLOOKUP(F554,customers!$B$1:$G$1001,6,FALSE)</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VLOOKUP(Table2[[#This Row],[Customer ID]],customers!$A$1:$I$1001,9,FALSE)</f>
        <v>Yes</v>
      </c>
    </row>
    <row r="555" spans="1:16" x14ac:dyDescent="0.25">
      <c r="A555" s="2" t="s">
        <v>3617</v>
      </c>
      <c r="B555" s="3">
        <v>44085</v>
      </c>
      <c r="C555" s="2" t="s">
        <v>3618</v>
      </c>
      <c r="D555" t="s">
        <v>6141</v>
      </c>
      <c r="E555" s="2">
        <v>5</v>
      </c>
      <c r="F555" s="2" t="str">
        <f>VLOOKUP(C555,customers!$A$1:$B$1001,2,FALSE)</f>
        <v>Vasily Polglase</v>
      </c>
      <c r="G555" s="2" t="str">
        <f>IF(VLOOKUP(C555,customers!A554:$C$1001,3,FALSE)=0,"",VLOOKUP(C555,customers!A554:$C$1001,3,FALSE) )</f>
        <v>vpolglasefd@about.me</v>
      </c>
      <c r="H555" s="2" t="str">
        <f>VLOOKUP(F555,customers!$B$1:$G$1001,6,FALSE)</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VLOOKUP(Table2[[#This Row],[Customer ID]],customers!$A$1:$I$1001,9,FALSE)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IF(VLOOKUP(C556,customers!A555:$C$1001,3,FALSE)=0,"",VLOOKUP(C556,customers!A555:$C$1001,3,FALSE) )</f>
        <v/>
      </c>
      <c r="H556" s="2" t="str">
        <f>VLOOKUP(F556,customers!$B$1:$G$1001,6,FALSE)</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VLOOKUP(Table2[[#This Row],[Customer ID]],customers!$A$1:$I$1001,9,FALSE)</f>
        <v>Yes</v>
      </c>
    </row>
    <row r="557" spans="1:16" x14ac:dyDescent="0.25">
      <c r="A557" s="2" t="s">
        <v>3627</v>
      </c>
      <c r="B557" s="3">
        <v>44258</v>
      </c>
      <c r="C557" s="2" t="s">
        <v>3628</v>
      </c>
      <c r="D557" t="s">
        <v>6141</v>
      </c>
      <c r="E557" s="2">
        <v>6</v>
      </c>
      <c r="F557" s="2" t="str">
        <f>VLOOKUP(C557,customers!$A$1:$B$1001,2,FALSE)</f>
        <v>Sigfrid Busch</v>
      </c>
      <c r="G557" s="2" t="str">
        <f>IF(VLOOKUP(C557,customers!A556:$C$1001,3,FALSE)=0,"",VLOOKUP(C557,customers!A556:$C$1001,3,FALSE) )</f>
        <v>sbuschff@so-net.ne.jp</v>
      </c>
      <c r="H557" s="2" t="str">
        <f>VLOOKUP(F557,customers!$B$1:$G$1001,6,FALSE)</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VLOOKUP(Table2[[#This Row],[Customer ID]],customers!$A$1:$I$1001,9,FALSE)</f>
        <v>No</v>
      </c>
    </row>
    <row r="558" spans="1:16" x14ac:dyDescent="0.25">
      <c r="A558" s="2" t="s">
        <v>3633</v>
      </c>
      <c r="B558" s="3">
        <v>44523</v>
      </c>
      <c r="C558" s="2" t="s">
        <v>3634</v>
      </c>
      <c r="D558" t="s">
        <v>6159</v>
      </c>
      <c r="E558" s="2">
        <v>2</v>
      </c>
      <c r="F558" s="2" t="str">
        <f>VLOOKUP(C558,customers!$A$1:$B$1001,2,FALSE)</f>
        <v>Cissiee Raisbeck</v>
      </c>
      <c r="G558" s="2" t="str">
        <f>IF(VLOOKUP(C558,customers!A557:$C$1001,3,FALSE)=0,"",VLOOKUP(C558,customers!A557:$C$1001,3,FALSE) )</f>
        <v>craisbeckfg@webnode.com</v>
      </c>
      <c r="H558" s="2" t="str">
        <f>VLOOKUP(F558,customers!$B$1:$G$1001,6,FALSE)</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7">
        <f>INDEX(products!$A$1:$G$49,MATCH(orders!$D558,products!$A$1:$A$49,0),MATCH(orders!L$1,products!$A$1:$G$1,0))</f>
        <v>4.3650000000000002</v>
      </c>
      <c r="M558" s="7">
        <f t="shared" si="24"/>
        <v>8.73</v>
      </c>
      <c r="N558" t="str">
        <f t="shared" si="25"/>
        <v>Libersia</v>
      </c>
      <c r="O558" t="str">
        <f t="shared" si="26"/>
        <v>Medium</v>
      </c>
      <c r="P558" t="str">
        <f>VLOOKUP(Table2[[#This Row],[Customer ID]],customers!$A$1:$I$1001,9,FALSE)</f>
        <v>Yes</v>
      </c>
    </row>
    <row r="559" spans="1:16" x14ac:dyDescent="0.25">
      <c r="A559" s="2" t="s">
        <v>3638</v>
      </c>
      <c r="B559" s="3">
        <v>44506</v>
      </c>
      <c r="C559" s="2" t="s">
        <v>3368</v>
      </c>
      <c r="D559" t="s">
        <v>6171</v>
      </c>
      <c r="E559" s="2">
        <v>4</v>
      </c>
      <c r="F559" s="2" t="str">
        <f>VLOOKUP(C559,customers!$A$1:$B$1001,2,FALSE)</f>
        <v>Marja Urion</v>
      </c>
      <c r="G559" s="2" t="e">
        <f>IF(VLOOKUP(C559,customers!A558:$C$1001,3,FALSE)=0,"",VLOOKUP(C559,customers!A558:$C$1001,3,FALSE) )</f>
        <v>#N/A</v>
      </c>
      <c r="H559" s="2" t="str">
        <f>VLOOKUP(F559,customers!$B$1:$G$1001,6,FALSE)</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VLOOKUP(Table2[[#This Row],[Customer ID]],customers!$A$1:$I$1001,9,FALSE)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IF(VLOOKUP(C560,customers!A559:$C$1001,3,FALSE)=0,"",VLOOKUP(C560,customers!A559:$C$1001,3,FALSE) )</f>
        <v/>
      </c>
      <c r="H560" s="2" t="str">
        <f>VLOOKUP(F560,customers!$B$1:$G$1001,6,FALSE)</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7">
        <f>INDEX(products!$A$1:$G$49,MATCH(orders!$D560,products!$A$1:$A$49,0),MATCH(orders!L$1,products!$A$1:$G$1,0))</f>
        <v>3.8849999999999998</v>
      </c>
      <c r="M560" s="7">
        <f t="shared" si="24"/>
        <v>15.54</v>
      </c>
      <c r="N560" t="str">
        <f t="shared" si="25"/>
        <v>Libersia</v>
      </c>
      <c r="O560" t="str">
        <f t="shared" si="26"/>
        <v>Dark</v>
      </c>
      <c r="P560" t="str">
        <f>VLOOKUP(Table2[[#This Row],[Customer ID]],customers!$A$1:$I$1001,9,FALSE)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IF(VLOOKUP(C561,customers!A560:$C$1001,3,FALSE)=0,"",VLOOKUP(C561,customers!A560:$C$1001,3,FALSE) )</f>
        <v>raynoldfj@ustream.tv</v>
      </c>
      <c r="H561" s="2" t="str">
        <f>VLOOKUP(F561,customers!$B$1:$G$1001,6,FALSE)</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7">
        <f>INDEX(products!$A$1:$G$49,MATCH(orders!$D561,products!$A$1:$A$49,0),MATCH(orders!L$1,products!$A$1:$G$1,0))</f>
        <v>12.95</v>
      </c>
      <c r="M561" s="7">
        <f t="shared" si="24"/>
        <v>38.849999999999994</v>
      </c>
      <c r="N561" t="str">
        <f t="shared" si="25"/>
        <v>Arabika</v>
      </c>
      <c r="O561" t="str">
        <f t="shared" si="26"/>
        <v>Light</v>
      </c>
      <c r="P561" t="str">
        <f>VLOOKUP(Table2[[#This Row],[Customer ID]],customers!$A$1:$I$1001,9,FALSE)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IF(VLOOKUP(C562,customers!A561:$C$1001,3,FALSE)=0,"",VLOOKUP(C562,customers!A561:$C$1001,3,FALSE) )</f>
        <v/>
      </c>
      <c r="H562" s="2" t="str">
        <f>VLOOKUP(F562,customers!$B$1:$G$1001,6,FALSE)</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VLOOKUP(Table2[[#This Row],[Customer ID]],customers!$A$1:$I$1001,9,FALSE)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IF(VLOOKUP(C563,customers!A562:$C$1001,3,FALSE)=0,"",VLOOKUP(C563,customers!A562:$C$1001,3,FALSE) )</f>
        <v/>
      </c>
      <c r="H563" s="2" t="str">
        <f>VLOOKUP(F563,customers!$B$1:$G$1001,6,FALSE)</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7">
        <f>INDEX(products!$A$1:$G$49,MATCH(orders!$D563,products!$A$1:$A$49,0),MATCH(orders!L$1,products!$A$1:$G$1,0))</f>
        <v>2.9849999999999999</v>
      </c>
      <c r="M563" s="7">
        <f t="shared" si="24"/>
        <v>17.91</v>
      </c>
      <c r="N563" t="str">
        <f t="shared" si="25"/>
        <v>Arabika</v>
      </c>
      <c r="O563" t="str">
        <f t="shared" si="26"/>
        <v>Dark</v>
      </c>
      <c r="P563" t="str">
        <f>VLOOKUP(Table2[[#This Row],[Customer ID]],customers!$A$1:$I$1001,9,FALSE)</f>
        <v>Yes</v>
      </c>
    </row>
    <row r="564" spans="1:16" x14ac:dyDescent="0.25">
      <c r="A564" s="2" t="s">
        <v>3665</v>
      </c>
      <c r="B564" s="3">
        <v>43669</v>
      </c>
      <c r="C564" s="2" t="s">
        <v>3666</v>
      </c>
      <c r="D564" t="s">
        <v>6145</v>
      </c>
      <c r="E564" s="2">
        <v>6</v>
      </c>
      <c r="F564" s="2" t="str">
        <f>VLOOKUP(C564,customers!$A$1:$B$1001,2,FALSE)</f>
        <v>Brendan Grece</v>
      </c>
      <c r="G564" s="2" t="str">
        <f>IF(VLOOKUP(C564,customers!A563:$C$1001,3,FALSE)=0,"",VLOOKUP(C564,customers!A563:$C$1001,3,FALSE) )</f>
        <v>bgrecefm@naver.com</v>
      </c>
      <c r="H564" s="2" t="str">
        <f>VLOOKUP(F564,customers!$B$1:$G$1001,6,FALSE)</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7">
        <f>INDEX(products!$A$1:$G$49,MATCH(orders!$D564,products!$A$1:$A$49,0),MATCH(orders!L$1,products!$A$1:$G$1,0))</f>
        <v>4.7549999999999999</v>
      </c>
      <c r="M564" s="7">
        <f t="shared" si="24"/>
        <v>28.53</v>
      </c>
      <c r="N564" t="str">
        <f t="shared" si="25"/>
        <v>Libersia</v>
      </c>
      <c r="O564" t="str">
        <f t="shared" si="26"/>
        <v>Light</v>
      </c>
      <c r="P564" t="str">
        <f>VLOOKUP(Table2[[#This Row],[Customer ID]],customers!$A$1:$I$1001,9,FALSE)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IF(VLOOKUP(C565,customers!A564:$C$1001,3,FALSE)=0,"",VLOOKUP(C565,customers!A564:$C$1001,3,FALSE) )</f>
        <v>dflintiffg1@e-recht24.de</v>
      </c>
      <c r="H565" s="2" t="str">
        <f>VLOOKUP(F565,customers!$B$1:$G$1001,6,FALSE)</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VLOOKUP(Table2[[#This Row],[Customer ID]],customers!$A$1:$I$1001,9,FALSE)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IF(VLOOKUP(C566,customers!A565:$C$1001,3,FALSE)=0,"",VLOOKUP(C566,customers!A565:$C$1001,3,FALSE) )</f>
        <v>athysfo@cdc.gov</v>
      </c>
      <c r="H566" s="2" t="str">
        <f>VLOOKUP(F566,customers!$B$1:$G$1001,6,FALSE)</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VLOOKUP(Table2[[#This Row],[Customer ID]],customers!$A$1:$I$1001,9,FALSE)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IF(VLOOKUP(C567,customers!A566:$C$1001,3,FALSE)=0,"",VLOOKUP(C567,customers!A566:$C$1001,3,FALSE) )</f>
        <v>jchuggfp@about.me</v>
      </c>
      <c r="H567" s="2" t="str">
        <f>VLOOKUP(F567,customers!$B$1:$G$1001,6,FALSE)</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VLOOKUP(Table2[[#This Row],[Customer ID]],customers!$A$1:$I$1001,9,FALSE)</f>
        <v>No</v>
      </c>
    </row>
    <row r="568" spans="1:16" x14ac:dyDescent="0.25">
      <c r="A568" s="2" t="s">
        <v>3689</v>
      </c>
      <c r="B568" s="3">
        <v>44459</v>
      </c>
      <c r="C568" s="2" t="s">
        <v>3690</v>
      </c>
      <c r="D568" t="s">
        <v>6152</v>
      </c>
      <c r="E568" s="2">
        <v>6</v>
      </c>
      <c r="F568" s="2" t="str">
        <f>VLOOKUP(C568,customers!$A$1:$B$1001,2,FALSE)</f>
        <v>Audra Kelston</v>
      </c>
      <c r="G568" s="2" t="str">
        <f>IF(VLOOKUP(C568,customers!A567:$C$1001,3,FALSE)=0,"",VLOOKUP(C568,customers!A567:$C$1001,3,FALSE) )</f>
        <v>akelstonfq@sakura.ne.jp</v>
      </c>
      <c r="H568" s="2" t="str">
        <f>VLOOKUP(F568,customers!$B$1:$G$1001,6,FALSE)</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3.375</v>
      </c>
      <c r="M568" s="7">
        <f t="shared" si="24"/>
        <v>20.25</v>
      </c>
      <c r="N568" t="str">
        <f t="shared" si="25"/>
        <v>Arabika</v>
      </c>
      <c r="O568" t="str">
        <f t="shared" si="26"/>
        <v>Medium</v>
      </c>
      <c r="P568" t="str">
        <f>VLOOKUP(Table2[[#This Row],[Customer ID]],customers!$A$1:$I$1001,9,FALSE)</f>
        <v>Yes</v>
      </c>
    </row>
    <row r="569" spans="1:16" x14ac:dyDescent="0.25">
      <c r="A569" s="2" t="s">
        <v>3695</v>
      </c>
      <c r="B569" s="3">
        <v>44318</v>
      </c>
      <c r="C569" s="2" t="s">
        <v>3696</v>
      </c>
      <c r="D569" t="s">
        <v>6142</v>
      </c>
      <c r="E569" s="2">
        <v>6</v>
      </c>
      <c r="F569" s="2" t="str">
        <f>VLOOKUP(C569,customers!$A$1:$B$1001,2,FALSE)</f>
        <v>Elvina Angel</v>
      </c>
      <c r="G569" s="2" t="str">
        <f>IF(VLOOKUP(C569,customers!A568:$C$1001,3,FALSE)=0,"",VLOOKUP(C569,customers!A568:$C$1001,3,FALSE) )</f>
        <v/>
      </c>
      <c r="H569" s="2" t="str">
        <f>VLOOKUP(F569,customers!$B$1:$G$1001,6,FALSE)</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VLOOKUP(Table2[[#This Row],[Customer ID]],customers!$A$1:$I$1001,9,FALSE)</f>
        <v>No</v>
      </c>
    </row>
    <row r="570" spans="1:16" x14ac:dyDescent="0.25">
      <c r="A570" s="2" t="s">
        <v>3700</v>
      </c>
      <c r="B570" s="3">
        <v>44526</v>
      </c>
      <c r="C570" s="2" t="s">
        <v>3701</v>
      </c>
      <c r="D570" t="s">
        <v>6145</v>
      </c>
      <c r="E570" s="2">
        <v>4</v>
      </c>
      <c r="F570" s="2" t="str">
        <f>VLOOKUP(C570,customers!$A$1:$B$1001,2,FALSE)</f>
        <v>Claiborne Mottram</v>
      </c>
      <c r="G570" s="2" t="str">
        <f>IF(VLOOKUP(C570,customers!A569:$C$1001,3,FALSE)=0,"",VLOOKUP(C570,customers!A569:$C$1001,3,FALSE) )</f>
        <v>cmottramfs@harvard.edu</v>
      </c>
      <c r="H570" s="2" t="str">
        <f>VLOOKUP(F570,customers!$B$1:$G$1001,6,FALSE)</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7">
        <f>INDEX(products!$A$1:$G$49,MATCH(orders!$D570,products!$A$1:$A$49,0),MATCH(orders!L$1,products!$A$1:$G$1,0))</f>
        <v>4.7549999999999999</v>
      </c>
      <c r="M570" s="7">
        <f t="shared" si="24"/>
        <v>19.02</v>
      </c>
      <c r="N570" t="str">
        <f t="shared" si="25"/>
        <v>Libersia</v>
      </c>
      <c r="O570" t="str">
        <f t="shared" si="26"/>
        <v>Light</v>
      </c>
      <c r="P570" t="str">
        <f>VLOOKUP(Table2[[#This Row],[Customer ID]],customers!$A$1:$I$1001,9,FALSE)</f>
        <v>Yes</v>
      </c>
    </row>
    <row r="571" spans="1:16" x14ac:dyDescent="0.25">
      <c r="A571" s="2" t="s">
        <v>3706</v>
      </c>
      <c r="B571" s="3">
        <v>43879</v>
      </c>
      <c r="C571" s="2" t="s">
        <v>3752</v>
      </c>
      <c r="D571" t="s">
        <v>6168</v>
      </c>
      <c r="E571" s="2">
        <v>6</v>
      </c>
      <c r="F571" s="2" t="str">
        <f>VLOOKUP(C571,customers!$A$1:$B$1001,2,FALSE)</f>
        <v>Don Flintiff</v>
      </c>
      <c r="G571" s="2" t="str">
        <f>IF(VLOOKUP(C571,customers!A570:$C$1001,3,FALSE)=0,"",VLOOKUP(C571,customers!A570:$C$1001,3,FALSE) )</f>
        <v>dflintiffg1@e-recht24.de</v>
      </c>
      <c r="H571" s="2" t="str">
        <f>VLOOKUP(F571,customers!$B$1:$G$1001,6,FALSE)</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7">
        <f>INDEX(products!$A$1:$G$49,MATCH(orders!$D571,products!$A$1:$A$49,0),MATCH(orders!L$1,products!$A$1:$G$1,0))</f>
        <v>22.884999999999998</v>
      </c>
      <c r="M571" s="7">
        <f t="shared" si="24"/>
        <v>137.31</v>
      </c>
      <c r="N571" t="str">
        <f t="shared" si="25"/>
        <v>Arabika</v>
      </c>
      <c r="O571" t="str">
        <f t="shared" si="26"/>
        <v>Dark</v>
      </c>
      <c r="P571" t="str">
        <f>VLOOKUP(Table2[[#This Row],[Customer ID]],customers!$A$1:$I$1001,9,FALSE)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IF(VLOOKUP(C572,customers!A571:$C$1001,3,FALSE)=0,"",VLOOKUP(C572,customers!A571:$C$1001,3,FALSE) )</f>
        <v>dsangwinfu@weebly.com</v>
      </c>
      <c r="H572" s="2" t="str">
        <f>VLOOKUP(F572,customers!$B$1:$G$1001,6,FALSE)</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7">
        <f>INDEX(products!$A$1:$G$49,MATCH(orders!$D572,products!$A$1:$A$49,0),MATCH(orders!L$1,products!$A$1:$G$1,0))</f>
        <v>6.75</v>
      </c>
      <c r="M572" s="7">
        <f t="shared" si="24"/>
        <v>27</v>
      </c>
      <c r="N572" t="str">
        <f t="shared" si="25"/>
        <v>Arabika</v>
      </c>
      <c r="O572" t="str">
        <f t="shared" si="26"/>
        <v>Medium</v>
      </c>
      <c r="P572" t="str">
        <f>VLOOKUP(Table2[[#This Row],[Customer ID]],customers!$A$1:$I$1001,9,FALSE)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IF(VLOOKUP(C573,customers!A572:$C$1001,3,FALSE)=0,"",VLOOKUP(C573,customers!A572:$C$1001,3,FALSE) )</f>
        <v>eaizikowitzfv@virginia.edu</v>
      </c>
      <c r="H573" s="2" t="str">
        <f>VLOOKUP(F573,customers!$B$1:$G$1001,6,FALSE)</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VLOOKUP(Table2[[#This Row],[Customer ID]],customers!$A$1:$I$1001,9,FALSE)</f>
        <v>No</v>
      </c>
    </row>
    <row r="574" spans="1:16" x14ac:dyDescent="0.25">
      <c r="A574" s="2" t="s">
        <v>3724</v>
      </c>
      <c r="B574" s="3">
        <v>43515</v>
      </c>
      <c r="C574" s="2" t="s">
        <v>3725</v>
      </c>
      <c r="D574" t="s">
        <v>6154</v>
      </c>
      <c r="E574" s="2">
        <v>2</v>
      </c>
      <c r="F574" s="2" t="str">
        <f>VLOOKUP(C574,customers!$A$1:$B$1001,2,FALSE)</f>
        <v>Herbie Peppard</v>
      </c>
      <c r="G574" s="2" t="str">
        <f>IF(VLOOKUP(C574,customers!A573:$C$1001,3,FALSE)=0,"",VLOOKUP(C574,customers!A573:$C$1001,3,FALSE) )</f>
        <v/>
      </c>
      <c r="H574" s="2" t="str">
        <f>VLOOKUP(F574,customers!$B$1:$G$1001,6,FALSE)</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7">
        <f>INDEX(products!$A$1:$G$49,MATCH(orders!$D574,products!$A$1:$A$49,0),MATCH(orders!L$1,products!$A$1:$G$1,0))</f>
        <v>2.9849999999999999</v>
      </c>
      <c r="M574" s="7">
        <f t="shared" si="24"/>
        <v>5.97</v>
      </c>
      <c r="N574" t="str">
        <f t="shared" si="25"/>
        <v>Arabika</v>
      </c>
      <c r="O574" t="str">
        <f t="shared" si="26"/>
        <v>Dark</v>
      </c>
      <c r="P574" t="str">
        <f>VLOOKUP(Table2[[#This Row],[Customer ID]],customers!$A$1:$I$1001,9,FALSE)</f>
        <v>Yes</v>
      </c>
    </row>
    <row r="575" spans="1:16" x14ac:dyDescent="0.25">
      <c r="A575" s="2" t="s">
        <v>3728</v>
      </c>
      <c r="B575" s="3">
        <v>43781</v>
      </c>
      <c r="C575" s="2" t="s">
        <v>3729</v>
      </c>
      <c r="D575" t="s">
        <v>6155</v>
      </c>
      <c r="E575" s="2">
        <v>6</v>
      </c>
      <c r="F575" s="2" t="str">
        <f>VLOOKUP(C575,customers!$A$1:$B$1001,2,FALSE)</f>
        <v>Cornie Venour</v>
      </c>
      <c r="G575" s="2" t="str">
        <f>IF(VLOOKUP(C575,customers!A574:$C$1001,3,FALSE)=0,"",VLOOKUP(C575,customers!A574:$C$1001,3,FALSE) )</f>
        <v>cvenourfx@ask.com</v>
      </c>
      <c r="H575" s="2" t="str">
        <f>VLOOKUP(F575,customers!$B$1:$G$1001,6,FALSE)</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11.25</v>
      </c>
      <c r="M575" s="7">
        <f t="shared" si="24"/>
        <v>67.5</v>
      </c>
      <c r="N575" t="str">
        <f t="shared" si="25"/>
        <v>Arabika</v>
      </c>
      <c r="O575" t="str">
        <f t="shared" si="26"/>
        <v>Medium</v>
      </c>
      <c r="P575" t="str">
        <f>VLOOKUP(Table2[[#This Row],[Customer ID]],customers!$A$1:$I$1001,9,FALSE)</f>
        <v>No</v>
      </c>
    </row>
    <row r="576" spans="1:16" x14ac:dyDescent="0.25">
      <c r="A576" s="2" t="s">
        <v>3734</v>
      </c>
      <c r="B576" s="3">
        <v>44697</v>
      </c>
      <c r="C576" s="2" t="s">
        <v>3735</v>
      </c>
      <c r="D576" t="s">
        <v>6178</v>
      </c>
      <c r="E576" s="2">
        <v>6</v>
      </c>
      <c r="F576" s="2" t="str">
        <f>VLOOKUP(C576,customers!$A$1:$B$1001,2,FALSE)</f>
        <v>Maggy Harby</v>
      </c>
      <c r="G576" s="2" t="str">
        <f>IF(VLOOKUP(C576,customers!A575:$C$1001,3,FALSE)=0,"",VLOOKUP(C576,customers!A575:$C$1001,3,FALSE) )</f>
        <v>mharbyfy@163.com</v>
      </c>
      <c r="H576" s="2" t="str">
        <f>VLOOKUP(F576,customers!$B$1:$G$1001,6,FALSE)</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VLOOKUP(Table2[[#This Row],[Customer ID]],customers!$A$1:$I$1001,9,FALSE)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IF(VLOOKUP(C577,customers!A576:$C$1001,3,FALSE)=0,"",VLOOKUP(C577,customers!A576:$C$1001,3,FALSE) )</f>
        <v>rthickpennyfz@cafepress.com</v>
      </c>
      <c r="H577" s="2" t="str">
        <f>VLOOKUP(F577,customers!$B$1:$G$1001,6,FALSE)</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7">
        <f>INDEX(products!$A$1:$G$49,MATCH(orders!$D577,products!$A$1:$A$49,0),MATCH(orders!L$1,products!$A$1:$G$1,0))</f>
        <v>33.464999999999996</v>
      </c>
      <c r="M577" s="7">
        <f t="shared" si="24"/>
        <v>66.929999999999993</v>
      </c>
      <c r="N577" t="str">
        <f t="shared" si="25"/>
        <v>Libersia</v>
      </c>
      <c r="O577" t="str">
        <f t="shared" si="26"/>
        <v>Medium</v>
      </c>
      <c r="P577" t="str">
        <f>VLOOKUP(Table2[[#This Row],[Customer ID]],customers!$A$1:$I$1001,9,FALSE)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IF(VLOOKUP(C578,customers!A577:$C$1001,3,FALSE)=0,"",VLOOKUP(C578,customers!A577:$C$1001,3,FALSE) )</f>
        <v>pormerodg0@redcross.org</v>
      </c>
      <c r="H578" s="2" t="str">
        <f>VLOOKUP(F578,customers!$B$1:$G$1001,6,FALSE)</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7">
        <f>INDEX(products!$A$1:$G$49,MATCH(orders!$D578,products!$A$1:$A$49,0),MATCH(orders!L$1,products!$A$1:$G$1,0))</f>
        <v>2.9849999999999999</v>
      </c>
      <c r="M578" s="7">
        <f t="shared" si="24"/>
        <v>17.91</v>
      </c>
      <c r="N578" t="str">
        <f t="shared" si="25"/>
        <v>Arabika</v>
      </c>
      <c r="O578" t="str">
        <f t="shared" si="26"/>
        <v>Dark</v>
      </c>
      <c r="P578" t="str">
        <f>VLOOKUP(Table2[[#This Row],[Customer ID]],customers!$A$1:$I$1001,9,FALSE)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IF(VLOOKUP(C579,customers!A578:$C$1001,3,FALSE)=0,"",VLOOKUP(C579,customers!A578:$C$1001,3,FALSE) )</f>
        <v>dflintiffg1@e-recht24.de</v>
      </c>
      <c r="H579" s="2" t="str">
        <f>VLOOKUP(F579,customers!$B$1:$G$1001,6,FALSE)</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7">
        <f>INDEX(products!$A$1:$G$49,MATCH(orders!$D579,products!$A$1:$A$49,0),MATCH(orders!L$1,products!$A$1:$G$1,0))</f>
        <v>14.55</v>
      </c>
      <c r="M579" s="7">
        <f t="shared" ref="M579:M642" si="27">L579*E579</f>
        <v>58.2</v>
      </c>
      <c r="N579" t="str">
        <f t="shared" ref="N579:N642" si="28">_xlfn.IFS(I579="Rob","Robusta",I579 ="Exc","Excelsa",I579="Ara","Arabika",I579="Lib","Libersia")</f>
        <v>Libersia</v>
      </c>
      <c r="O579" t="str">
        <f t="shared" ref="O579:O642" si="29">_xlfn.IFS(J579="M","Medium",J579="L","Light",J579="D","Dark")</f>
        <v>Medium</v>
      </c>
      <c r="P579" t="str">
        <f>VLOOKUP(Table2[[#This Row],[Customer ID]],customers!$A$1:$I$1001,9,FALSE)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IF(VLOOKUP(C580,customers!A579:$C$1001,3,FALSE)=0,"",VLOOKUP(C580,customers!A579:$C$1001,3,FALSE) )</f>
        <v>tzanettig2@gravatar.com</v>
      </c>
      <c r="H580" s="2" t="str">
        <f>VLOOKUP(F580,customers!$B$1:$G$1001,6,FALSE)</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VLOOKUP(Table2[[#This Row],[Customer ID]],customers!$A$1:$I$1001,9,FALSE)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IF(VLOOKUP(C581,customers!A580:$C$1001,3,FALSE)=0,"",VLOOKUP(C581,customers!A580:$C$1001,3,FALSE) )</f>
        <v>tzanettig2@gravatar.com</v>
      </c>
      <c r="H581" s="2" t="str">
        <f>VLOOKUP(F581,customers!$B$1:$G$1001,6,FALSE)</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7">
        <f>INDEX(products!$A$1:$G$49,MATCH(orders!$D581,products!$A$1:$A$49,0),MATCH(orders!L$1,products!$A$1:$G$1,0))</f>
        <v>6.75</v>
      </c>
      <c r="M581" s="7">
        <f t="shared" si="27"/>
        <v>33.75</v>
      </c>
      <c r="N581" t="str">
        <f t="shared" si="28"/>
        <v>Arabika</v>
      </c>
      <c r="O581" t="str">
        <f t="shared" si="29"/>
        <v>Medium</v>
      </c>
      <c r="P581" t="str">
        <f>VLOOKUP(Table2[[#This Row],[Customer ID]],customers!$A$1:$I$1001,9,FALSE)</f>
        <v>No</v>
      </c>
    </row>
    <row r="582" spans="1:16" x14ac:dyDescent="0.25">
      <c r="A582" s="2" t="s">
        <v>3767</v>
      </c>
      <c r="B582" s="3">
        <v>43965</v>
      </c>
      <c r="C582" s="2" t="s">
        <v>3768</v>
      </c>
      <c r="D582" t="s">
        <v>6171</v>
      </c>
      <c r="E582" s="2">
        <v>3</v>
      </c>
      <c r="F582" s="2" t="str">
        <f>VLOOKUP(C582,customers!$A$1:$B$1001,2,FALSE)</f>
        <v>Reinaldos Kirtley</v>
      </c>
      <c r="G582" s="2" t="str">
        <f>IF(VLOOKUP(C582,customers!A581:$C$1001,3,FALSE)=0,"",VLOOKUP(C582,customers!A581:$C$1001,3,FALSE) )</f>
        <v>rkirtleyg4@hatena.ne.jp</v>
      </c>
      <c r="H582" s="2" t="str">
        <f>VLOOKUP(F582,customers!$B$1:$G$1001,6,FALSE)</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VLOOKUP(Table2[[#This Row],[Customer ID]],customers!$A$1:$I$1001,9,FALSE)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IF(VLOOKUP(C583,customers!A582:$C$1001,3,FALSE)=0,"",VLOOKUP(C583,customers!A582:$C$1001,3,FALSE) )</f>
        <v>cclemencetg5@weather.com</v>
      </c>
      <c r="H583" s="2" t="str">
        <f>VLOOKUP(F583,customers!$B$1:$G$1001,6,FALSE)</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VLOOKUP(Table2[[#This Row],[Customer ID]],customers!$A$1:$I$1001,9,FALSE)</f>
        <v>Yes</v>
      </c>
    </row>
    <row r="584" spans="1:16" x14ac:dyDescent="0.25">
      <c r="A584" s="2" t="s">
        <v>3778</v>
      </c>
      <c r="B584" s="3">
        <v>44382</v>
      </c>
      <c r="C584" s="2" t="s">
        <v>3779</v>
      </c>
      <c r="D584" t="s">
        <v>6183</v>
      </c>
      <c r="E584" s="2">
        <v>5</v>
      </c>
      <c r="F584" s="2" t="str">
        <f>VLOOKUP(C584,customers!$A$1:$B$1001,2,FALSE)</f>
        <v>Russell Donet</v>
      </c>
      <c r="G584" s="2" t="str">
        <f>IF(VLOOKUP(C584,customers!A583:$C$1001,3,FALSE)=0,"",VLOOKUP(C584,customers!A583:$C$1001,3,FALSE) )</f>
        <v>rdonetg6@oakley.com</v>
      </c>
      <c r="H584" s="2" t="str">
        <f>VLOOKUP(F584,customers!$B$1:$G$1001,6,FALSE)</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VLOOKUP(Table2[[#This Row],[Customer ID]],customers!$A$1:$I$1001,9,FALSE)</f>
        <v>No</v>
      </c>
    </row>
    <row r="585" spans="1:16" x14ac:dyDescent="0.25">
      <c r="A585" s="2" t="s">
        <v>3784</v>
      </c>
      <c r="B585" s="3">
        <v>43538</v>
      </c>
      <c r="C585" s="2" t="s">
        <v>3785</v>
      </c>
      <c r="D585" t="s">
        <v>6178</v>
      </c>
      <c r="E585" s="2">
        <v>1</v>
      </c>
      <c r="F585" s="2" t="str">
        <f>VLOOKUP(C585,customers!$A$1:$B$1001,2,FALSE)</f>
        <v>Sidney Gawen</v>
      </c>
      <c r="G585" s="2" t="str">
        <f>IF(VLOOKUP(C585,customers!A584:$C$1001,3,FALSE)=0,"",VLOOKUP(C585,customers!A584:$C$1001,3,FALSE) )</f>
        <v>sgaweng7@creativecommons.org</v>
      </c>
      <c r="H585" s="2" t="str">
        <f>VLOOKUP(F585,customers!$B$1:$G$1001,6,FALSE)</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VLOOKUP(Table2[[#This Row],[Customer ID]],customers!$A$1:$I$1001,9,FALSE)</f>
        <v>Yes</v>
      </c>
    </row>
    <row r="586" spans="1:16" x14ac:dyDescent="0.25">
      <c r="A586" s="2" t="s">
        <v>3790</v>
      </c>
      <c r="B586" s="3">
        <v>44262</v>
      </c>
      <c r="C586" s="2" t="s">
        <v>3791</v>
      </c>
      <c r="D586" t="s">
        <v>6178</v>
      </c>
      <c r="E586" s="2">
        <v>6</v>
      </c>
      <c r="F586" s="2" t="str">
        <f>VLOOKUP(C586,customers!$A$1:$B$1001,2,FALSE)</f>
        <v>Rickey Readie</v>
      </c>
      <c r="G586" s="2" t="str">
        <f>IF(VLOOKUP(C586,customers!A585:$C$1001,3,FALSE)=0,"",VLOOKUP(C586,customers!A585:$C$1001,3,FALSE) )</f>
        <v>rreadieg8@guardian.co.uk</v>
      </c>
      <c r="H586" s="2" t="str">
        <f>VLOOKUP(F586,customers!$B$1:$G$1001,6,FALSE)</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VLOOKUP(Table2[[#This Row],[Customer ID]],customers!$A$1:$I$1001,9,FALSE)</f>
        <v>No</v>
      </c>
    </row>
    <row r="587" spans="1:16" x14ac:dyDescent="0.25">
      <c r="A587" s="2" t="s">
        <v>3796</v>
      </c>
      <c r="B587" s="3">
        <v>44505</v>
      </c>
      <c r="C587" s="2" t="s">
        <v>3840</v>
      </c>
      <c r="D587" t="s">
        <v>6139</v>
      </c>
      <c r="E587" s="2">
        <v>2</v>
      </c>
      <c r="F587" s="2" t="str">
        <f>VLOOKUP(C587,customers!$A$1:$B$1001,2,FALSE)</f>
        <v>Cody Verissimo</v>
      </c>
      <c r="G587" s="2" t="str">
        <f>IF(VLOOKUP(C587,customers!A586:$C$1001,3,FALSE)=0,"",VLOOKUP(C587,customers!A586:$C$1001,3,FALSE) )</f>
        <v>cverissimogh@theglobeandmail.com</v>
      </c>
      <c r="H587" s="2" t="str">
        <f>VLOOKUP(F587,customers!$B$1:$G$1001,6,FALSE)</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VLOOKUP(Table2[[#This Row],[Customer ID]],customers!$A$1:$I$1001,9,FALSE)</f>
        <v>Yes</v>
      </c>
    </row>
    <row r="588" spans="1:16" x14ac:dyDescent="0.25">
      <c r="A588" s="2" t="s">
        <v>3802</v>
      </c>
      <c r="B588" s="3">
        <v>43867</v>
      </c>
      <c r="C588" s="2" t="s">
        <v>3803</v>
      </c>
      <c r="D588" t="s">
        <v>6142</v>
      </c>
      <c r="E588" s="2">
        <v>3</v>
      </c>
      <c r="F588" s="2" t="str">
        <f>VLOOKUP(C588,customers!$A$1:$B$1001,2,FALSE)</f>
        <v>Zilvia Claisse</v>
      </c>
      <c r="G588" s="2" t="str">
        <f>IF(VLOOKUP(C588,customers!A587:$C$1001,3,FALSE)=0,"",VLOOKUP(C588,customers!A587:$C$1001,3,FALSE) )</f>
        <v/>
      </c>
      <c r="H588" s="2" t="str">
        <f>VLOOKUP(F588,customers!$B$1:$G$1001,6,FALSE)</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VLOOKUP(Table2[[#This Row],[Customer ID]],customers!$A$1:$I$1001,9,FALSE)</f>
        <v>No</v>
      </c>
    </row>
    <row r="589" spans="1:16" x14ac:dyDescent="0.25">
      <c r="A589" s="2" t="s">
        <v>3807</v>
      </c>
      <c r="B589" s="3">
        <v>44267</v>
      </c>
      <c r="C589" s="2" t="s">
        <v>3808</v>
      </c>
      <c r="D589" t="s">
        <v>6169</v>
      </c>
      <c r="E589" s="2">
        <v>1</v>
      </c>
      <c r="F589" s="2" t="str">
        <f>VLOOKUP(C589,customers!$A$1:$B$1001,2,FALSE)</f>
        <v>Bar O' Mahony</v>
      </c>
      <c r="G589" s="2" t="str">
        <f>IF(VLOOKUP(C589,customers!A588:$C$1001,3,FALSE)=0,"",VLOOKUP(C589,customers!A588:$C$1001,3,FALSE) )</f>
        <v>bogb@elpais.com</v>
      </c>
      <c r="H589" s="2" t="str">
        <f>VLOOKUP(F589,customers!$B$1:$G$1001,6,FALSE)</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7">
        <f>INDEX(products!$A$1:$G$49,MATCH(orders!$D589,products!$A$1:$A$49,0),MATCH(orders!L$1,products!$A$1:$G$1,0))</f>
        <v>7.77</v>
      </c>
      <c r="M589" s="7">
        <f t="shared" si="27"/>
        <v>7.77</v>
      </c>
      <c r="N589" t="str">
        <f t="shared" si="28"/>
        <v>Libersia</v>
      </c>
      <c r="O589" t="str">
        <f t="shared" si="29"/>
        <v>Dark</v>
      </c>
      <c r="P589" t="str">
        <f>VLOOKUP(Table2[[#This Row],[Customer ID]],customers!$A$1:$I$1001,9,FALSE)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IF(VLOOKUP(C590,customers!A589:$C$1001,3,FALSE)=0,"",VLOOKUP(C590,customers!A589:$C$1001,3,FALSE) )</f>
        <v>vstansburygc@unblog.fr</v>
      </c>
      <c r="H590" s="2" t="str">
        <f>VLOOKUP(F590,customers!$B$1:$G$1001,6,FALSE)</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VLOOKUP(Table2[[#This Row],[Customer ID]],customers!$A$1:$I$1001,9,FALSE)</f>
        <v>Yes</v>
      </c>
    </row>
    <row r="591" spans="1:16" x14ac:dyDescent="0.25">
      <c r="A591" s="2" t="s">
        <v>3818</v>
      </c>
      <c r="B591" s="3">
        <v>43671</v>
      </c>
      <c r="C591" s="2" t="s">
        <v>3819</v>
      </c>
      <c r="D591" t="s">
        <v>6148</v>
      </c>
      <c r="E591" s="2">
        <v>6</v>
      </c>
      <c r="F591" s="2" t="str">
        <f>VLOOKUP(C591,customers!$A$1:$B$1001,2,FALSE)</f>
        <v>Daniel Heinonen</v>
      </c>
      <c r="G591" s="2" t="str">
        <f>IF(VLOOKUP(C591,customers!A590:$C$1001,3,FALSE)=0,"",VLOOKUP(C591,customers!A590:$C$1001,3,FALSE) )</f>
        <v>dheinonengd@printfriendly.com</v>
      </c>
      <c r="H591" s="2" t="str">
        <f>VLOOKUP(F591,customers!$B$1:$G$1001,6,FALSE)</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VLOOKUP(Table2[[#This Row],[Customer ID]],customers!$A$1:$I$1001,9,FALSE)</f>
        <v>No</v>
      </c>
    </row>
    <row r="592" spans="1:16" x14ac:dyDescent="0.25">
      <c r="A592" s="2" t="s">
        <v>3823</v>
      </c>
      <c r="B592" s="3">
        <v>43950</v>
      </c>
      <c r="C592" s="2" t="s">
        <v>3824</v>
      </c>
      <c r="D592" t="s">
        <v>6166</v>
      </c>
      <c r="E592" s="2">
        <v>2</v>
      </c>
      <c r="F592" s="2" t="str">
        <f>VLOOKUP(C592,customers!$A$1:$B$1001,2,FALSE)</f>
        <v>Jewelle Shenton</v>
      </c>
      <c r="G592" s="2" t="str">
        <f>IF(VLOOKUP(C592,customers!A591:$C$1001,3,FALSE)=0,"",VLOOKUP(C592,customers!A591:$C$1001,3,FALSE) )</f>
        <v>jshentonge@google.com.hk</v>
      </c>
      <c r="H592" s="2" t="str">
        <f>VLOOKUP(F592,customers!$B$1:$G$1001,6,FALSE)</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VLOOKUP(Table2[[#This Row],[Customer ID]],customers!$A$1:$I$1001,9,FALSE)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IF(VLOOKUP(C593,customers!A592:$C$1001,3,FALSE)=0,"",VLOOKUP(C593,customers!A592:$C$1001,3,FALSE) )</f>
        <v>jwilkissongf@nba.com</v>
      </c>
      <c r="H593" s="2" t="str">
        <f>VLOOKUP(F593,customers!$B$1:$G$1001,6,FALSE)</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VLOOKUP(Table2[[#This Row],[Customer ID]],customers!$A$1:$I$1001,9,FALSE)</f>
        <v>Yes</v>
      </c>
    </row>
    <row r="594" spans="1:16" x14ac:dyDescent="0.25">
      <c r="A594" s="2" t="s">
        <v>3834</v>
      </c>
      <c r="B594" s="3">
        <v>44437</v>
      </c>
      <c r="C594" s="2" t="s">
        <v>3835</v>
      </c>
      <c r="D594" t="s">
        <v>6175</v>
      </c>
      <c r="E594" s="2">
        <v>2</v>
      </c>
      <c r="F594" s="2" t="str">
        <f>VLOOKUP(C594,customers!$A$1:$B$1001,2,FALSE)</f>
        <v>Kylie Mowat</v>
      </c>
      <c r="G594" s="2" t="str">
        <f>IF(VLOOKUP(C594,customers!A593:$C$1001,3,FALSE)=0,"",VLOOKUP(C594,customers!A593:$C$1001,3,FALSE) )</f>
        <v/>
      </c>
      <c r="H594" s="2" t="str">
        <f>VLOOKUP(F594,customers!$B$1:$G$1001,6,FALSE)</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7">
        <f>INDEX(products!$A$1:$G$49,MATCH(orders!$D594,products!$A$1:$A$49,0),MATCH(orders!L$1,products!$A$1:$G$1,0))</f>
        <v>25.874999999999996</v>
      </c>
      <c r="M594" s="7">
        <f t="shared" si="27"/>
        <v>51.749999999999993</v>
      </c>
      <c r="N594" t="str">
        <f t="shared" si="28"/>
        <v>Arabika</v>
      </c>
      <c r="O594" t="str">
        <f t="shared" si="29"/>
        <v>Medium</v>
      </c>
      <c r="P594" t="str">
        <f>VLOOKUP(Table2[[#This Row],[Customer ID]],customers!$A$1:$I$1001,9,FALSE)</f>
        <v>No</v>
      </c>
    </row>
    <row r="595" spans="1:16" x14ac:dyDescent="0.25">
      <c r="A595" s="2" t="s">
        <v>3839</v>
      </c>
      <c r="B595" s="3">
        <v>43903</v>
      </c>
      <c r="C595" s="2" t="s">
        <v>3840</v>
      </c>
      <c r="D595" t="s">
        <v>6185</v>
      </c>
      <c r="E595" s="2">
        <v>1</v>
      </c>
      <c r="F595" s="2" t="str">
        <f>VLOOKUP(C595,customers!$A$1:$B$1001,2,FALSE)</f>
        <v>Cody Verissimo</v>
      </c>
      <c r="G595" s="2" t="str">
        <f>IF(VLOOKUP(C595,customers!A594:$C$1001,3,FALSE)=0,"",VLOOKUP(C595,customers!A594:$C$1001,3,FALSE) )</f>
        <v>cverissimogh@theglobeandmail.com</v>
      </c>
      <c r="H595" s="2" t="str">
        <f>VLOOKUP(F595,customers!$B$1:$G$1001,6,FALSE)</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VLOOKUP(Table2[[#This Row],[Customer ID]],customers!$A$1:$I$1001,9,FALSE)</f>
        <v>Yes</v>
      </c>
    </row>
    <row r="596" spans="1:16" x14ac:dyDescent="0.25">
      <c r="A596" s="2" t="s">
        <v>3844</v>
      </c>
      <c r="B596" s="3">
        <v>43512</v>
      </c>
      <c r="C596" s="2" t="s">
        <v>3845</v>
      </c>
      <c r="D596" t="s">
        <v>6182</v>
      </c>
      <c r="E596" s="2">
        <v>2</v>
      </c>
      <c r="F596" s="2" t="str">
        <f>VLOOKUP(C596,customers!$A$1:$B$1001,2,FALSE)</f>
        <v>Gabriel Starcks</v>
      </c>
      <c r="G596" s="2" t="str">
        <f>IF(VLOOKUP(C596,customers!A595:$C$1001,3,FALSE)=0,"",VLOOKUP(C596,customers!A595:$C$1001,3,FALSE) )</f>
        <v>gstarcksgi@abc.net.au</v>
      </c>
      <c r="H596" s="2" t="str">
        <f>VLOOKUP(F596,customers!$B$1:$G$1001,6,FALSE)</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7">
        <f>INDEX(products!$A$1:$G$49,MATCH(orders!$D596,products!$A$1:$A$49,0),MATCH(orders!L$1,products!$A$1:$G$1,0))</f>
        <v>29.784999999999997</v>
      </c>
      <c r="M596" s="7">
        <f t="shared" si="27"/>
        <v>59.569999999999993</v>
      </c>
      <c r="N596" t="str">
        <f t="shared" si="28"/>
        <v>Arabika</v>
      </c>
      <c r="O596" t="str">
        <f t="shared" si="29"/>
        <v>Light</v>
      </c>
      <c r="P596" t="str">
        <f>VLOOKUP(Table2[[#This Row],[Customer ID]],customers!$A$1:$I$1001,9,FALSE)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IF(VLOOKUP(C597,customers!A596:$C$1001,3,FALSE)=0,"",VLOOKUP(C597,customers!A596:$C$1001,3,FALSE) )</f>
        <v/>
      </c>
      <c r="H597" s="2" t="str">
        <f>VLOOKUP(F597,customers!$B$1:$G$1001,6,FALSE)</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VLOOKUP(Table2[[#This Row],[Customer ID]],customers!$A$1:$I$1001,9,FALSE)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IF(VLOOKUP(C598,customers!A597:$C$1001,3,FALSE)=0,"",VLOOKUP(C598,customers!A597:$C$1001,3,FALSE) )</f>
        <v>kscholardgk@sbwire.com</v>
      </c>
      <c r="H598" s="2" t="str">
        <f>VLOOKUP(F598,customers!$B$1:$G$1001,6,FALSE)</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7">
        <f>INDEX(products!$A$1:$G$49,MATCH(orders!$D598,products!$A$1:$A$49,0),MATCH(orders!L$1,products!$A$1:$G$1,0))</f>
        <v>6.75</v>
      </c>
      <c r="M598" s="7">
        <f t="shared" si="27"/>
        <v>33.75</v>
      </c>
      <c r="N598" t="str">
        <f t="shared" si="28"/>
        <v>Arabika</v>
      </c>
      <c r="O598" t="str">
        <f t="shared" si="29"/>
        <v>Medium</v>
      </c>
      <c r="P598" t="str">
        <f>VLOOKUP(Table2[[#This Row],[Customer ID]],customers!$A$1:$I$1001,9,FALSE)</f>
        <v>No</v>
      </c>
    </row>
    <row r="599" spans="1:16" x14ac:dyDescent="0.25">
      <c r="A599" s="2" t="s">
        <v>3860</v>
      </c>
      <c r="B599" s="3">
        <v>44532</v>
      </c>
      <c r="C599" s="2" t="s">
        <v>3861</v>
      </c>
      <c r="D599" t="s">
        <v>6164</v>
      </c>
      <c r="E599" s="2">
        <v>4</v>
      </c>
      <c r="F599" s="2" t="str">
        <f>VLOOKUP(C599,customers!$A$1:$B$1001,2,FALSE)</f>
        <v>Bo Kindley</v>
      </c>
      <c r="G599" s="2" t="str">
        <f>IF(VLOOKUP(C599,customers!A598:$C$1001,3,FALSE)=0,"",VLOOKUP(C599,customers!A598:$C$1001,3,FALSE) )</f>
        <v>bkindleygl@wikimedia.org</v>
      </c>
      <c r="H599" s="2" t="str">
        <f>VLOOKUP(F599,customers!$B$1:$G$1001,6,FALSE)</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7">
        <f>INDEX(products!$A$1:$G$49,MATCH(orders!$D599,products!$A$1:$A$49,0),MATCH(orders!L$1,products!$A$1:$G$1,0))</f>
        <v>36.454999999999998</v>
      </c>
      <c r="M599" s="7">
        <f t="shared" si="27"/>
        <v>145.82</v>
      </c>
      <c r="N599" t="str">
        <f t="shared" si="28"/>
        <v>Libersia</v>
      </c>
      <c r="O599" t="str">
        <f t="shared" si="29"/>
        <v>Light</v>
      </c>
      <c r="P599" t="str">
        <f>VLOOKUP(Table2[[#This Row],[Customer ID]],customers!$A$1:$I$1001,9,FALSE)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IF(VLOOKUP(C600,customers!A599:$C$1001,3,FALSE)=0,"",VLOOKUP(C600,customers!A599:$C$1001,3,FALSE) )</f>
        <v>khammettgm@dmoz.org</v>
      </c>
      <c r="H600" s="2" t="str">
        <f>VLOOKUP(F600,customers!$B$1:$G$1001,6,FALSE)</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VLOOKUP(Table2[[#This Row],[Customer ID]],customers!$A$1:$I$1001,9,FALSE)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IF(VLOOKUP(C601,customers!A600:$C$1001,3,FALSE)=0,"",VLOOKUP(C601,customers!A600:$C$1001,3,FALSE) )</f>
        <v>ahulburtgn@fda.gov</v>
      </c>
      <c r="H601" s="2" t="str">
        <f>VLOOKUP(F601,customers!$B$1:$G$1001,6,FALSE)</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7">
        <f>INDEX(products!$A$1:$G$49,MATCH(orders!$D601,products!$A$1:$A$49,0),MATCH(orders!L$1,products!$A$1:$G$1,0))</f>
        <v>2.9849999999999999</v>
      </c>
      <c r="M601" s="7">
        <f t="shared" si="27"/>
        <v>11.94</v>
      </c>
      <c r="N601" t="str">
        <f t="shared" si="28"/>
        <v>Arabika</v>
      </c>
      <c r="O601" t="str">
        <f t="shared" si="29"/>
        <v>Dark</v>
      </c>
      <c r="P601" t="str">
        <f>VLOOKUP(Table2[[#This Row],[Customer ID]],customers!$A$1:$I$1001,9,FALSE)</f>
        <v>Yes</v>
      </c>
    </row>
    <row r="602" spans="1:16" x14ac:dyDescent="0.25">
      <c r="A602" s="2" t="s">
        <v>3877</v>
      </c>
      <c r="B602" s="3">
        <v>44492</v>
      </c>
      <c r="C602" s="2" t="s">
        <v>3878</v>
      </c>
      <c r="D602" t="s">
        <v>6169</v>
      </c>
      <c r="E602" s="2">
        <v>1</v>
      </c>
      <c r="F602" s="2" t="str">
        <f>VLOOKUP(C602,customers!$A$1:$B$1001,2,FALSE)</f>
        <v>Peyter Lauritzen</v>
      </c>
      <c r="G602" s="2" t="str">
        <f>IF(VLOOKUP(C602,customers!A601:$C$1001,3,FALSE)=0,"",VLOOKUP(C602,customers!A601:$C$1001,3,FALSE) )</f>
        <v>plauritzengo@photobucket.com</v>
      </c>
      <c r="H602" s="2" t="str">
        <f>VLOOKUP(F602,customers!$B$1:$G$1001,6,FALSE)</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7">
        <f>INDEX(products!$A$1:$G$49,MATCH(orders!$D602,products!$A$1:$A$49,0),MATCH(orders!L$1,products!$A$1:$G$1,0))</f>
        <v>7.77</v>
      </c>
      <c r="M602" s="7">
        <f t="shared" si="27"/>
        <v>7.77</v>
      </c>
      <c r="N602" t="str">
        <f t="shared" si="28"/>
        <v>Libersia</v>
      </c>
      <c r="O602" t="str">
        <f t="shared" si="29"/>
        <v>Dark</v>
      </c>
      <c r="P602" t="str">
        <f>VLOOKUP(Table2[[#This Row],[Customer ID]],customers!$A$1:$I$1001,9,FALSE)</f>
        <v>No</v>
      </c>
    </row>
    <row r="603" spans="1:16" x14ac:dyDescent="0.25">
      <c r="A603" s="2" t="s">
        <v>3883</v>
      </c>
      <c r="B603" s="3">
        <v>43815</v>
      </c>
      <c r="C603" s="2" t="s">
        <v>3884</v>
      </c>
      <c r="D603" t="s">
        <v>6142</v>
      </c>
      <c r="E603" s="2">
        <v>4</v>
      </c>
      <c r="F603" s="2" t="str">
        <f>VLOOKUP(C603,customers!$A$1:$B$1001,2,FALSE)</f>
        <v>Aurelia Burgwin</v>
      </c>
      <c r="G603" s="2" t="str">
        <f>IF(VLOOKUP(C603,customers!A602:$C$1001,3,FALSE)=0,"",VLOOKUP(C603,customers!A602:$C$1001,3,FALSE) )</f>
        <v>aburgwingp@redcross.org</v>
      </c>
      <c r="H603" s="2" t="str">
        <f>VLOOKUP(F603,customers!$B$1:$G$1001,6,FALSE)</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VLOOKUP(Table2[[#This Row],[Customer ID]],customers!$A$1:$I$1001,9,FALSE)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IF(VLOOKUP(C604,customers!A603:$C$1001,3,FALSE)=0,"",VLOOKUP(C604,customers!A603:$C$1001,3,FALSE) )</f>
        <v>erolingq@google.fr</v>
      </c>
      <c r="H604" s="2" t="str">
        <f>VLOOKUP(F604,customers!$B$1:$G$1001,6,FALSE)</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VLOOKUP(Table2[[#This Row],[Customer ID]],customers!$A$1:$I$1001,9,FALSE)</f>
        <v>Yes</v>
      </c>
    </row>
    <row r="605" spans="1:16" x14ac:dyDescent="0.25">
      <c r="A605" s="2" t="s">
        <v>3895</v>
      </c>
      <c r="B605" s="3">
        <v>43660</v>
      </c>
      <c r="C605" s="2" t="s">
        <v>3896</v>
      </c>
      <c r="D605" t="s">
        <v>6174</v>
      </c>
      <c r="E605" s="2">
        <v>3</v>
      </c>
      <c r="F605" s="2" t="str">
        <f>VLOOKUP(C605,customers!$A$1:$B$1001,2,FALSE)</f>
        <v>Donavon Fowle</v>
      </c>
      <c r="G605" s="2" t="str">
        <f>IF(VLOOKUP(C605,customers!A604:$C$1001,3,FALSE)=0,"",VLOOKUP(C605,customers!A604:$C$1001,3,FALSE) )</f>
        <v>dfowlegr@epa.gov</v>
      </c>
      <c r="H605" s="2" t="str">
        <f>VLOOKUP(F605,customers!$B$1:$G$1001,6,FALSE)</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VLOOKUP(Table2[[#This Row],[Customer ID]],customers!$A$1:$I$1001,9,FALSE)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IF(VLOOKUP(C606,customers!A605:$C$1001,3,FALSE)=0,"",VLOOKUP(C606,customers!A605:$C$1001,3,FALSE) )</f>
        <v/>
      </c>
      <c r="H606" s="2" t="str">
        <f>VLOOKUP(F606,customers!$B$1:$G$1001,6,FALSE)</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7">
        <f>INDEX(products!$A$1:$G$49,MATCH(orders!$D606,products!$A$1:$A$49,0),MATCH(orders!L$1,products!$A$1:$G$1,0))</f>
        <v>29.784999999999997</v>
      </c>
      <c r="M606" s="7">
        <f t="shared" si="27"/>
        <v>119.13999999999999</v>
      </c>
      <c r="N606" t="str">
        <f t="shared" si="28"/>
        <v>Libersia</v>
      </c>
      <c r="O606" t="str">
        <f t="shared" si="29"/>
        <v>Dark</v>
      </c>
      <c r="P606" t="str">
        <f>VLOOKUP(Table2[[#This Row],[Customer ID]],customers!$A$1:$I$1001,9,FALSE)</f>
        <v>No</v>
      </c>
    </row>
    <row r="607" spans="1:16" x14ac:dyDescent="0.25">
      <c r="A607" s="2" t="s">
        <v>3905</v>
      </c>
      <c r="B607" s="3">
        <v>44028</v>
      </c>
      <c r="C607" s="2" t="s">
        <v>3906</v>
      </c>
      <c r="D607" t="s">
        <v>6182</v>
      </c>
      <c r="E607" s="2">
        <v>5</v>
      </c>
      <c r="F607" s="2" t="str">
        <f>VLOOKUP(C607,customers!$A$1:$B$1001,2,FALSE)</f>
        <v>Wang Powlesland</v>
      </c>
      <c r="G607" s="2" t="str">
        <f>IF(VLOOKUP(C607,customers!A606:$C$1001,3,FALSE)=0,"",VLOOKUP(C607,customers!A606:$C$1001,3,FALSE) )</f>
        <v>wpowleslandgt@soundcloud.com</v>
      </c>
      <c r="H607" s="2" t="str">
        <f>VLOOKUP(F607,customers!$B$1:$G$1001,6,FALSE)</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7">
        <f>INDEX(products!$A$1:$G$49,MATCH(orders!$D607,products!$A$1:$A$49,0),MATCH(orders!L$1,products!$A$1:$G$1,0))</f>
        <v>29.784999999999997</v>
      </c>
      <c r="M607" s="7">
        <f t="shared" si="27"/>
        <v>148.92499999999998</v>
      </c>
      <c r="N607" t="str">
        <f t="shared" si="28"/>
        <v>Arabika</v>
      </c>
      <c r="O607" t="str">
        <f t="shared" si="29"/>
        <v>Light</v>
      </c>
      <c r="P607" t="str">
        <f>VLOOKUP(Table2[[#This Row],[Customer ID]],customers!$A$1:$I$1001,9,FALSE)</f>
        <v>Yes</v>
      </c>
    </row>
    <row r="608" spans="1:16" x14ac:dyDescent="0.25">
      <c r="A608" s="2" t="s">
        <v>3911</v>
      </c>
      <c r="B608" s="3">
        <v>44138</v>
      </c>
      <c r="C608" s="2" t="s">
        <v>3840</v>
      </c>
      <c r="D608" t="s">
        <v>6164</v>
      </c>
      <c r="E608" s="2">
        <v>3</v>
      </c>
      <c r="F608" s="2" t="str">
        <f>VLOOKUP(C608,customers!$A$1:$B$1001,2,FALSE)</f>
        <v>Cody Verissimo</v>
      </c>
      <c r="G608" s="2" t="e">
        <f>IF(VLOOKUP(C608,customers!A607:$C$1001,3,FALSE)=0,"",VLOOKUP(C608,customers!A607:$C$1001,3,FALSE) )</f>
        <v>#N/A</v>
      </c>
      <c r="H608" s="2" t="str">
        <f>VLOOKUP(F608,customers!$B$1:$G$1001,6,FALSE)</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36.454999999999998</v>
      </c>
      <c r="M608" s="7">
        <f t="shared" si="27"/>
        <v>109.36499999999999</v>
      </c>
      <c r="N608" t="str">
        <f t="shared" si="28"/>
        <v>Libersia</v>
      </c>
      <c r="O608" t="str">
        <f t="shared" si="29"/>
        <v>Light</v>
      </c>
      <c r="P608" t="str">
        <f>VLOOKUP(Table2[[#This Row],[Customer ID]],customers!$A$1:$I$1001,9,FALSE)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IF(VLOOKUP(C609,customers!A608:$C$1001,3,FALSE)=0,"",VLOOKUP(C609,customers!A608:$C$1001,3,FALSE) )</f>
        <v>lellinghamgv@sciencedaily.com</v>
      </c>
      <c r="H609" s="2" t="str">
        <f>VLOOKUP(F609,customers!$B$1:$G$1001,6,FALSE)</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VLOOKUP(Table2[[#This Row],[Customer ID]],customers!$A$1:$I$1001,9,FALSE)</f>
        <v>Yes</v>
      </c>
    </row>
    <row r="610" spans="1:16" x14ac:dyDescent="0.25">
      <c r="A610" s="2" t="s">
        <v>3923</v>
      </c>
      <c r="B610" s="3">
        <v>44608</v>
      </c>
      <c r="C610" s="2" t="s">
        <v>3924</v>
      </c>
      <c r="D610" t="s">
        <v>6185</v>
      </c>
      <c r="E610" s="2">
        <v>2</v>
      </c>
      <c r="F610" s="2" t="str">
        <f>VLOOKUP(C610,customers!$A$1:$B$1001,2,FALSE)</f>
        <v>Billy Neiland</v>
      </c>
      <c r="G610" s="2" t="str">
        <f>IF(VLOOKUP(C610,customers!A609:$C$1001,3,FALSE)=0,"",VLOOKUP(C610,customers!A609:$C$1001,3,FALSE) )</f>
        <v/>
      </c>
      <c r="H610" s="2" t="str">
        <f>VLOOKUP(F610,customers!$B$1:$G$1001,6,FALSE)</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VLOOKUP(Table2[[#This Row],[Customer ID]],customers!$A$1:$I$1001,9,FALSE)</f>
        <v>No</v>
      </c>
    </row>
    <row r="611" spans="1:16" x14ac:dyDescent="0.25">
      <c r="A611" s="2" t="s">
        <v>3927</v>
      </c>
      <c r="B611" s="3">
        <v>44147</v>
      </c>
      <c r="C611" s="2" t="s">
        <v>3928</v>
      </c>
      <c r="D611" t="s">
        <v>6159</v>
      </c>
      <c r="E611" s="2">
        <v>6</v>
      </c>
      <c r="F611" s="2" t="str">
        <f>VLOOKUP(C611,customers!$A$1:$B$1001,2,FALSE)</f>
        <v>Ancell Fendt</v>
      </c>
      <c r="G611" s="2" t="str">
        <f>IF(VLOOKUP(C611,customers!A610:$C$1001,3,FALSE)=0,"",VLOOKUP(C611,customers!A610:$C$1001,3,FALSE) )</f>
        <v>afendtgx@forbes.com</v>
      </c>
      <c r="H611" s="2" t="str">
        <f>VLOOKUP(F611,customers!$B$1:$G$1001,6,FALSE)</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7">
        <f>INDEX(products!$A$1:$G$49,MATCH(orders!$D611,products!$A$1:$A$49,0),MATCH(orders!L$1,products!$A$1:$G$1,0))</f>
        <v>4.3650000000000002</v>
      </c>
      <c r="M611" s="7">
        <f t="shared" si="27"/>
        <v>26.19</v>
      </c>
      <c r="N611" t="str">
        <f t="shared" si="28"/>
        <v>Libersia</v>
      </c>
      <c r="O611" t="str">
        <f t="shared" si="29"/>
        <v>Medium</v>
      </c>
      <c r="P611" t="str">
        <f>VLOOKUP(Table2[[#This Row],[Customer ID]],customers!$A$1:$I$1001,9,FALSE)</f>
        <v>Yes</v>
      </c>
    </row>
    <row r="612" spans="1:16" x14ac:dyDescent="0.25">
      <c r="A612" s="2" t="s">
        <v>3933</v>
      </c>
      <c r="B612" s="3">
        <v>43743</v>
      </c>
      <c r="C612" s="2" t="s">
        <v>3934</v>
      </c>
      <c r="D612" t="s">
        <v>6138</v>
      </c>
      <c r="E612" s="2">
        <v>4</v>
      </c>
      <c r="F612" s="2" t="str">
        <f>VLOOKUP(C612,customers!$A$1:$B$1001,2,FALSE)</f>
        <v>Angelia Cleyburn</v>
      </c>
      <c r="G612" s="2" t="str">
        <f>IF(VLOOKUP(C612,customers!A611:$C$1001,3,FALSE)=0,"",VLOOKUP(C612,customers!A611:$C$1001,3,FALSE) )</f>
        <v>acleyburngy@lycos.com</v>
      </c>
      <c r="H612" s="2" t="str">
        <f>VLOOKUP(F612,customers!$B$1:$G$1001,6,FALSE)</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VLOOKUP(Table2[[#This Row],[Customer ID]],customers!$A$1:$I$1001,9,FALSE)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IF(VLOOKUP(C613,customers!A612:$C$1001,3,FALSE)=0,"",VLOOKUP(C613,customers!A612:$C$1001,3,FALSE) )</f>
        <v>tcastiglionegz@xing.com</v>
      </c>
      <c r="H613" s="2" t="str">
        <f>VLOOKUP(F613,customers!$B$1:$G$1001,6,FALSE)</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VLOOKUP(Table2[[#This Row],[Customer ID]],customers!$A$1:$I$1001,9,FALSE)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IF(VLOOKUP(C614,customers!A613:$C$1001,3,FALSE)=0,"",VLOOKUP(C614,customers!A613:$C$1001,3,FALSE) )</f>
        <v/>
      </c>
      <c r="H614" s="2" t="str">
        <f>VLOOKUP(F614,customers!$B$1:$G$1001,6,FALSE)</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7">
        <f>INDEX(products!$A$1:$G$49,MATCH(orders!$D614,products!$A$1:$A$49,0),MATCH(orders!L$1,products!$A$1:$G$1,0))</f>
        <v>3.375</v>
      </c>
      <c r="M614" s="7">
        <f t="shared" si="27"/>
        <v>13.5</v>
      </c>
      <c r="N614" t="str">
        <f t="shared" si="28"/>
        <v>Arabika</v>
      </c>
      <c r="O614" t="str">
        <f t="shared" si="29"/>
        <v>Medium</v>
      </c>
      <c r="P614" t="str">
        <f>VLOOKUP(Table2[[#This Row],[Customer ID]],customers!$A$1:$I$1001,9,FALSE)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IF(VLOOKUP(C615,customers!A614:$C$1001,3,FALSE)=0,"",VLOOKUP(C615,customers!A614:$C$1001,3,FALSE) )</f>
        <v/>
      </c>
      <c r="H615" s="2" t="str">
        <f>VLOOKUP(F615,customers!$B$1:$G$1001,6,FALSE)</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VLOOKUP(Table2[[#This Row],[Customer ID]],customers!$A$1:$I$1001,9,FALSE)</f>
        <v>No</v>
      </c>
    </row>
    <row r="616" spans="1:16" x14ac:dyDescent="0.25">
      <c r="A616" s="2" t="s">
        <v>3955</v>
      </c>
      <c r="B616" s="3">
        <v>43944</v>
      </c>
      <c r="C616" s="2" t="s">
        <v>3840</v>
      </c>
      <c r="D616" t="s">
        <v>6146</v>
      </c>
      <c r="E616" s="2">
        <v>5</v>
      </c>
      <c r="F616" s="2" t="str">
        <f>VLOOKUP(C616,customers!$A$1:$B$1001,2,FALSE)</f>
        <v>Cody Verissimo</v>
      </c>
      <c r="G616" s="2" t="e">
        <f>IF(VLOOKUP(C616,customers!A615:$C$1001,3,FALSE)=0,"",VLOOKUP(C616,customers!A615:$C$1001,3,FALSE) )</f>
        <v>#N/A</v>
      </c>
      <c r="H616" s="2" t="str">
        <f>VLOOKUP(F616,customers!$B$1:$G$1001,6,FALSE)</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VLOOKUP(Table2[[#This Row],[Customer ID]],customers!$A$1:$I$1001,9,FALSE)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IF(VLOOKUP(C617,customers!A616:$C$1001,3,FALSE)=0,"",VLOOKUP(C617,customers!A616:$C$1001,3,FALSE) )</f>
        <v>scouronneh3@mozilla.org</v>
      </c>
      <c r="H617" s="2" t="str">
        <f>VLOOKUP(F617,customers!$B$1:$G$1001,6,FALSE)</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7">
        <f>INDEX(products!$A$1:$G$49,MATCH(orders!$D617,products!$A$1:$A$49,0),MATCH(orders!L$1,products!$A$1:$G$1,0))</f>
        <v>36.454999999999998</v>
      </c>
      <c r="M617" s="7">
        <f t="shared" si="27"/>
        <v>72.91</v>
      </c>
      <c r="N617" t="str">
        <f t="shared" si="28"/>
        <v>Libersia</v>
      </c>
      <c r="O617" t="str">
        <f t="shared" si="29"/>
        <v>Light</v>
      </c>
      <c r="P617" t="str">
        <f>VLOOKUP(Table2[[#This Row],[Customer ID]],customers!$A$1:$I$1001,9,FALSE)</f>
        <v>Yes</v>
      </c>
    </row>
    <row r="618" spans="1:16" x14ac:dyDescent="0.25">
      <c r="A618" s="2" t="s">
        <v>3966</v>
      </c>
      <c r="B618" s="3">
        <v>44271</v>
      </c>
      <c r="C618" s="2" t="s">
        <v>3967</v>
      </c>
      <c r="D618" t="s">
        <v>6166</v>
      </c>
      <c r="E618" s="2">
        <v>4</v>
      </c>
      <c r="F618" s="2" t="str">
        <f>VLOOKUP(C618,customers!$A$1:$B$1001,2,FALSE)</f>
        <v>Linus Flippelli</v>
      </c>
      <c r="G618" s="2" t="str">
        <f>IF(VLOOKUP(C618,customers!A617:$C$1001,3,FALSE)=0,"",VLOOKUP(C618,customers!A617:$C$1001,3,FALSE) )</f>
        <v>lflippellih4@github.io</v>
      </c>
      <c r="H618" s="2" t="str">
        <f>VLOOKUP(F618,customers!$B$1:$G$1001,6,FALSE)</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VLOOKUP(Table2[[#This Row],[Customer ID]],customers!$A$1:$I$1001,9,FALSE)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IF(VLOOKUP(C619,customers!A618:$C$1001,3,FALSE)=0,"",VLOOKUP(C619,customers!A618:$C$1001,3,FALSE) )</f>
        <v>relizabethh5@live.com</v>
      </c>
      <c r="H619" s="2" t="str">
        <f>VLOOKUP(F619,customers!$B$1:$G$1001,6,FALSE)</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7">
        <f>INDEX(products!$A$1:$G$49,MATCH(orders!$D619,products!$A$1:$A$49,0),MATCH(orders!L$1,products!$A$1:$G$1,0))</f>
        <v>33.464999999999996</v>
      </c>
      <c r="M619" s="7">
        <f t="shared" si="27"/>
        <v>33.464999999999996</v>
      </c>
      <c r="N619" t="str">
        <f t="shared" si="28"/>
        <v>Libersia</v>
      </c>
      <c r="O619" t="str">
        <f t="shared" si="29"/>
        <v>Medium</v>
      </c>
      <c r="P619" t="str">
        <f>VLOOKUP(Table2[[#This Row],[Customer ID]],customers!$A$1:$I$1001,9,FALSE)</f>
        <v>No</v>
      </c>
    </row>
    <row r="620" spans="1:16" x14ac:dyDescent="0.25">
      <c r="A620" s="2" t="s">
        <v>3978</v>
      </c>
      <c r="B620" s="3">
        <v>44469</v>
      </c>
      <c r="C620" s="2" t="s">
        <v>3979</v>
      </c>
      <c r="D620" t="s">
        <v>6183</v>
      </c>
      <c r="E620" s="2">
        <v>6</v>
      </c>
      <c r="F620" s="2" t="str">
        <f>VLOOKUP(C620,customers!$A$1:$B$1001,2,FALSE)</f>
        <v>Innis Renhard</v>
      </c>
      <c r="G620" s="2" t="str">
        <f>IF(VLOOKUP(C620,customers!A619:$C$1001,3,FALSE)=0,"",VLOOKUP(C620,customers!A619:$C$1001,3,FALSE) )</f>
        <v>irenhardh6@i2i.jp</v>
      </c>
      <c r="H620" s="2" t="str">
        <f>VLOOKUP(F620,customers!$B$1:$G$1001,6,FALSE)</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VLOOKUP(Table2[[#This Row],[Customer ID]],customers!$A$1:$I$1001,9,FALSE)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IF(VLOOKUP(C621,customers!A620:$C$1001,3,FALSE)=0,"",VLOOKUP(C621,customers!A620:$C$1001,3,FALSE) )</f>
        <v>wrocheh7@xinhuanet.com</v>
      </c>
      <c r="H621" s="2" t="str">
        <f>VLOOKUP(F621,customers!$B$1:$G$1001,6,FALSE)</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7">
        <f>INDEX(products!$A$1:$G$49,MATCH(orders!$D621,products!$A$1:$A$49,0),MATCH(orders!L$1,products!$A$1:$G$1,0))</f>
        <v>7.77</v>
      </c>
      <c r="M621" s="7">
        <f t="shared" si="27"/>
        <v>15.54</v>
      </c>
      <c r="N621" t="str">
        <f t="shared" si="28"/>
        <v>Libersia</v>
      </c>
      <c r="O621" t="str">
        <f t="shared" si="29"/>
        <v>Dark</v>
      </c>
      <c r="P621" t="str">
        <f>VLOOKUP(Table2[[#This Row],[Customer ID]],customers!$A$1:$I$1001,9,FALSE)</f>
        <v>Yes</v>
      </c>
    </row>
    <row r="622" spans="1:16" x14ac:dyDescent="0.25">
      <c r="A622" s="2" t="s">
        <v>3990</v>
      </c>
      <c r="B622" s="3">
        <v>44217</v>
      </c>
      <c r="C622" s="2" t="s">
        <v>4042</v>
      </c>
      <c r="D622" t="s">
        <v>6152</v>
      </c>
      <c r="E622" s="2">
        <v>6</v>
      </c>
      <c r="F622" s="2" t="str">
        <f>VLOOKUP(C622,customers!$A$1:$B$1001,2,FALSE)</f>
        <v>Linn Alaway</v>
      </c>
      <c r="G622" s="2" t="str">
        <f>IF(VLOOKUP(C622,customers!A621:$C$1001,3,FALSE)=0,"",VLOOKUP(C622,customers!A621:$C$1001,3,FALSE) )</f>
        <v>lalawayhh@weather.com</v>
      </c>
      <c r="H622" s="2" t="str">
        <f>VLOOKUP(F622,customers!$B$1:$G$1001,6,FALSE)</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7">
        <f>INDEX(products!$A$1:$G$49,MATCH(orders!$D622,products!$A$1:$A$49,0),MATCH(orders!L$1,products!$A$1:$G$1,0))</f>
        <v>3.375</v>
      </c>
      <c r="M622" s="7">
        <f t="shared" si="27"/>
        <v>20.25</v>
      </c>
      <c r="N622" t="str">
        <f t="shared" si="28"/>
        <v>Arabika</v>
      </c>
      <c r="O622" t="str">
        <f t="shared" si="29"/>
        <v>Medium</v>
      </c>
      <c r="P622" t="str">
        <f>VLOOKUP(Table2[[#This Row],[Customer ID]],customers!$A$1:$I$1001,9,FALSE)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IF(VLOOKUP(C623,customers!A622:$C$1001,3,FALSE)=0,"",VLOOKUP(C623,customers!A622:$C$1001,3,FALSE) )</f>
        <v>codgaardh9@nsw.gov.au</v>
      </c>
      <c r="H623" s="2" t="str">
        <f>VLOOKUP(F623,customers!$B$1:$G$1001,6,FALSE)</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7">
        <f>INDEX(products!$A$1:$G$49,MATCH(orders!$D623,products!$A$1:$A$49,0),MATCH(orders!L$1,products!$A$1:$G$1,0))</f>
        <v>12.95</v>
      </c>
      <c r="M623" s="7">
        <f t="shared" si="27"/>
        <v>77.699999999999989</v>
      </c>
      <c r="N623" t="str">
        <f t="shared" si="28"/>
        <v>Arabika</v>
      </c>
      <c r="O623" t="str">
        <f t="shared" si="29"/>
        <v>Light</v>
      </c>
      <c r="P623" t="str">
        <f>VLOOKUP(Table2[[#This Row],[Customer ID]],customers!$A$1:$I$1001,9,FALSE)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IF(VLOOKUP(C624,customers!A623:$C$1001,3,FALSE)=0,"",VLOOKUP(C624,customers!A623:$C$1001,3,FALSE) )</f>
        <v>bbyrdha@4shared.com</v>
      </c>
      <c r="H624" s="2" t="str">
        <f>VLOOKUP(F624,customers!$B$1:$G$1001,6,FALSE)</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7">
        <f>INDEX(products!$A$1:$G$49,MATCH(orders!$D624,products!$A$1:$A$49,0),MATCH(orders!L$1,products!$A$1:$G$1,0))</f>
        <v>33.464999999999996</v>
      </c>
      <c r="M624" s="7">
        <f t="shared" si="27"/>
        <v>133.85999999999999</v>
      </c>
      <c r="N624" t="str">
        <f t="shared" si="28"/>
        <v>Libersia</v>
      </c>
      <c r="O624" t="str">
        <f t="shared" si="29"/>
        <v>Medium</v>
      </c>
      <c r="P624" t="str">
        <f>VLOOKUP(Table2[[#This Row],[Customer ID]],customers!$A$1:$I$1001,9,FALSE)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IF(VLOOKUP(C625,customers!A624:$C$1001,3,FALSE)=0,"",VLOOKUP(C625,customers!A624:$C$1001,3,FALSE) )</f>
        <v/>
      </c>
      <c r="H625" s="2" t="str">
        <f>VLOOKUP(F625,customers!$B$1:$G$1001,6,FALSE)</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VLOOKUP(Table2[[#This Row],[Customer ID]],customers!$A$1:$I$1001,9,FALSE)</f>
        <v>No</v>
      </c>
    </row>
    <row r="626" spans="1:16" x14ac:dyDescent="0.25">
      <c r="A626" s="2" t="s">
        <v>4012</v>
      </c>
      <c r="B626" s="3">
        <v>44010</v>
      </c>
      <c r="C626" s="2" t="s">
        <v>4013</v>
      </c>
      <c r="D626" t="s">
        <v>6166</v>
      </c>
      <c r="E626" s="2">
        <v>2</v>
      </c>
      <c r="F626" s="2" t="str">
        <f>VLOOKUP(C626,customers!$A$1:$B$1001,2,FALSE)</f>
        <v>Dianne Chardin</v>
      </c>
      <c r="G626" s="2" t="str">
        <f>IF(VLOOKUP(C626,customers!A625:$C$1001,3,FALSE)=0,"",VLOOKUP(C626,customers!A625:$C$1001,3,FALSE) )</f>
        <v>dchardinhc@nhs.uk</v>
      </c>
      <c r="H626" s="2" t="str">
        <f>VLOOKUP(F626,customers!$B$1:$G$1001,6,FALSE)</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VLOOKUP(Table2[[#This Row],[Customer ID]],customers!$A$1:$I$1001,9,FALSE)</f>
        <v>Yes</v>
      </c>
    </row>
    <row r="627" spans="1:16" x14ac:dyDescent="0.25">
      <c r="A627" s="2" t="s">
        <v>4017</v>
      </c>
      <c r="B627" s="3">
        <v>44017</v>
      </c>
      <c r="C627" s="2" t="s">
        <v>4018</v>
      </c>
      <c r="D627" t="s">
        <v>6173</v>
      </c>
      <c r="E627" s="2">
        <v>5</v>
      </c>
      <c r="F627" s="2" t="str">
        <f>VLOOKUP(C627,customers!$A$1:$B$1001,2,FALSE)</f>
        <v>Hailee Radbone</v>
      </c>
      <c r="G627" s="2" t="str">
        <f>IF(VLOOKUP(C627,customers!A626:$C$1001,3,FALSE)=0,"",VLOOKUP(C627,customers!A626:$C$1001,3,FALSE) )</f>
        <v>hradbonehd@newsvine.com</v>
      </c>
      <c r="H627" s="2" t="str">
        <f>VLOOKUP(F627,customers!$B$1:$G$1001,6,FALSE)</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VLOOKUP(Table2[[#This Row],[Customer ID]],customers!$A$1:$I$1001,9,FALSE)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IF(VLOOKUP(C628,customers!A627:$C$1001,3,FALSE)=0,"",VLOOKUP(C628,customers!A627:$C$1001,3,FALSE) )</f>
        <v>wbernthhe@miitbeian.gov.cn</v>
      </c>
      <c r="H628" s="2" t="str">
        <f>VLOOKUP(F628,customers!$B$1:$G$1001,6,FALSE)</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7">
        <f>INDEX(products!$A$1:$G$49,MATCH(orders!$D628,products!$A$1:$A$49,0),MATCH(orders!L$1,products!$A$1:$G$1,0))</f>
        <v>25.874999999999996</v>
      </c>
      <c r="M628" s="7">
        <f t="shared" si="27"/>
        <v>77.624999999999986</v>
      </c>
      <c r="N628" t="str">
        <f t="shared" si="28"/>
        <v>Arabika</v>
      </c>
      <c r="O628" t="str">
        <f t="shared" si="29"/>
        <v>Medium</v>
      </c>
      <c r="P628" t="str">
        <f>VLOOKUP(Table2[[#This Row],[Customer ID]],customers!$A$1:$I$1001,9,FALSE)</f>
        <v>No</v>
      </c>
    </row>
    <row r="629" spans="1:16" x14ac:dyDescent="0.25">
      <c r="A629" s="2" t="s">
        <v>4029</v>
      </c>
      <c r="B629" s="3">
        <v>44682</v>
      </c>
      <c r="C629" s="2" t="s">
        <v>4030</v>
      </c>
      <c r="D629" t="s">
        <v>6166</v>
      </c>
      <c r="E629" s="2">
        <v>2</v>
      </c>
      <c r="F629" s="2" t="str">
        <f>VLOOKUP(C629,customers!$A$1:$B$1001,2,FALSE)</f>
        <v>Byron Acarson</v>
      </c>
      <c r="G629" s="2" t="str">
        <f>IF(VLOOKUP(C629,customers!A628:$C$1001,3,FALSE)=0,"",VLOOKUP(C629,customers!A628:$C$1001,3,FALSE) )</f>
        <v>bacarsonhf@cnn.com</v>
      </c>
      <c r="H629" s="2" t="str">
        <f>VLOOKUP(F629,customers!$B$1:$G$1001,6,FALSE)</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VLOOKUP(Table2[[#This Row],[Customer ID]],customers!$A$1:$I$1001,9,FALSE)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IF(VLOOKUP(C630,customers!A629:$C$1001,3,FALSE)=0,"",VLOOKUP(C630,customers!A629:$C$1001,3,FALSE) )</f>
        <v>fbrighamhg@blog.com</v>
      </c>
      <c r="H630" s="2" t="str">
        <f>VLOOKUP(F630,customers!$B$1:$G$1001,6,FALSE)</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VLOOKUP(Table2[[#This Row],[Customer ID]],customers!$A$1:$I$1001,9,FALSE)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IF(VLOOKUP(C631,customers!A630:$C$1001,3,FALSE)=0,"",VLOOKUP(C631,customers!A630:$C$1001,3,FALSE) )</f>
        <v>fbrighamhg@blog.com</v>
      </c>
      <c r="H631" s="2" t="str">
        <f>VLOOKUP(F631,customers!$B$1:$G$1001,6,FALSE)</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7">
        <f>INDEX(products!$A$1:$G$49,MATCH(orders!$D631,products!$A$1:$A$49,0),MATCH(orders!L$1,products!$A$1:$G$1,0))</f>
        <v>7.77</v>
      </c>
      <c r="M631" s="7">
        <f t="shared" si="27"/>
        <v>31.08</v>
      </c>
      <c r="N631" t="str">
        <f t="shared" si="28"/>
        <v>Libersia</v>
      </c>
      <c r="O631" t="str">
        <f t="shared" si="29"/>
        <v>Dark</v>
      </c>
      <c r="P631" t="str">
        <f>VLOOKUP(Table2[[#This Row],[Customer ID]],customers!$A$1:$I$1001,9,FALSE)</f>
        <v>Yes</v>
      </c>
    </row>
    <row r="632" spans="1:16" x14ac:dyDescent="0.25">
      <c r="A632" s="2" t="s">
        <v>4035</v>
      </c>
      <c r="B632" s="3">
        <v>44680</v>
      </c>
      <c r="C632" s="2" t="s">
        <v>4036</v>
      </c>
      <c r="D632" t="s">
        <v>6154</v>
      </c>
      <c r="E632" s="2">
        <v>1</v>
      </c>
      <c r="F632" s="2" t="str">
        <f>VLOOKUP(C632,customers!$A$1:$B$1001,2,FALSE)</f>
        <v>Faunie Brigham</v>
      </c>
      <c r="G632" s="2" t="e">
        <f>IF(VLOOKUP(C632,customers!A631:$C$1001,3,FALSE)=0,"",VLOOKUP(C632,customers!A631:$C$1001,3,FALSE) )</f>
        <v>#N/A</v>
      </c>
      <c r="H632" s="2" t="str">
        <f>VLOOKUP(F632,customers!$B$1:$G$1001,6,FALSE)</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7">
        <f>INDEX(products!$A$1:$G$49,MATCH(orders!$D632,products!$A$1:$A$49,0),MATCH(orders!L$1,products!$A$1:$G$1,0))</f>
        <v>2.9849999999999999</v>
      </c>
      <c r="M632" s="7">
        <f t="shared" si="27"/>
        <v>2.9849999999999999</v>
      </c>
      <c r="N632" t="str">
        <f t="shared" si="28"/>
        <v>Arabika</v>
      </c>
      <c r="O632" t="str">
        <f t="shared" si="29"/>
        <v>Dark</v>
      </c>
      <c r="P632" t="str">
        <f>VLOOKUP(Table2[[#This Row],[Customer ID]],customers!$A$1:$I$1001,9,FALSE)</f>
        <v>Yes</v>
      </c>
    </row>
    <row r="633" spans="1:16" x14ac:dyDescent="0.25">
      <c r="A633" s="2" t="s">
        <v>4035</v>
      </c>
      <c r="B633" s="3">
        <v>44680</v>
      </c>
      <c r="C633" s="2" t="s">
        <v>4036</v>
      </c>
      <c r="D633" t="s">
        <v>6149</v>
      </c>
      <c r="E633" s="2">
        <v>5</v>
      </c>
      <c r="F633" s="2" t="str">
        <f>VLOOKUP(C633,customers!$A$1:$B$1001,2,FALSE)</f>
        <v>Faunie Brigham</v>
      </c>
      <c r="G633" s="2" t="e">
        <f>IF(VLOOKUP(C633,customers!A632:$C$1001,3,FALSE)=0,"",VLOOKUP(C633,customers!A632:$C$1001,3,FALSE) )</f>
        <v>#N/A</v>
      </c>
      <c r="H633" s="2" t="str">
        <f>VLOOKUP(F633,customers!$B$1:$G$1001,6,FALSE)</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VLOOKUP(Table2[[#This Row],[Customer ID]],customers!$A$1:$I$1001,9,FALSE)</f>
        <v>Yes</v>
      </c>
    </row>
    <row r="634" spans="1:16" x14ac:dyDescent="0.25">
      <c r="A634" s="2" t="s">
        <v>4056</v>
      </c>
      <c r="B634" s="3">
        <v>44049</v>
      </c>
      <c r="C634" s="2" t="s">
        <v>4057</v>
      </c>
      <c r="D634" t="s">
        <v>6176</v>
      </c>
      <c r="E634" s="2">
        <v>4</v>
      </c>
      <c r="F634" s="2" t="str">
        <f>VLOOKUP(C634,customers!$A$1:$B$1001,2,FALSE)</f>
        <v>Marjorie Yoxen</v>
      </c>
      <c r="G634" s="2" t="str">
        <f>IF(VLOOKUP(C634,customers!A633:$C$1001,3,FALSE)=0,"",VLOOKUP(C634,customers!A633:$C$1001,3,FALSE) )</f>
        <v>myoxenhk@google.com</v>
      </c>
      <c r="H634" s="2" t="str">
        <f>VLOOKUP(F634,customers!$B$1:$G$1001,6,FALSE)</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VLOOKUP(Table2[[#This Row],[Customer ID]],customers!$A$1:$I$1001,9,FALSE)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IF(VLOOKUP(C635,customers!A634:$C$1001,3,FALSE)=0,"",VLOOKUP(C635,customers!A634:$C$1001,3,FALSE) )</f>
        <v>gmcgavinhl@histats.com</v>
      </c>
      <c r="H635" s="2" t="str">
        <f>VLOOKUP(F635,customers!$B$1:$G$1001,6,FALSE)</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VLOOKUP(Table2[[#This Row],[Customer ID]],customers!$A$1:$I$1001,9,FALSE)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IF(VLOOKUP(C636,customers!A635:$C$1001,3,FALSE)=0,"",VLOOKUP(C636,customers!A635:$C$1001,3,FALSE) )</f>
        <v>luttermarehm@engadget.com</v>
      </c>
      <c r="H636" s="2" t="str">
        <f>VLOOKUP(F636,customers!$B$1:$G$1001,6,FALSE)</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7">
        <f>INDEX(products!$A$1:$G$49,MATCH(orders!$D636,products!$A$1:$A$49,0),MATCH(orders!L$1,products!$A$1:$G$1,0))</f>
        <v>14.55</v>
      </c>
      <c r="M636" s="7">
        <f t="shared" si="27"/>
        <v>43.650000000000006</v>
      </c>
      <c r="N636" t="str">
        <f t="shared" si="28"/>
        <v>Libersia</v>
      </c>
      <c r="O636" t="str">
        <f t="shared" si="29"/>
        <v>Medium</v>
      </c>
      <c r="P636" t="str">
        <f>VLOOKUP(Table2[[#This Row],[Customer ID]],customers!$A$1:$I$1001,9,FALSE)</f>
        <v>No</v>
      </c>
    </row>
    <row r="637" spans="1:16" x14ac:dyDescent="0.25">
      <c r="A637" s="2" t="s">
        <v>4074</v>
      </c>
      <c r="B637" s="3">
        <v>44578</v>
      </c>
      <c r="C637" s="2" t="s">
        <v>4075</v>
      </c>
      <c r="D637" t="s">
        <v>6176</v>
      </c>
      <c r="E637" s="2">
        <v>4</v>
      </c>
      <c r="F637" s="2" t="str">
        <f>VLOOKUP(C637,customers!$A$1:$B$1001,2,FALSE)</f>
        <v>Eal D'Ambrogio</v>
      </c>
      <c r="G637" s="2" t="str">
        <f>IF(VLOOKUP(C637,customers!A636:$C$1001,3,FALSE)=0,"",VLOOKUP(C637,customers!A636:$C$1001,3,FALSE) )</f>
        <v>edambrogiohn@techcrunch.com</v>
      </c>
      <c r="H637" s="2" t="str">
        <f>VLOOKUP(F637,customers!$B$1:$G$1001,6,FALSE)</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VLOOKUP(Table2[[#This Row],[Customer ID]],customers!$A$1:$I$1001,9,FALSE)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IF(VLOOKUP(C638,customers!A637:$C$1001,3,FALSE)=0,"",VLOOKUP(C638,customers!A637:$C$1001,3,FALSE) )</f>
        <v>cwinchcombeho@jiathis.com</v>
      </c>
      <c r="H638" s="2" t="str">
        <f>VLOOKUP(F638,customers!$B$1:$G$1001,6,FALSE)</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7">
        <f>INDEX(products!$A$1:$G$49,MATCH(orders!$D638,products!$A$1:$A$49,0),MATCH(orders!L$1,products!$A$1:$G$1,0))</f>
        <v>15.85</v>
      </c>
      <c r="M638" s="7">
        <f t="shared" si="27"/>
        <v>95.1</v>
      </c>
      <c r="N638" t="str">
        <f t="shared" si="28"/>
        <v>Libersia</v>
      </c>
      <c r="O638" t="str">
        <f t="shared" si="29"/>
        <v>Light</v>
      </c>
      <c r="P638" t="str">
        <f>VLOOKUP(Table2[[#This Row],[Customer ID]],customers!$A$1:$I$1001,9,FALSE)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IF(VLOOKUP(C639,customers!A638:$C$1001,3,FALSE)=0,"",VLOOKUP(C639,customers!A638:$C$1001,3,FALSE) )</f>
        <v>bpaumierhp@umn.edu</v>
      </c>
      <c r="H639" s="2" t="str">
        <f>VLOOKUP(F639,customers!$B$1:$G$1001,6,FALSE)</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VLOOKUP(Table2[[#This Row],[Customer ID]],customers!$A$1:$I$1001,9,FALSE)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IF(VLOOKUP(C640,customers!A639:$C$1001,3,FALSE)=0,"",VLOOKUP(C640,customers!A639:$C$1001,3,FALSE) )</f>
        <v/>
      </c>
      <c r="H640" s="2" t="str">
        <f>VLOOKUP(F640,customers!$B$1:$G$1001,6,FALSE)</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7">
        <f>INDEX(products!$A$1:$G$49,MATCH(orders!$D640,products!$A$1:$A$49,0),MATCH(orders!L$1,products!$A$1:$G$1,0))</f>
        <v>25.874999999999996</v>
      </c>
      <c r="M640" s="7">
        <f t="shared" si="27"/>
        <v>77.624999999999986</v>
      </c>
      <c r="N640" t="str">
        <f t="shared" si="28"/>
        <v>Arabika</v>
      </c>
      <c r="O640" t="str">
        <f t="shared" si="29"/>
        <v>Medium</v>
      </c>
      <c r="P640" t="str">
        <f>VLOOKUP(Table2[[#This Row],[Customer ID]],customers!$A$1:$I$1001,9,FALSE)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IF(VLOOKUP(C641,customers!A640:$C$1001,3,FALSE)=0,"",VLOOKUP(C641,customers!A640:$C$1001,3,FALSE) )</f>
        <v>jcapeyhr@bravesites.com</v>
      </c>
      <c r="H641" s="2" t="str">
        <f>VLOOKUP(F641,customers!$B$1:$G$1001,6,FALSE)</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7">
        <f>INDEX(products!$A$1:$G$49,MATCH(orders!$D641,products!$A$1:$A$49,0),MATCH(orders!L$1,products!$A$1:$G$1,0))</f>
        <v>3.8849999999999998</v>
      </c>
      <c r="M641" s="7">
        <f t="shared" si="27"/>
        <v>3.8849999999999998</v>
      </c>
      <c r="N641" t="str">
        <f t="shared" si="28"/>
        <v>Libersia</v>
      </c>
      <c r="O641" t="str">
        <f t="shared" si="29"/>
        <v>Dark</v>
      </c>
      <c r="P641" t="str">
        <f>VLOOKUP(Table2[[#This Row],[Customer ID]],customers!$A$1:$I$1001,9,FALSE)</f>
        <v>Yes</v>
      </c>
    </row>
    <row r="642" spans="1:16" x14ac:dyDescent="0.25">
      <c r="A642" s="2" t="s">
        <v>4104</v>
      </c>
      <c r="B642" s="3">
        <v>44547</v>
      </c>
      <c r="C642" s="2" t="s">
        <v>4152</v>
      </c>
      <c r="D642" t="s">
        <v>6142</v>
      </c>
      <c r="E642" s="2">
        <v>5</v>
      </c>
      <c r="F642" s="2" t="str">
        <f>VLOOKUP(C642,customers!$A$1:$B$1001,2,FALSE)</f>
        <v>Tuckie Mathonnet</v>
      </c>
      <c r="G642" s="2" t="str">
        <f>IF(VLOOKUP(C642,customers!A641:$C$1001,3,FALSE)=0,"",VLOOKUP(C642,customers!A641:$C$1001,3,FALSE) )</f>
        <v>tmathonneti0@google.co.jp</v>
      </c>
      <c r="H642" s="2" t="str">
        <f>VLOOKUP(F642,customers!$B$1:$G$1001,6,FALSE)</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VLOOKUP(Table2[[#This Row],[Customer ID]],customers!$A$1:$I$1001,9,FALSE)</f>
        <v>No</v>
      </c>
    </row>
    <row r="643" spans="1:16" x14ac:dyDescent="0.25">
      <c r="A643" s="2" t="s">
        <v>4109</v>
      </c>
      <c r="B643" s="3">
        <v>44448</v>
      </c>
      <c r="C643" s="2" t="s">
        <v>4110</v>
      </c>
      <c r="D643" t="s">
        <v>6179</v>
      </c>
      <c r="E643" s="2">
        <v>3</v>
      </c>
      <c r="F643" s="2" t="str">
        <f>VLOOKUP(C643,customers!$A$1:$B$1001,2,FALSE)</f>
        <v>Yardley Basill</v>
      </c>
      <c r="G643" s="2" t="str">
        <f>IF(VLOOKUP(C643,customers!A642:$C$1001,3,FALSE)=0,"",VLOOKUP(C643,customers!A642:$C$1001,3,FALSE) )</f>
        <v>ybasillht@theguardian.com</v>
      </c>
      <c r="H643" s="2" t="str">
        <f>VLOOKUP(F643,customers!$B$1:$G$1001,6,FALSE)</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_xlfn.IFS(I643="Rob","Robusta",I643 ="Exc","Excelsa",I643="Ara","Arabika",I643="Lib","Libersia")</f>
        <v>Robusta</v>
      </c>
      <c r="O643" t="str">
        <f t="shared" ref="O643:O706" si="32">_xlfn.IFS(J643="M","Medium",J643="L","Light",J643="D","Dark")</f>
        <v>Light</v>
      </c>
      <c r="P643" t="str">
        <f>VLOOKUP(Table2[[#This Row],[Customer ID]],customers!$A$1:$I$1001,9,FALSE)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IF(VLOOKUP(C644,customers!A643:$C$1001,3,FALSE)=0,"",VLOOKUP(C644,customers!A643:$C$1001,3,FALSE) )</f>
        <v>mbaistowhu@i2i.jp</v>
      </c>
      <c r="H644" s="2" t="str">
        <f>VLOOKUP(F644,customers!$B$1:$G$1001,6,FALSE)</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VLOOKUP(Table2[[#This Row],[Customer ID]],customers!$A$1:$I$1001,9,FALSE)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IF(VLOOKUP(C645,customers!A644:$C$1001,3,FALSE)=0,"",VLOOKUP(C645,customers!A644:$C$1001,3,FALSE) )</f>
        <v>cpallanthv@typepad.com</v>
      </c>
      <c r="H645" s="2" t="str">
        <f>VLOOKUP(F645,customers!$B$1:$G$1001,6,FALSE)</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VLOOKUP(Table2[[#This Row],[Customer ID]],customers!$A$1:$I$1001,9,FALSE)</f>
        <v>Yes</v>
      </c>
    </row>
    <row r="646" spans="1:16" x14ac:dyDescent="0.25">
      <c r="A646" s="2" t="s">
        <v>4128</v>
      </c>
      <c r="B646" s="3">
        <v>44694</v>
      </c>
      <c r="C646" s="2" t="s">
        <v>4129</v>
      </c>
      <c r="D646" t="s">
        <v>6149</v>
      </c>
      <c r="E646" s="2">
        <v>2</v>
      </c>
      <c r="F646" s="2" t="str">
        <f>VLOOKUP(C646,customers!$A$1:$B$1001,2,FALSE)</f>
        <v>Marne Mingey</v>
      </c>
      <c r="G646" s="2" t="str">
        <f>IF(VLOOKUP(C646,customers!A645:$C$1001,3,FALSE)=0,"",VLOOKUP(C646,customers!A645:$C$1001,3,FALSE) )</f>
        <v/>
      </c>
      <c r="H646" s="2" t="str">
        <f>VLOOKUP(F646,customers!$B$1:$G$1001,6,FALSE)</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VLOOKUP(Table2[[#This Row],[Customer ID]],customers!$A$1:$I$1001,9,FALSE)</f>
        <v>No</v>
      </c>
    </row>
    <row r="647" spans="1:16" x14ac:dyDescent="0.25">
      <c r="A647" s="2" t="s">
        <v>4133</v>
      </c>
      <c r="B647" s="3">
        <v>44106</v>
      </c>
      <c r="C647" s="2" t="s">
        <v>4134</v>
      </c>
      <c r="D647" t="s">
        <v>6168</v>
      </c>
      <c r="E647" s="2">
        <v>3</v>
      </c>
      <c r="F647" s="2" t="str">
        <f>VLOOKUP(C647,customers!$A$1:$B$1001,2,FALSE)</f>
        <v>Denny O' Ronan</v>
      </c>
      <c r="G647" s="2" t="str">
        <f>IF(VLOOKUP(C647,customers!A646:$C$1001,3,FALSE)=0,"",VLOOKUP(C647,customers!A646:$C$1001,3,FALSE) )</f>
        <v>dohx@redcross.org</v>
      </c>
      <c r="H647" s="2" t="str">
        <f>VLOOKUP(F647,customers!$B$1:$G$1001,6,FALSE)</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7">
        <f>INDEX(products!$A$1:$G$49,MATCH(orders!$D647,products!$A$1:$A$49,0),MATCH(orders!L$1,products!$A$1:$G$1,0))</f>
        <v>22.884999999999998</v>
      </c>
      <c r="M647" s="7">
        <f t="shared" si="30"/>
        <v>68.655000000000001</v>
      </c>
      <c r="N647" t="str">
        <f t="shared" si="31"/>
        <v>Arabika</v>
      </c>
      <c r="O647" t="str">
        <f t="shared" si="32"/>
        <v>Dark</v>
      </c>
      <c r="P647" t="str">
        <f>VLOOKUP(Table2[[#This Row],[Customer ID]],customers!$A$1:$I$1001,9,FALSE)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IF(VLOOKUP(C648,customers!A647:$C$1001,3,FALSE)=0,"",VLOOKUP(C648,customers!A647:$C$1001,3,FALSE) )</f>
        <v>drallinhy@howstuffworks.com</v>
      </c>
      <c r="H648" s="2" t="str">
        <f>VLOOKUP(F648,customers!$B$1:$G$1001,6,FALSE)</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7">
        <f>INDEX(products!$A$1:$G$49,MATCH(orders!$D648,products!$A$1:$A$49,0),MATCH(orders!L$1,products!$A$1:$G$1,0))</f>
        <v>9.9499999999999993</v>
      </c>
      <c r="M648" s="7">
        <f t="shared" si="30"/>
        <v>9.9499999999999993</v>
      </c>
      <c r="N648" t="str">
        <f t="shared" si="31"/>
        <v>Arabika</v>
      </c>
      <c r="O648" t="str">
        <f t="shared" si="32"/>
        <v>Dark</v>
      </c>
      <c r="P648" t="str">
        <f>VLOOKUP(Table2[[#This Row],[Customer ID]],customers!$A$1:$I$1001,9,FALSE)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IF(VLOOKUP(C649,customers!A648:$C$1001,3,FALSE)=0,"",VLOOKUP(C649,customers!A648:$C$1001,3,FALSE) )</f>
        <v>achillhz@epa.gov</v>
      </c>
      <c r="H649" s="2" t="str">
        <f>VLOOKUP(F649,customers!$B$1:$G$1001,6,FALSE)</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7">
        <f>INDEX(products!$A$1:$G$49,MATCH(orders!$D649,products!$A$1:$A$49,0),MATCH(orders!L$1,products!$A$1:$G$1,0))</f>
        <v>9.51</v>
      </c>
      <c r="M649" s="7">
        <f t="shared" si="30"/>
        <v>28.53</v>
      </c>
      <c r="N649" t="str">
        <f t="shared" si="31"/>
        <v>Libersia</v>
      </c>
      <c r="O649" t="str">
        <f t="shared" si="32"/>
        <v>Light</v>
      </c>
      <c r="P649" t="str">
        <f>VLOOKUP(Table2[[#This Row],[Customer ID]],customers!$A$1:$I$1001,9,FALSE)</f>
        <v>Yes</v>
      </c>
    </row>
    <row r="650" spans="1:16" x14ac:dyDescent="0.25">
      <c r="A650" s="2" t="s">
        <v>4151</v>
      </c>
      <c r="B650" s="3">
        <v>43884</v>
      </c>
      <c r="C650" s="2" t="s">
        <v>4152</v>
      </c>
      <c r="D650" t="s">
        <v>6163</v>
      </c>
      <c r="E650" s="2">
        <v>6</v>
      </c>
      <c r="F650" s="2" t="str">
        <f>VLOOKUP(C650,customers!$A$1:$B$1001,2,FALSE)</f>
        <v>Tuckie Mathonnet</v>
      </c>
      <c r="G650" s="2" t="str">
        <f>IF(VLOOKUP(C650,customers!A649:$C$1001,3,FALSE)=0,"",VLOOKUP(C650,customers!A649:$C$1001,3,FALSE) )</f>
        <v>tmathonneti0@google.co.jp</v>
      </c>
      <c r="H650" s="2" t="str">
        <f>VLOOKUP(F650,customers!$B$1:$G$1001,6,FALSE)</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VLOOKUP(Table2[[#This Row],[Customer ID]],customers!$A$1:$I$1001,9,FALSE)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IF(VLOOKUP(C651,customers!A650:$C$1001,3,FALSE)=0,"",VLOOKUP(C651,customers!A650:$C$1001,3,FALSE) )</f>
        <v>cdenysi1@is.gd</v>
      </c>
      <c r="H651" s="2" t="str">
        <f>VLOOKUP(F651,customers!$B$1:$G$1001,6,FALSE)</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7">
        <f>INDEX(products!$A$1:$G$49,MATCH(orders!$D651,products!$A$1:$A$49,0),MATCH(orders!L$1,products!$A$1:$G$1,0))</f>
        <v>15.85</v>
      </c>
      <c r="M651" s="7">
        <f t="shared" si="30"/>
        <v>95.1</v>
      </c>
      <c r="N651" t="str">
        <f t="shared" si="31"/>
        <v>Libersia</v>
      </c>
      <c r="O651" t="str">
        <f t="shared" si="32"/>
        <v>Light</v>
      </c>
      <c r="P651" t="str">
        <f>VLOOKUP(Table2[[#This Row],[Customer ID]],customers!$A$1:$I$1001,9,FALSE)</f>
        <v>No</v>
      </c>
    </row>
    <row r="652" spans="1:16" x14ac:dyDescent="0.25">
      <c r="A652" s="2" t="s">
        <v>4163</v>
      </c>
      <c r="B652" s="3">
        <v>43507</v>
      </c>
      <c r="C652" s="2" t="s">
        <v>4164</v>
      </c>
      <c r="D652" t="s">
        <v>6172</v>
      </c>
      <c r="E652" s="2">
        <v>1</v>
      </c>
      <c r="F652" s="2" t="str">
        <f>VLOOKUP(C652,customers!$A$1:$B$1001,2,FALSE)</f>
        <v>Cecily Stebbings</v>
      </c>
      <c r="G652" s="2" t="str">
        <f>IF(VLOOKUP(C652,customers!A651:$C$1001,3,FALSE)=0,"",VLOOKUP(C652,customers!A651:$C$1001,3,FALSE) )</f>
        <v>cstebbingsi2@drupal.org</v>
      </c>
      <c r="H652" s="2" t="str">
        <f>VLOOKUP(F652,customers!$B$1:$G$1001,6,FALSE)</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VLOOKUP(Table2[[#This Row],[Customer ID]],customers!$A$1:$I$1001,9,FALSE)</f>
        <v>Yes</v>
      </c>
    </row>
    <row r="653" spans="1:16" x14ac:dyDescent="0.25">
      <c r="A653" s="2" t="s">
        <v>4169</v>
      </c>
      <c r="B653" s="3">
        <v>44084</v>
      </c>
      <c r="C653" s="2" t="s">
        <v>4170</v>
      </c>
      <c r="D653" t="s">
        <v>6179</v>
      </c>
      <c r="E653" s="2">
        <v>4</v>
      </c>
      <c r="F653" s="2" t="str">
        <f>VLOOKUP(C653,customers!$A$1:$B$1001,2,FALSE)</f>
        <v>Giana Tonnesen</v>
      </c>
      <c r="G653" s="2" t="str">
        <f>IF(VLOOKUP(C653,customers!A652:$C$1001,3,FALSE)=0,"",VLOOKUP(C653,customers!A652:$C$1001,3,FALSE) )</f>
        <v/>
      </c>
      <c r="H653" s="2" t="str">
        <f>VLOOKUP(F653,customers!$B$1:$G$1001,6,FALSE)</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VLOOKUP(Table2[[#This Row],[Customer ID]],customers!$A$1:$I$1001,9,FALSE)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IF(VLOOKUP(C654,customers!A653:$C$1001,3,FALSE)=0,"",VLOOKUP(C654,customers!A653:$C$1001,3,FALSE) )</f>
        <v>rzywickii4@ifeng.com</v>
      </c>
      <c r="H654" s="2" t="str">
        <f>VLOOKUP(F654,customers!$B$1:$G$1001,6,FALSE)</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7">
        <f>INDEX(products!$A$1:$G$49,MATCH(orders!$D654,products!$A$1:$A$49,0),MATCH(orders!L$1,products!$A$1:$G$1,0))</f>
        <v>15.85</v>
      </c>
      <c r="M654" s="7">
        <f t="shared" si="30"/>
        <v>63.4</v>
      </c>
      <c r="N654" t="str">
        <f t="shared" si="31"/>
        <v>Libersia</v>
      </c>
      <c r="O654" t="str">
        <f t="shared" si="32"/>
        <v>Light</v>
      </c>
      <c r="P654" t="str">
        <f>VLOOKUP(Table2[[#This Row],[Customer ID]],customers!$A$1:$I$1001,9,FALSE)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IF(VLOOKUP(C655,customers!A654:$C$1001,3,FALSE)=0,"",VLOOKUP(C655,customers!A654:$C$1001,3,FALSE) )</f>
        <v>aburgetti5@moonfruit.com</v>
      </c>
      <c r="H655" s="2" t="str">
        <f>VLOOKUP(F655,customers!$B$1:$G$1001,6,FALSE)</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7">
        <f>INDEX(products!$A$1:$G$49,MATCH(orders!$D655,products!$A$1:$A$49,0),MATCH(orders!L$1,products!$A$1:$G$1,0))</f>
        <v>25.874999999999996</v>
      </c>
      <c r="M655" s="7">
        <f t="shared" si="30"/>
        <v>103.49999999999999</v>
      </c>
      <c r="N655" t="str">
        <f t="shared" si="31"/>
        <v>Arabika</v>
      </c>
      <c r="O655" t="str">
        <f t="shared" si="32"/>
        <v>Medium</v>
      </c>
      <c r="P655" t="str">
        <f>VLOOKUP(Table2[[#This Row],[Customer ID]],customers!$A$1:$I$1001,9,FALSE)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IF(VLOOKUP(C656,customers!A655:$C$1001,3,FALSE)=0,"",VLOOKUP(C656,customers!A655:$C$1001,3,FALSE) )</f>
        <v>mmalloyi6@seattletimes.com</v>
      </c>
      <c r="H656" s="2" t="str">
        <f>VLOOKUP(F656,customers!$B$1:$G$1001,6,FALSE)</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7">
        <f>INDEX(products!$A$1:$G$49,MATCH(orders!$D656,products!$A$1:$A$49,0),MATCH(orders!L$1,products!$A$1:$G$1,0))</f>
        <v>22.884999999999998</v>
      </c>
      <c r="M656" s="7">
        <f t="shared" si="30"/>
        <v>68.655000000000001</v>
      </c>
      <c r="N656" t="str">
        <f t="shared" si="31"/>
        <v>Arabika</v>
      </c>
      <c r="O656" t="str">
        <f t="shared" si="32"/>
        <v>Dark</v>
      </c>
      <c r="P656" t="str">
        <f>VLOOKUP(Table2[[#This Row],[Customer ID]],customers!$A$1:$I$1001,9,FALSE)</f>
        <v>No</v>
      </c>
    </row>
    <row r="657" spans="1:16" x14ac:dyDescent="0.25">
      <c r="A657" s="2" t="s">
        <v>4191</v>
      </c>
      <c r="B657" s="3">
        <v>43728</v>
      </c>
      <c r="C657" s="2" t="s">
        <v>4192</v>
      </c>
      <c r="D657" t="s">
        <v>6151</v>
      </c>
      <c r="E657" s="2">
        <v>2</v>
      </c>
      <c r="F657" s="2" t="str">
        <f>VLOOKUP(C657,customers!$A$1:$B$1001,2,FALSE)</f>
        <v>Maxim McParland</v>
      </c>
      <c r="G657" s="2" t="str">
        <f>IF(VLOOKUP(C657,customers!A656:$C$1001,3,FALSE)=0,"",VLOOKUP(C657,customers!A656:$C$1001,3,FALSE) )</f>
        <v>mmcparlandi7@w3.org</v>
      </c>
      <c r="H657" s="2" t="str">
        <f>VLOOKUP(F657,customers!$B$1:$G$1001,6,FALSE)</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VLOOKUP(Table2[[#This Row],[Customer ID]],customers!$A$1:$I$1001,9,FALSE)</f>
        <v>Yes</v>
      </c>
    </row>
    <row r="658" spans="1:16" x14ac:dyDescent="0.25">
      <c r="A658" s="2" t="s">
        <v>4196</v>
      </c>
      <c r="B658" s="3">
        <v>44485</v>
      </c>
      <c r="C658" s="2" t="s">
        <v>4197</v>
      </c>
      <c r="D658" t="s">
        <v>6143</v>
      </c>
      <c r="E658" s="2">
        <v>4</v>
      </c>
      <c r="F658" s="2" t="str">
        <f>VLOOKUP(C658,customers!$A$1:$B$1001,2,FALSE)</f>
        <v>Sylas Jennaroy</v>
      </c>
      <c r="G658" s="2" t="str">
        <f>IF(VLOOKUP(C658,customers!A657:$C$1001,3,FALSE)=0,"",VLOOKUP(C658,customers!A657:$C$1001,3,FALSE) )</f>
        <v>sjennaroyi8@purevolume.com</v>
      </c>
      <c r="H658" s="2" t="str">
        <f>VLOOKUP(F658,customers!$B$1:$G$1001,6,FALSE)</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7">
        <f>INDEX(products!$A$1:$G$49,MATCH(orders!$D658,products!$A$1:$A$49,0),MATCH(orders!L$1,products!$A$1:$G$1,0))</f>
        <v>12.95</v>
      </c>
      <c r="M658" s="7">
        <f t="shared" si="30"/>
        <v>51.8</v>
      </c>
      <c r="N658" t="str">
        <f t="shared" si="31"/>
        <v>Libersia</v>
      </c>
      <c r="O658" t="str">
        <f t="shared" si="32"/>
        <v>Dark</v>
      </c>
      <c r="P658" t="str">
        <f>VLOOKUP(Table2[[#This Row],[Customer ID]],customers!$A$1:$I$1001,9,FALSE)</f>
        <v>No</v>
      </c>
    </row>
    <row r="659" spans="1:16" x14ac:dyDescent="0.25">
      <c r="A659" s="2" t="s">
        <v>4201</v>
      </c>
      <c r="B659" s="3">
        <v>43831</v>
      </c>
      <c r="C659" s="2" t="s">
        <v>4202</v>
      </c>
      <c r="D659" t="s">
        <v>6157</v>
      </c>
      <c r="E659" s="2">
        <v>2</v>
      </c>
      <c r="F659" s="2" t="str">
        <f>VLOOKUP(C659,customers!$A$1:$B$1001,2,FALSE)</f>
        <v>Wren Place</v>
      </c>
      <c r="G659" s="2" t="str">
        <f>IF(VLOOKUP(C659,customers!A658:$C$1001,3,FALSE)=0,"",VLOOKUP(C659,customers!A658:$C$1001,3,FALSE) )</f>
        <v>wplacei9@wsj.com</v>
      </c>
      <c r="H659" s="2" t="str">
        <f>VLOOKUP(F659,customers!$B$1:$G$1001,6,FALSE)</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7">
        <f>INDEX(products!$A$1:$G$49,MATCH(orders!$D659,products!$A$1:$A$49,0),MATCH(orders!L$1,products!$A$1:$G$1,0))</f>
        <v>6.75</v>
      </c>
      <c r="M659" s="7">
        <f t="shared" si="30"/>
        <v>13.5</v>
      </c>
      <c r="N659" t="str">
        <f t="shared" si="31"/>
        <v>Arabika</v>
      </c>
      <c r="O659" t="str">
        <f t="shared" si="32"/>
        <v>Medium</v>
      </c>
      <c r="P659" t="str">
        <f>VLOOKUP(Table2[[#This Row],[Customer ID]],customers!$A$1:$I$1001,9,FALSE)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IF(VLOOKUP(C660,customers!A659:$C$1001,3,FALSE)=0,"",VLOOKUP(C660,customers!A659:$C$1001,3,FALSE) )</f>
        <v>jmillettik@addtoany.com</v>
      </c>
      <c r="H660" s="2" t="str">
        <f>VLOOKUP(F660,customers!$B$1:$G$1001,6,FALSE)</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VLOOKUP(Table2[[#This Row],[Customer ID]],customers!$A$1:$I$1001,9,FALSE)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IF(VLOOKUP(C661,customers!A660:$C$1001,3,FALSE)=0,"",VLOOKUP(C661,customers!A660:$C$1001,3,FALSE) )</f>
        <v>dgadsdenib@google.com.hk</v>
      </c>
      <c r="H661" s="2" t="str">
        <f>VLOOKUP(F661,customers!$B$1:$G$1001,6,FALSE)</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7">
        <f>INDEX(products!$A$1:$G$49,MATCH(orders!$D661,products!$A$1:$A$49,0),MATCH(orders!L$1,products!$A$1:$G$1,0))</f>
        <v>22.884999999999998</v>
      </c>
      <c r="M661" s="7">
        <f t="shared" si="30"/>
        <v>45.769999999999996</v>
      </c>
      <c r="N661" t="str">
        <f t="shared" si="31"/>
        <v>Arabika</v>
      </c>
      <c r="O661" t="str">
        <f t="shared" si="32"/>
        <v>Dark</v>
      </c>
      <c r="P661" t="str">
        <f>VLOOKUP(Table2[[#This Row],[Customer ID]],customers!$A$1:$I$1001,9,FALSE)</f>
        <v>Yes</v>
      </c>
    </row>
    <row r="662" spans="1:16" x14ac:dyDescent="0.25">
      <c r="A662" s="2" t="s">
        <v>4217</v>
      </c>
      <c r="B662" s="3">
        <v>44084</v>
      </c>
      <c r="C662" s="2" t="s">
        <v>4218</v>
      </c>
      <c r="D662" t="s">
        <v>6176</v>
      </c>
      <c r="E662" s="2">
        <v>6</v>
      </c>
      <c r="F662" s="2" t="str">
        <f>VLOOKUP(C662,customers!$A$1:$B$1001,2,FALSE)</f>
        <v>Val Wakelin</v>
      </c>
      <c r="G662" s="2" t="str">
        <f>IF(VLOOKUP(C662,customers!A661:$C$1001,3,FALSE)=0,"",VLOOKUP(C662,customers!A661:$C$1001,3,FALSE) )</f>
        <v>vwakelinic@unesco.org</v>
      </c>
      <c r="H662" s="2" t="str">
        <f>VLOOKUP(F662,customers!$B$1:$G$1001,6,FALSE)</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VLOOKUP(Table2[[#This Row],[Customer ID]],customers!$A$1:$I$1001,9,FALSE)</f>
        <v>No</v>
      </c>
    </row>
    <row r="663" spans="1:16" x14ac:dyDescent="0.25">
      <c r="A663" s="2" t="s">
        <v>4223</v>
      </c>
      <c r="B663" s="3">
        <v>44485</v>
      </c>
      <c r="C663" s="2" t="s">
        <v>4224</v>
      </c>
      <c r="D663" t="s">
        <v>6152</v>
      </c>
      <c r="E663" s="2">
        <v>6</v>
      </c>
      <c r="F663" s="2" t="str">
        <f>VLOOKUP(C663,customers!$A$1:$B$1001,2,FALSE)</f>
        <v>Annie Campsall</v>
      </c>
      <c r="G663" s="2" t="str">
        <f>IF(VLOOKUP(C663,customers!A662:$C$1001,3,FALSE)=0,"",VLOOKUP(C663,customers!A662:$C$1001,3,FALSE) )</f>
        <v>acampsallid@zimbio.com</v>
      </c>
      <c r="H663" s="2" t="str">
        <f>VLOOKUP(F663,customers!$B$1:$G$1001,6,FALSE)</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7">
        <f>INDEX(products!$A$1:$G$49,MATCH(orders!$D663,products!$A$1:$A$49,0),MATCH(orders!L$1,products!$A$1:$G$1,0))</f>
        <v>3.375</v>
      </c>
      <c r="M663" s="7">
        <f t="shared" si="30"/>
        <v>20.25</v>
      </c>
      <c r="N663" t="str">
        <f t="shared" si="31"/>
        <v>Arabika</v>
      </c>
      <c r="O663" t="str">
        <f t="shared" si="32"/>
        <v>Medium</v>
      </c>
      <c r="P663" t="str">
        <f>VLOOKUP(Table2[[#This Row],[Customer ID]],customers!$A$1:$I$1001,9,FALSE)</f>
        <v>Yes</v>
      </c>
    </row>
    <row r="664" spans="1:16" x14ac:dyDescent="0.25">
      <c r="A664" s="2" t="s">
        <v>4229</v>
      </c>
      <c r="B664" s="3">
        <v>44364</v>
      </c>
      <c r="C664" s="2" t="s">
        <v>4230</v>
      </c>
      <c r="D664" t="s">
        <v>6165</v>
      </c>
      <c r="E664" s="2">
        <v>5</v>
      </c>
      <c r="F664" s="2" t="str">
        <f>VLOOKUP(C664,customers!$A$1:$B$1001,2,FALSE)</f>
        <v>Shermy Moseby</v>
      </c>
      <c r="G664" s="2" t="str">
        <f>IF(VLOOKUP(C664,customers!A663:$C$1001,3,FALSE)=0,"",VLOOKUP(C664,customers!A663:$C$1001,3,FALSE) )</f>
        <v>smosebyie@stanford.edu</v>
      </c>
      <c r="H664" s="2" t="str">
        <f>VLOOKUP(F664,customers!$B$1:$G$1001,6,FALSE)</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7">
        <f>INDEX(products!$A$1:$G$49,MATCH(orders!$D664,products!$A$1:$A$49,0),MATCH(orders!L$1,products!$A$1:$G$1,0))</f>
        <v>29.784999999999997</v>
      </c>
      <c r="M664" s="7">
        <f t="shared" si="30"/>
        <v>148.92499999999998</v>
      </c>
      <c r="N664" t="str">
        <f t="shared" si="31"/>
        <v>Libersia</v>
      </c>
      <c r="O664" t="str">
        <f t="shared" si="32"/>
        <v>Dark</v>
      </c>
      <c r="P664" t="str">
        <f>VLOOKUP(Table2[[#This Row],[Customer ID]],customers!$A$1:$I$1001,9,FALSE)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IF(VLOOKUP(C665,customers!A664:$C$1001,3,FALSE)=0,"",VLOOKUP(C665,customers!A664:$C$1001,3,FALSE) )</f>
        <v>cwassif@prweb.com</v>
      </c>
      <c r="H665" s="2" t="str">
        <f>VLOOKUP(F665,customers!$B$1:$G$1001,6,FALSE)</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7">
        <f>INDEX(products!$A$1:$G$49,MATCH(orders!$D665,products!$A$1:$A$49,0),MATCH(orders!L$1,products!$A$1:$G$1,0))</f>
        <v>11.25</v>
      </c>
      <c r="M665" s="7">
        <f t="shared" si="30"/>
        <v>67.5</v>
      </c>
      <c r="N665" t="str">
        <f t="shared" si="31"/>
        <v>Arabika</v>
      </c>
      <c r="O665" t="str">
        <f t="shared" si="32"/>
        <v>Medium</v>
      </c>
      <c r="P665" t="str">
        <f>VLOOKUP(Table2[[#This Row],[Customer ID]],customers!$A$1:$I$1001,9,FALSE)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IF(VLOOKUP(C666,customers!A665:$C$1001,3,FALSE)=0,"",VLOOKUP(C666,customers!A665:$C$1001,3,FALSE) )</f>
        <v>isjostromig@pbs.org</v>
      </c>
      <c r="H666" s="2" t="str">
        <f>VLOOKUP(F666,customers!$B$1:$G$1001,6,FALSE)</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VLOOKUP(Table2[[#This Row],[Customer ID]],customers!$A$1:$I$1001,9,FALSE)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IF(VLOOKUP(C667,customers!A666:$C$1001,3,FALSE)=0,"",VLOOKUP(C667,customers!A666:$C$1001,3,FALSE) )</f>
        <v>isjostromig@pbs.org</v>
      </c>
      <c r="H667" s="2" t="str">
        <f>VLOOKUP(F667,customers!$B$1:$G$1001,6,FALSE)</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7">
        <f>INDEX(products!$A$1:$G$49,MATCH(orders!$D667,products!$A$1:$A$49,0),MATCH(orders!L$1,products!$A$1:$G$1,0))</f>
        <v>3.8849999999999998</v>
      </c>
      <c r="M667" s="7">
        <f t="shared" si="30"/>
        <v>7.77</v>
      </c>
      <c r="N667" t="str">
        <f t="shared" si="31"/>
        <v>Libersia</v>
      </c>
      <c r="O667" t="str">
        <f t="shared" si="32"/>
        <v>Dark</v>
      </c>
      <c r="P667" t="str">
        <f>VLOOKUP(Table2[[#This Row],[Customer ID]],customers!$A$1:$I$1001,9,FALSE)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IF(VLOOKUP(C668,customers!A667:$C$1001,3,FALSE)=0,"",VLOOKUP(C668,customers!A667:$C$1001,3,FALSE) )</f>
        <v>jbranchettii@bravesites.com</v>
      </c>
      <c r="H668" s="2" t="str">
        <f>VLOOKUP(F668,customers!$B$1:$G$1001,6,FALSE)</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22.884999999999998</v>
      </c>
      <c r="M668" s="7">
        <f t="shared" si="30"/>
        <v>91.539999999999992</v>
      </c>
      <c r="N668" t="str">
        <f t="shared" si="31"/>
        <v>Arabika</v>
      </c>
      <c r="O668" t="str">
        <f t="shared" si="32"/>
        <v>Dark</v>
      </c>
      <c r="P668" t="str">
        <f>VLOOKUP(Table2[[#This Row],[Customer ID]],customers!$A$1:$I$1001,9,FALSE)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IF(VLOOKUP(C669,customers!A668:$C$1001,3,FALSE)=0,"",VLOOKUP(C669,customers!A668:$C$1001,3,FALSE) )</f>
        <v>nrudlandij@blogs.com</v>
      </c>
      <c r="H669" s="2" t="str">
        <f>VLOOKUP(F669,customers!$B$1:$G$1001,6,FALSE)</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7">
        <f>INDEX(products!$A$1:$G$49,MATCH(orders!$D669,products!$A$1:$A$49,0),MATCH(orders!L$1,products!$A$1:$G$1,0))</f>
        <v>9.9499999999999993</v>
      </c>
      <c r="M669" s="7">
        <f t="shared" si="30"/>
        <v>59.699999999999996</v>
      </c>
      <c r="N669" t="str">
        <f t="shared" si="31"/>
        <v>Arabika</v>
      </c>
      <c r="O669" t="str">
        <f t="shared" si="32"/>
        <v>Dark</v>
      </c>
      <c r="P669" t="str">
        <f>VLOOKUP(Table2[[#This Row],[Customer ID]],customers!$A$1:$I$1001,9,FALSE)</f>
        <v>No</v>
      </c>
    </row>
    <row r="670" spans="1:16" x14ac:dyDescent="0.25">
      <c r="A670" s="2" t="s">
        <v>4262</v>
      </c>
      <c r="B670" s="3">
        <v>44636</v>
      </c>
      <c r="C670" s="2" t="s">
        <v>4263</v>
      </c>
      <c r="D670" t="s">
        <v>6142</v>
      </c>
      <c r="E670" s="2">
        <v>5</v>
      </c>
      <c r="F670" s="2" t="str">
        <f>VLOOKUP(C670,customers!$A$1:$B$1001,2,FALSE)</f>
        <v>Janella Millett</v>
      </c>
      <c r="G670" s="2" t="str">
        <f>IF(VLOOKUP(C670,customers!A669:$C$1001,3,FALSE)=0,"",VLOOKUP(C670,customers!A669:$C$1001,3,FALSE) )</f>
        <v>jmillettik@addtoany.com</v>
      </c>
      <c r="H670" s="2" t="str">
        <f>VLOOKUP(F670,customers!$B$1:$G$1001,6,FALSE)</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VLOOKUP(Table2[[#This Row],[Customer ID]],customers!$A$1:$I$1001,9,FALSE)</f>
        <v>Yes</v>
      </c>
    </row>
    <row r="671" spans="1:16" x14ac:dyDescent="0.25">
      <c r="A671" s="2" t="s">
        <v>4268</v>
      </c>
      <c r="B671" s="3">
        <v>44551</v>
      </c>
      <c r="C671" s="2" t="s">
        <v>4269</v>
      </c>
      <c r="D671" t="s">
        <v>6181</v>
      </c>
      <c r="E671" s="2">
        <v>2</v>
      </c>
      <c r="F671" s="2" t="str">
        <f>VLOOKUP(C671,customers!$A$1:$B$1001,2,FALSE)</f>
        <v>Ferdie Tourry</v>
      </c>
      <c r="G671" s="2" t="str">
        <f>IF(VLOOKUP(C671,customers!A670:$C$1001,3,FALSE)=0,"",VLOOKUP(C671,customers!A670:$C$1001,3,FALSE) )</f>
        <v>ftourryil@google.de</v>
      </c>
      <c r="H671" s="2" t="str">
        <f>VLOOKUP(F671,customers!$B$1:$G$1001,6,FALSE)</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7">
        <f>INDEX(products!$A$1:$G$49,MATCH(orders!$D671,products!$A$1:$A$49,0),MATCH(orders!L$1,products!$A$1:$G$1,0))</f>
        <v>33.464999999999996</v>
      </c>
      <c r="M671" s="7">
        <f t="shared" si="30"/>
        <v>66.929999999999993</v>
      </c>
      <c r="N671" t="str">
        <f t="shared" si="31"/>
        <v>Libersia</v>
      </c>
      <c r="O671" t="str">
        <f t="shared" si="32"/>
        <v>Medium</v>
      </c>
      <c r="P671" t="str">
        <f>VLOOKUP(Table2[[#This Row],[Customer ID]],customers!$A$1:$I$1001,9,FALSE)</f>
        <v>No</v>
      </c>
    </row>
    <row r="672" spans="1:16" x14ac:dyDescent="0.25">
      <c r="A672" s="2" t="s">
        <v>4274</v>
      </c>
      <c r="B672" s="3">
        <v>43606</v>
      </c>
      <c r="C672" s="2" t="s">
        <v>4275</v>
      </c>
      <c r="D672" t="s">
        <v>6159</v>
      </c>
      <c r="E672" s="2">
        <v>3</v>
      </c>
      <c r="F672" s="2" t="str">
        <f>VLOOKUP(C672,customers!$A$1:$B$1001,2,FALSE)</f>
        <v>Cecil Weatherall</v>
      </c>
      <c r="G672" s="2" t="str">
        <f>IF(VLOOKUP(C672,customers!A671:$C$1001,3,FALSE)=0,"",VLOOKUP(C672,customers!A671:$C$1001,3,FALSE) )</f>
        <v>cweatherallim@toplist.cz</v>
      </c>
      <c r="H672" s="2" t="str">
        <f>VLOOKUP(F672,customers!$B$1:$G$1001,6,FALSE)</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7">
        <f>INDEX(products!$A$1:$G$49,MATCH(orders!$D672,products!$A$1:$A$49,0),MATCH(orders!L$1,products!$A$1:$G$1,0))</f>
        <v>4.3650000000000002</v>
      </c>
      <c r="M672" s="7">
        <f t="shared" si="30"/>
        <v>13.095000000000001</v>
      </c>
      <c r="N672" t="str">
        <f t="shared" si="31"/>
        <v>Libersia</v>
      </c>
      <c r="O672" t="str">
        <f t="shared" si="32"/>
        <v>Medium</v>
      </c>
      <c r="P672" t="str">
        <f>VLOOKUP(Table2[[#This Row],[Customer ID]],customers!$A$1:$I$1001,9,FALSE)</f>
        <v>Yes</v>
      </c>
    </row>
    <row r="673" spans="1:16" x14ac:dyDescent="0.25">
      <c r="A673" s="2" t="s">
        <v>4280</v>
      </c>
      <c r="B673" s="3">
        <v>44495</v>
      </c>
      <c r="C673" s="2" t="s">
        <v>4281</v>
      </c>
      <c r="D673" t="s">
        <v>6179</v>
      </c>
      <c r="E673" s="2">
        <v>5</v>
      </c>
      <c r="F673" s="2" t="str">
        <f>VLOOKUP(C673,customers!$A$1:$B$1001,2,FALSE)</f>
        <v>Gale Heindrick</v>
      </c>
      <c r="G673" s="2" t="str">
        <f>IF(VLOOKUP(C673,customers!A672:$C$1001,3,FALSE)=0,"",VLOOKUP(C673,customers!A672:$C$1001,3,FALSE) )</f>
        <v>gheindrickin@usda.gov</v>
      </c>
      <c r="H673" s="2" t="str">
        <f>VLOOKUP(F673,customers!$B$1:$G$1001,6,FALSE)</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VLOOKUP(Table2[[#This Row],[Customer ID]],customers!$A$1:$I$1001,9,FALSE)</f>
        <v>No</v>
      </c>
    </row>
    <row r="674" spans="1:16" x14ac:dyDescent="0.25">
      <c r="A674" s="2" t="s">
        <v>4286</v>
      </c>
      <c r="B674" s="3">
        <v>43916</v>
      </c>
      <c r="C674" s="2" t="s">
        <v>4287</v>
      </c>
      <c r="D674" t="s">
        <v>6160</v>
      </c>
      <c r="E674" s="2">
        <v>5</v>
      </c>
      <c r="F674" s="2" t="str">
        <f>VLOOKUP(C674,customers!$A$1:$B$1001,2,FALSE)</f>
        <v>Layne Imason</v>
      </c>
      <c r="G674" s="2" t="str">
        <f>IF(VLOOKUP(C674,customers!A673:$C$1001,3,FALSE)=0,"",VLOOKUP(C674,customers!A673:$C$1001,3,FALSE) )</f>
        <v>limasonio@discuz.net</v>
      </c>
      <c r="H674" s="2" t="str">
        <f>VLOOKUP(F674,customers!$B$1:$G$1001,6,FALSE)</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7">
        <f>INDEX(products!$A$1:$G$49,MATCH(orders!$D674,products!$A$1:$A$49,0),MATCH(orders!L$1,products!$A$1:$G$1,0))</f>
        <v>8.73</v>
      </c>
      <c r="M674" s="7">
        <f t="shared" si="30"/>
        <v>43.650000000000006</v>
      </c>
      <c r="N674" t="str">
        <f t="shared" si="31"/>
        <v>Libersia</v>
      </c>
      <c r="O674" t="str">
        <f t="shared" si="32"/>
        <v>Medium</v>
      </c>
      <c r="P674" t="str">
        <f>VLOOKUP(Table2[[#This Row],[Customer ID]],customers!$A$1:$I$1001,9,FALSE)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IF(VLOOKUP(C675,customers!A674:$C$1001,3,FALSE)=0,"",VLOOKUP(C675,customers!A674:$C$1001,3,FALSE) )</f>
        <v>hsaillip@odnoklassniki.ru</v>
      </c>
      <c r="H675" s="2" t="str">
        <f>VLOOKUP(F675,customers!$B$1:$G$1001,6,FALSE)</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VLOOKUP(Table2[[#This Row],[Customer ID]],customers!$A$1:$I$1001,9,FALSE)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IF(VLOOKUP(C676,customers!A675:$C$1001,3,FALSE)=0,"",VLOOKUP(C676,customers!A675:$C$1001,3,FALSE) )</f>
        <v>hlarvoriq@last.fm</v>
      </c>
      <c r="H676" s="2" t="str">
        <f>VLOOKUP(F676,customers!$B$1:$G$1001,6,FALSE)</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7">
        <f>INDEX(products!$A$1:$G$49,MATCH(orders!$D676,products!$A$1:$A$49,0),MATCH(orders!L$1,products!$A$1:$G$1,0))</f>
        <v>29.784999999999997</v>
      </c>
      <c r="M676" s="7">
        <f t="shared" si="30"/>
        <v>178.70999999999998</v>
      </c>
      <c r="N676" t="str">
        <f t="shared" si="31"/>
        <v>Arabika</v>
      </c>
      <c r="O676" t="str">
        <f t="shared" si="32"/>
        <v>Light</v>
      </c>
      <c r="P676" t="str">
        <f>VLOOKUP(Table2[[#This Row],[Customer ID]],customers!$A$1:$I$1001,9,FALSE)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IF(VLOOKUP(C677,customers!A676:$C$1001,3,FALSE)=0,"",VLOOKUP(C677,customers!A676:$C$1001,3,FALSE) )</f>
        <v/>
      </c>
      <c r="H677" s="2" t="str">
        <f>VLOOKUP(F677,customers!$B$1:$G$1001,6,FALSE)</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7">
        <f>INDEX(products!$A$1:$G$49,MATCH(orders!$D677,products!$A$1:$A$49,0),MATCH(orders!L$1,products!$A$1:$G$1,0))</f>
        <v>29.784999999999997</v>
      </c>
      <c r="M677" s="7">
        <f t="shared" si="30"/>
        <v>119.13999999999999</v>
      </c>
      <c r="N677" t="str">
        <f t="shared" si="31"/>
        <v>Libersia</v>
      </c>
      <c r="O677" t="str">
        <f t="shared" si="32"/>
        <v>Dark</v>
      </c>
      <c r="P677" t="str">
        <f>VLOOKUP(Table2[[#This Row],[Customer ID]],customers!$A$1:$I$1001,9,FALSE)</f>
        <v>Yes</v>
      </c>
    </row>
    <row r="678" spans="1:16" x14ac:dyDescent="0.25">
      <c r="A678" s="2" t="s">
        <v>4308</v>
      </c>
      <c r="B678" s="3">
        <v>44217</v>
      </c>
      <c r="C678" s="2" t="s">
        <v>4309</v>
      </c>
      <c r="D678" t="s">
        <v>6161</v>
      </c>
      <c r="E678" s="2">
        <v>5</v>
      </c>
      <c r="F678" s="2" t="str">
        <f>VLOOKUP(C678,customers!$A$1:$B$1001,2,FALSE)</f>
        <v>Gabey Cogan</v>
      </c>
      <c r="G678" s="2" t="str">
        <f>IF(VLOOKUP(C678,customers!A677:$C$1001,3,FALSE)=0,"",VLOOKUP(C678,customers!A677:$C$1001,3,FALSE) )</f>
        <v/>
      </c>
      <c r="H678" s="2" t="str">
        <f>VLOOKUP(F678,customers!$B$1:$G$1001,6,FALSE)</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7">
        <f>INDEX(products!$A$1:$G$49,MATCH(orders!$D678,products!$A$1:$A$49,0),MATCH(orders!L$1,products!$A$1:$G$1,0))</f>
        <v>9.51</v>
      </c>
      <c r="M678" s="7">
        <f t="shared" si="30"/>
        <v>47.55</v>
      </c>
      <c r="N678" t="str">
        <f t="shared" si="31"/>
        <v>Libersia</v>
      </c>
      <c r="O678" t="str">
        <f t="shared" si="32"/>
        <v>Light</v>
      </c>
      <c r="P678" t="str">
        <f>VLOOKUP(Table2[[#This Row],[Customer ID]],customers!$A$1:$I$1001,9,FALSE)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IF(VLOOKUP(C679,customers!A678:$C$1001,3,FALSE)=0,"",VLOOKUP(C679,customers!A678:$C$1001,3,FALSE) )</f>
        <v>cpenwardenit@mlb.com</v>
      </c>
      <c r="H679" s="2" t="str">
        <f>VLOOKUP(F679,customers!$B$1:$G$1001,6,FALSE)</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7">
        <f>INDEX(products!$A$1:$G$49,MATCH(orders!$D679,products!$A$1:$A$49,0),MATCH(orders!L$1,products!$A$1:$G$1,0))</f>
        <v>8.73</v>
      </c>
      <c r="M679" s="7">
        <f t="shared" si="30"/>
        <v>43.650000000000006</v>
      </c>
      <c r="N679" t="str">
        <f t="shared" si="31"/>
        <v>Libersia</v>
      </c>
      <c r="O679" t="str">
        <f t="shared" si="32"/>
        <v>Medium</v>
      </c>
      <c r="P679" t="str">
        <f>VLOOKUP(Table2[[#This Row],[Customer ID]],customers!$A$1:$I$1001,9,FALSE)</f>
        <v>No</v>
      </c>
    </row>
    <row r="680" spans="1:16" x14ac:dyDescent="0.25">
      <c r="A680" s="2" t="s">
        <v>4319</v>
      </c>
      <c r="B680" s="3">
        <v>44281</v>
      </c>
      <c r="C680" s="2" t="s">
        <v>4320</v>
      </c>
      <c r="D680" t="s">
        <v>6182</v>
      </c>
      <c r="E680" s="2">
        <v>6</v>
      </c>
      <c r="F680" s="2" t="str">
        <f>VLOOKUP(C680,customers!$A$1:$B$1001,2,FALSE)</f>
        <v>Milty Middis</v>
      </c>
      <c r="G680" s="2" t="str">
        <f>IF(VLOOKUP(C680,customers!A679:$C$1001,3,FALSE)=0,"",VLOOKUP(C680,customers!A679:$C$1001,3,FALSE) )</f>
        <v>mmiddisiu@dmoz.org</v>
      </c>
      <c r="H680" s="2" t="str">
        <f>VLOOKUP(F680,customers!$B$1:$G$1001,6,FALSE)</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7">
        <f>INDEX(products!$A$1:$G$49,MATCH(orders!$D680,products!$A$1:$A$49,0),MATCH(orders!L$1,products!$A$1:$G$1,0))</f>
        <v>29.784999999999997</v>
      </c>
      <c r="M680" s="7">
        <f t="shared" si="30"/>
        <v>178.70999999999998</v>
      </c>
      <c r="N680" t="str">
        <f t="shared" si="31"/>
        <v>Arabika</v>
      </c>
      <c r="O680" t="str">
        <f t="shared" si="32"/>
        <v>Light</v>
      </c>
      <c r="P680" t="str">
        <f>VLOOKUP(Table2[[#This Row],[Customer ID]],customers!$A$1:$I$1001,9,FALSE)</f>
        <v>Yes</v>
      </c>
    </row>
    <row r="681" spans="1:16" x14ac:dyDescent="0.25">
      <c r="A681" s="2" t="s">
        <v>4325</v>
      </c>
      <c r="B681" s="3">
        <v>44645</v>
      </c>
      <c r="C681" s="2" t="s">
        <v>4326</v>
      </c>
      <c r="D681" t="s">
        <v>6142</v>
      </c>
      <c r="E681" s="2">
        <v>1</v>
      </c>
      <c r="F681" s="2" t="str">
        <f>VLOOKUP(C681,customers!$A$1:$B$1001,2,FALSE)</f>
        <v>Adrianne Vairow</v>
      </c>
      <c r="G681" s="2" t="str">
        <f>IF(VLOOKUP(C681,customers!A680:$C$1001,3,FALSE)=0,"",VLOOKUP(C681,customers!A680:$C$1001,3,FALSE) )</f>
        <v>avairowiv@studiopress.com</v>
      </c>
      <c r="H681" s="2" t="str">
        <f>VLOOKUP(F681,customers!$B$1:$G$1001,6,FALSE)</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VLOOKUP(Table2[[#This Row],[Customer ID]],customers!$A$1:$I$1001,9,FALSE)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IF(VLOOKUP(C682,customers!A681:$C$1001,3,FALSE)=0,"",VLOOKUP(C682,customers!A681:$C$1001,3,FALSE) )</f>
        <v>agoldieiw@goo.gl</v>
      </c>
      <c r="H682" s="2" t="str">
        <f>VLOOKUP(F682,customers!$B$1:$G$1001,6,FALSE)</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7">
        <f>INDEX(products!$A$1:$G$49,MATCH(orders!$D682,products!$A$1:$A$49,0),MATCH(orders!L$1,products!$A$1:$G$1,0))</f>
        <v>11.25</v>
      </c>
      <c r="M682" s="7">
        <f t="shared" si="30"/>
        <v>56.25</v>
      </c>
      <c r="N682" t="str">
        <f t="shared" si="31"/>
        <v>Arabika</v>
      </c>
      <c r="O682" t="str">
        <f t="shared" si="32"/>
        <v>Medium</v>
      </c>
      <c r="P682" t="str">
        <f>VLOOKUP(Table2[[#This Row],[Customer ID]],customers!$A$1:$I$1001,9,FALSE)</f>
        <v>No</v>
      </c>
    </row>
    <row r="683" spans="1:16" x14ac:dyDescent="0.25">
      <c r="A683" s="2" t="s">
        <v>4336</v>
      </c>
      <c r="B683" s="3">
        <v>44080</v>
      </c>
      <c r="C683" s="2" t="s">
        <v>4337</v>
      </c>
      <c r="D683" t="s">
        <v>6145</v>
      </c>
      <c r="E683" s="2">
        <v>2</v>
      </c>
      <c r="F683" s="2" t="str">
        <f>VLOOKUP(C683,customers!$A$1:$B$1001,2,FALSE)</f>
        <v>Nicky Ayris</v>
      </c>
      <c r="G683" s="2" t="str">
        <f>IF(VLOOKUP(C683,customers!A682:$C$1001,3,FALSE)=0,"",VLOOKUP(C683,customers!A682:$C$1001,3,FALSE) )</f>
        <v>nayrisix@t-online.de</v>
      </c>
      <c r="H683" s="2" t="str">
        <f>VLOOKUP(F683,customers!$B$1:$G$1001,6,FALSE)</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7">
        <f>INDEX(products!$A$1:$G$49,MATCH(orders!$D683,products!$A$1:$A$49,0),MATCH(orders!L$1,products!$A$1:$G$1,0))</f>
        <v>4.7549999999999999</v>
      </c>
      <c r="M683" s="7">
        <f t="shared" si="30"/>
        <v>9.51</v>
      </c>
      <c r="N683" t="str">
        <f t="shared" si="31"/>
        <v>Libersia</v>
      </c>
      <c r="O683" t="str">
        <f t="shared" si="32"/>
        <v>Light</v>
      </c>
      <c r="P683" t="str">
        <f>VLOOKUP(Table2[[#This Row],[Customer ID]],customers!$A$1:$I$1001,9,FALSE)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IF(VLOOKUP(C684,customers!A683:$C$1001,3,FALSE)=0,"",VLOOKUP(C684,customers!A683:$C$1001,3,FALSE) )</f>
        <v>lbenediktovichiy@wunderground.com</v>
      </c>
      <c r="H684" s="2" t="str">
        <f>VLOOKUP(F684,customers!$B$1:$G$1001,6,FALSE)</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VLOOKUP(Table2[[#This Row],[Customer ID]],customers!$A$1:$I$1001,9,FALSE)</f>
        <v>Yes</v>
      </c>
    </row>
    <row r="685" spans="1:16" x14ac:dyDescent="0.25">
      <c r="A685" s="2" t="s">
        <v>4348</v>
      </c>
      <c r="B685" s="3">
        <v>43941</v>
      </c>
      <c r="C685" s="2" t="s">
        <v>4349</v>
      </c>
      <c r="D685" t="s">
        <v>6169</v>
      </c>
      <c r="E685" s="2">
        <v>6</v>
      </c>
      <c r="F685" s="2" t="str">
        <f>VLOOKUP(C685,customers!$A$1:$B$1001,2,FALSE)</f>
        <v>Theo Jacobovitz</v>
      </c>
      <c r="G685" s="2" t="str">
        <f>IF(VLOOKUP(C685,customers!A684:$C$1001,3,FALSE)=0,"",VLOOKUP(C685,customers!A684:$C$1001,3,FALSE) )</f>
        <v>tjacobovitziz@cbc.ca</v>
      </c>
      <c r="H685" s="2" t="str">
        <f>VLOOKUP(F685,customers!$B$1:$G$1001,6,FALSE)</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7.77</v>
      </c>
      <c r="M685" s="7">
        <f t="shared" si="30"/>
        <v>46.62</v>
      </c>
      <c r="N685" t="str">
        <f t="shared" si="31"/>
        <v>Libersia</v>
      </c>
      <c r="O685" t="str">
        <f t="shared" si="32"/>
        <v>Dark</v>
      </c>
      <c r="P685" t="str">
        <f>VLOOKUP(Table2[[#This Row],[Customer ID]],customers!$A$1:$I$1001,9,FALSE)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IF(VLOOKUP(C686,customers!A685:$C$1001,3,FALSE)=0,"",VLOOKUP(C686,customers!A685:$C$1001,3,FALSE) )</f>
        <v/>
      </c>
      <c r="H686" s="2" t="str">
        <f>VLOOKUP(F686,customers!$B$1:$G$1001,6,FALSE)</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VLOOKUP(Table2[[#This Row],[Customer ID]],customers!$A$1:$I$1001,9,FALSE)</f>
        <v>No</v>
      </c>
    </row>
    <row r="687" spans="1:16" x14ac:dyDescent="0.25">
      <c r="A687" s="2" t="s">
        <v>4359</v>
      </c>
      <c r="B687" s="3">
        <v>44637</v>
      </c>
      <c r="C687" s="2" t="s">
        <v>4360</v>
      </c>
      <c r="D687" t="s">
        <v>6164</v>
      </c>
      <c r="E687" s="2">
        <v>2</v>
      </c>
      <c r="F687" s="2" t="str">
        <f>VLOOKUP(C687,customers!$A$1:$B$1001,2,FALSE)</f>
        <v>Jeno Druitt</v>
      </c>
      <c r="G687" s="2" t="str">
        <f>IF(VLOOKUP(C687,customers!A686:$C$1001,3,FALSE)=0,"",VLOOKUP(C687,customers!A686:$C$1001,3,FALSE) )</f>
        <v>jdruittj1@feedburner.com</v>
      </c>
      <c r="H687" s="2" t="str">
        <f>VLOOKUP(F687,customers!$B$1:$G$1001,6,FALSE)</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7">
        <f>INDEX(products!$A$1:$G$49,MATCH(orders!$D687,products!$A$1:$A$49,0),MATCH(orders!L$1,products!$A$1:$G$1,0))</f>
        <v>36.454999999999998</v>
      </c>
      <c r="M687" s="7">
        <f t="shared" si="30"/>
        <v>72.91</v>
      </c>
      <c r="N687" t="str">
        <f t="shared" si="31"/>
        <v>Libersia</v>
      </c>
      <c r="O687" t="str">
        <f t="shared" si="32"/>
        <v>Light</v>
      </c>
      <c r="P687" t="str">
        <f>VLOOKUP(Table2[[#This Row],[Customer ID]],customers!$A$1:$I$1001,9,FALSE)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IF(VLOOKUP(C688,customers!A687:$C$1001,3,FALSE)=0,"",VLOOKUP(C688,customers!A687:$C$1001,3,FALSE) )</f>
        <v>dshortallj2@wikipedia.org</v>
      </c>
      <c r="H688" s="2" t="str">
        <f>VLOOKUP(F688,customers!$B$1:$G$1001,6,FALSE)</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VLOOKUP(Table2[[#This Row],[Customer ID]],customers!$A$1:$I$1001,9,FALSE)</f>
        <v>Yes</v>
      </c>
    </row>
    <row r="689" spans="1:16" x14ac:dyDescent="0.25">
      <c r="A689" s="2" t="s">
        <v>4371</v>
      </c>
      <c r="B689" s="3">
        <v>43471</v>
      </c>
      <c r="C689" s="2" t="s">
        <v>4372</v>
      </c>
      <c r="D689" t="s">
        <v>6139</v>
      </c>
      <c r="E689" s="2">
        <v>2</v>
      </c>
      <c r="F689" s="2" t="str">
        <f>VLOOKUP(C689,customers!$A$1:$B$1001,2,FALSE)</f>
        <v>Wilton Cottier</v>
      </c>
      <c r="G689" s="2" t="str">
        <f>IF(VLOOKUP(C689,customers!A688:$C$1001,3,FALSE)=0,"",VLOOKUP(C689,customers!A688:$C$1001,3,FALSE) )</f>
        <v>wcottierj3@cafepress.com</v>
      </c>
      <c r="H689" s="2" t="str">
        <f>VLOOKUP(F689,customers!$B$1:$G$1001,6,FALSE)</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VLOOKUP(Table2[[#This Row],[Customer ID]],customers!$A$1:$I$1001,9,FALSE)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IF(VLOOKUP(C690,customers!A689:$C$1001,3,FALSE)=0,"",VLOOKUP(C690,customers!A689:$C$1001,3,FALSE) )</f>
        <v>kgrinstedj4@google.com.br</v>
      </c>
      <c r="H690" s="2" t="str">
        <f>VLOOKUP(F690,customers!$B$1:$G$1001,6,FALSE)</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7">
        <f>INDEX(products!$A$1:$G$49,MATCH(orders!$D690,products!$A$1:$A$49,0),MATCH(orders!L$1,products!$A$1:$G$1,0))</f>
        <v>12.95</v>
      </c>
      <c r="M690" s="7">
        <f t="shared" si="30"/>
        <v>64.75</v>
      </c>
      <c r="N690" t="str">
        <f t="shared" si="31"/>
        <v>Arabika</v>
      </c>
      <c r="O690" t="str">
        <f t="shared" si="32"/>
        <v>Light</v>
      </c>
      <c r="P690" t="str">
        <f>VLOOKUP(Table2[[#This Row],[Customer ID]],customers!$A$1:$I$1001,9,FALSE)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IF(VLOOKUP(C691,customers!A690:$C$1001,3,FALSE)=0,"",VLOOKUP(C691,customers!A690:$C$1001,3,FALSE) )</f>
        <v>dskynerj5@hubpages.com</v>
      </c>
      <c r="H691" s="2" t="str">
        <f>VLOOKUP(F691,customers!$B$1:$G$1001,6,FALSE)</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7">
        <f>INDEX(products!$A$1:$G$49,MATCH(orders!$D691,products!$A$1:$A$49,0),MATCH(orders!L$1,products!$A$1:$G$1,0))</f>
        <v>6.75</v>
      </c>
      <c r="M691" s="7">
        <f t="shared" si="30"/>
        <v>33.75</v>
      </c>
      <c r="N691" t="str">
        <f t="shared" si="31"/>
        <v>Arabika</v>
      </c>
      <c r="O691" t="str">
        <f t="shared" si="32"/>
        <v>Medium</v>
      </c>
      <c r="P691" t="str">
        <f>VLOOKUP(Table2[[#This Row],[Customer ID]],customers!$A$1:$I$1001,9,FALSE)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IF(VLOOKUP(C692,customers!A691:$C$1001,3,FALSE)=0,"",VLOOKUP(C692,customers!A691:$C$1001,3,FALSE) )</f>
        <v/>
      </c>
      <c r="H692" s="2" t="str">
        <f>VLOOKUP(F692,customers!$B$1:$G$1001,6,FALSE)</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7">
        <f>INDEX(products!$A$1:$G$49,MATCH(orders!$D692,products!$A$1:$A$49,0),MATCH(orders!L$1,products!$A$1:$G$1,0))</f>
        <v>29.784999999999997</v>
      </c>
      <c r="M692" s="7">
        <f t="shared" si="30"/>
        <v>178.70999999999998</v>
      </c>
      <c r="N692" t="str">
        <f t="shared" si="31"/>
        <v>Libersia</v>
      </c>
      <c r="O692" t="str">
        <f t="shared" si="32"/>
        <v>Dark</v>
      </c>
      <c r="P692" t="str">
        <f>VLOOKUP(Table2[[#This Row],[Customer ID]],customers!$A$1:$I$1001,9,FALSE)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IF(VLOOKUP(C693,customers!A692:$C$1001,3,FALSE)=0,"",VLOOKUP(C693,customers!A692:$C$1001,3,FALSE) )</f>
        <v>jdymokeje@prnewswire.com</v>
      </c>
      <c r="H693" s="2" t="str">
        <f>VLOOKUP(F693,customers!$B$1:$G$1001,6,FALSE)</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7">
        <f>INDEX(products!$A$1:$G$49,MATCH(orders!$D693,products!$A$1:$A$49,0),MATCH(orders!L$1,products!$A$1:$G$1,0))</f>
        <v>11.25</v>
      </c>
      <c r="M693" s="7">
        <f t="shared" si="30"/>
        <v>22.5</v>
      </c>
      <c r="N693" t="str">
        <f t="shared" si="31"/>
        <v>Arabika</v>
      </c>
      <c r="O693" t="str">
        <f t="shared" si="32"/>
        <v>Medium</v>
      </c>
      <c r="P693" t="str">
        <f>VLOOKUP(Table2[[#This Row],[Customer ID]],customers!$A$1:$I$1001,9,FALSE)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IF(VLOOKUP(C694,customers!A693:$C$1001,3,FALSE)=0,"",VLOOKUP(C694,customers!A693:$C$1001,3,FALSE) )</f>
        <v>aweinmannj8@shinystat.com</v>
      </c>
      <c r="H694" s="2" t="str">
        <f>VLOOKUP(F694,customers!$B$1:$G$1001,6,FALSE)</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7">
        <f>INDEX(products!$A$1:$G$49,MATCH(orders!$D694,products!$A$1:$A$49,0),MATCH(orders!L$1,products!$A$1:$G$1,0))</f>
        <v>12.95</v>
      </c>
      <c r="M694" s="7">
        <f t="shared" si="30"/>
        <v>12.95</v>
      </c>
      <c r="N694" t="str">
        <f t="shared" si="31"/>
        <v>Libersia</v>
      </c>
      <c r="O694" t="str">
        <f t="shared" si="32"/>
        <v>Dark</v>
      </c>
      <c r="P694" t="str">
        <f>VLOOKUP(Table2[[#This Row],[Customer ID]],customers!$A$1:$I$1001,9,FALSE)</f>
        <v>No</v>
      </c>
    </row>
    <row r="695" spans="1:16" x14ac:dyDescent="0.25">
      <c r="A695" s="2" t="s">
        <v>4405</v>
      </c>
      <c r="B695" s="3">
        <v>44012</v>
      </c>
      <c r="C695" s="2" t="s">
        <v>4406</v>
      </c>
      <c r="D695" t="s">
        <v>6175</v>
      </c>
      <c r="E695" s="2">
        <v>2</v>
      </c>
      <c r="F695" s="2" t="str">
        <f>VLOOKUP(C695,customers!$A$1:$B$1001,2,FALSE)</f>
        <v>Elden Andriessen</v>
      </c>
      <c r="G695" s="2" t="str">
        <f>IF(VLOOKUP(C695,customers!A694:$C$1001,3,FALSE)=0,"",VLOOKUP(C695,customers!A694:$C$1001,3,FALSE) )</f>
        <v>eandriessenj9@europa.eu</v>
      </c>
      <c r="H695" s="2" t="str">
        <f>VLOOKUP(F695,customers!$B$1:$G$1001,6,FALSE)</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7">
        <f>INDEX(products!$A$1:$G$49,MATCH(orders!$D695,products!$A$1:$A$49,0),MATCH(orders!L$1,products!$A$1:$G$1,0))</f>
        <v>25.874999999999996</v>
      </c>
      <c r="M695" s="7">
        <f t="shared" si="30"/>
        <v>51.749999999999993</v>
      </c>
      <c r="N695" t="str">
        <f t="shared" si="31"/>
        <v>Arabika</v>
      </c>
      <c r="O695" t="str">
        <f t="shared" si="32"/>
        <v>Medium</v>
      </c>
      <c r="P695" t="str">
        <f>VLOOKUP(Table2[[#This Row],[Customer ID]],customers!$A$1:$I$1001,9,FALSE)</f>
        <v>Yes</v>
      </c>
    </row>
    <row r="696" spans="1:16" x14ac:dyDescent="0.25">
      <c r="A696" s="2" t="s">
        <v>4411</v>
      </c>
      <c r="B696" s="3">
        <v>43915</v>
      </c>
      <c r="C696" s="2" t="s">
        <v>4412</v>
      </c>
      <c r="D696" t="s">
        <v>6144</v>
      </c>
      <c r="E696" s="2">
        <v>5</v>
      </c>
      <c r="F696" s="2" t="str">
        <f>VLOOKUP(C696,customers!$A$1:$B$1001,2,FALSE)</f>
        <v>Roxie Deaconson</v>
      </c>
      <c r="G696" s="2" t="str">
        <f>IF(VLOOKUP(C696,customers!A695:$C$1001,3,FALSE)=0,"",VLOOKUP(C696,customers!A695:$C$1001,3,FALSE) )</f>
        <v>rdeaconsonja@archive.org</v>
      </c>
      <c r="H696" s="2" t="str">
        <f>VLOOKUP(F696,customers!$B$1:$G$1001,6,FALSE)</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VLOOKUP(Table2[[#This Row],[Customer ID]],customers!$A$1:$I$1001,9,FALSE)</f>
        <v>No</v>
      </c>
    </row>
    <row r="697" spans="1:16" x14ac:dyDescent="0.25">
      <c r="A697" s="2" t="s">
        <v>4417</v>
      </c>
      <c r="B697" s="3">
        <v>44300</v>
      </c>
      <c r="C697" s="2" t="s">
        <v>4418</v>
      </c>
      <c r="D697" t="s">
        <v>6164</v>
      </c>
      <c r="E697" s="2">
        <v>5</v>
      </c>
      <c r="F697" s="2" t="str">
        <f>VLOOKUP(C697,customers!$A$1:$B$1001,2,FALSE)</f>
        <v>Davida Caro</v>
      </c>
      <c r="G697" s="2" t="str">
        <f>IF(VLOOKUP(C697,customers!A696:$C$1001,3,FALSE)=0,"",VLOOKUP(C697,customers!A696:$C$1001,3,FALSE) )</f>
        <v>dcarojb@twitter.com</v>
      </c>
      <c r="H697" s="2" t="str">
        <f>VLOOKUP(F697,customers!$B$1:$G$1001,6,FALSE)</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7">
        <f>INDEX(products!$A$1:$G$49,MATCH(orders!$D697,products!$A$1:$A$49,0),MATCH(orders!L$1,products!$A$1:$G$1,0))</f>
        <v>36.454999999999998</v>
      </c>
      <c r="M697" s="7">
        <f t="shared" si="30"/>
        <v>182.27499999999998</v>
      </c>
      <c r="N697" t="str">
        <f t="shared" si="31"/>
        <v>Libersia</v>
      </c>
      <c r="O697" t="str">
        <f t="shared" si="32"/>
        <v>Light</v>
      </c>
      <c r="P697" t="str">
        <f>VLOOKUP(Table2[[#This Row],[Customer ID]],customers!$A$1:$I$1001,9,FALSE)</f>
        <v>Yes</v>
      </c>
    </row>
    <row r="698" spans="1:16" x14ac:dyDescent="0.25">
      <c r="A698" s="2" t="s">
        <v>4423</v>
      </c>
      <c r="B698" s="3">
        <v>43693</v>
      </c>
      <c r="C698" s="2" t="s">
        <v>4424</v>
      </c>
      <c r="D698" t="s">
        <v>6169</v>
      </c>
      <c r="E698" s="2">
        <v>4</v>
      </c>
      <c r="F698" s="2" t="str">
        <f>VLOOKUP(C698,customers!$A$1:$B$1001,2,FALSE)</f>
        <v>Johna Bluck</v>
      </c>
      <c r="G698" s="2" t="str">
        <f>IF(VLOOKUP(C698,customers!A697:$C$1001,3,FALSE)=0,"",VLOOKUP(C698,customers!A697:$C$1001,3,FALSE) )</f>
        <v>jbluckjc@imageshack.us</v>
      </c>
      <c r="H698" s="2" t="str">
        <f>VLOOKUP(F698,customers!$B$1:$G$1001,6,FALSE)</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7">
        <f>INDEX(products!$A$1:$G$49,MATCH(orders!$D698,products!$A$1:$A$49,0),MATCH(orders!L$1,products!$A$1:$G$1,0))</f>
        <v>7.77</v>
      </c>
      <c r="M698" s="7">
        <f t="shared" si="30"/>
        <v>31.08</v>
      </c>
      <c r="N698" t="str">
        <f t="shared" si="31"/>
        <v>Libersia</v>
      </c>
      <c r="O698" t="str">
        <f t="shared" si="32"/>
        <v>Dark</v>
      </c>
      <c r="P698" t="str">
        <f>VLOOKUP(Table2[[#This Row],[Customer ID]],customers!$A$1:$I$1001,9,FALSE)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IF(VLOOKUP(C699,customers!A698:$C$1001,3,FALSE)=0,"",VLOOKUP(C699,customers!A698:$C$1001,3,FALSE) )</f>
        <v/>
      </c>
      <c r="H699" s="2" t="str">
        <f>VLOOKUP(F699,customers!$B$1:$G$1001,6,FALSE)</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7">
        <f>INDEX(products!$A$1:$G$49,MATCH(orders!$D699,products!$A$1:$A$49,0),MATCH(orders!L$1,products!$A$1:$G$1,0))</f>
        <v>6.75</v>
      </c>
      <c r="M699" s="7">
        <f t="shared" si="30"/>
        <v>20.25</v>
      </c>
      <c r="N699" t="str">
        <f t="shared" si="31"/>
        <v>Arabika</v>
      </c>
      <c r="O699" t="str">
        <f t="shared" si="32"/>
        <v>Medium</v>
      </c>
      <c r="P699" t="str">
        <f>VLOOKUP(Table2[[#This Row],[Customer ID]],customers!$A$1:$I$1001,9,FALSE)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IF(VLOOKUP(C700,customers!A699:$C$1001,3,FALSE)=0,"",VLOOKUP(C700,customers!A699:$C$1001,3,FALSE) )</f>
        <v>jdymokeje@prnewswire.com</v>
      </c>
      <c r="H700" s="2" t="str">
        <f>VLOOKUP(F700,customers!$B$1:$G$1001,6,FALSE)</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7">
        <f>INDEX(products!$A$1:$G$49,MATCH(orders!$D700,products!$A$1:$A$49,0),MATCH(orders!L$1,products!$A$1:$G$1,0))</f>
        <v>12.95</v>
      </c>
      <c r="M700" s="7">
        <f t="shared" si="30"/>
        <v>25.9</v>
      </c>
      <c r="N700" t="str">
        <f t="shared" si="31"/>
        <v>Libersia</v>
      </c>
      <c r="O700" t="str">
        <f t="shared" si="32"/>
        <v>Dark</v>
      </c>
      <c r="P700" t="str">
        <f>VLOOKUP(Table2[[#This Row],[Customer ID]],customers!$A$1:$I$1001,9,FALSE)</f>
        <v>No</v>
      </c>
    </row>
    <row r="701" spans="1:16" x14ac:dyDescent="0.25">
      <c r="A701" s="2" t="s">
        <v>4439</v>
      </c>
      <c r="B701" s="3">
        <v>44298</v>
      </c>
      <c r="C701" s="2" t="s">
        <v>4440</v>
      </c>
      <c r="D701" t="s">
        <v>6158</v>
      </c>
      <c r="E701" s="2">
        <v>4</v>
      </c>
      <c r="F701" s="2" t="str">
        <f>VLOOKUP(C701,customers!$A$1:$B$1001,2,FALSE)</f>
        <v>Orland Tadman</v>
      </c>
      <c r="G701" s="2" t="str">
        <f>IF(VLOOKUP(C701,customers!A700:$C$1001,3,FALSE)=0,"",VLOOKUP(C701,customers!A700:$C$1001,3,FALSE) )</f>
        <v>otadmanjf@ft.com</v>
      </c>
      <c r="H701" s="2" t="str">
        <f>VLOOKUP(F701,customers!$B$1:$G$1001,6,FALSE)</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7">
        <f>INDEX(products!$A$1:$G$49,MATCH(orders!$D701,products!$A$1:$A$49,0),MATCH(orders!L$1,products!$A$1:$G$1,0))</f>
        <v>5.97</v>
      </c>
      <c r="M701" s="7">
        <f t="shared" si="30"/>
        <v>23.88</v>
      </c>
      <c r="N701" t="str">
        <f t="shared" si="31"/>
        <v>Arabika</v>
      </c>
      <c r="O701" t="str">
        <f t="shared" si="32"/>
        <v>Dark</v>
      </c>
      <c r="P701" t="str">
        <f>VLOOKUP(Table2[[#This Row],[Customer ID]],customers!$A$1:$I$1001,9,FALSE)</f>
        <v>Yes</v>
      </c>
    </row>
    <row r="702" spans="1:16" x14ac:dyDescent="0.25">
      <c r="A702" s="2" t="s">
        <v>4445</v>
      </c>
      <c r="B702" s="3">
        <v>43736</v>
      </c>
      <c r="C702" s="2" t="s">
        <v>4446</v>
      </c>
      <c r="D702" t="s">
        <v>6161</v>
      </c>
      <c r="E702" s="2">
        <v>2</v>
      </c>
      <c r="F702" s="2" t="str">
        <f>VLOOKUP(C702,customers!$A$1:$B$1001,2,FALSE)</f>
        <v>Barrett Gudde</v>
      </c>
      <c r="G702" s="2" t="str">
        <f>IF(VLOOKUP(C702,customers!A701:$C$1001,3,FALSE)=0,"",VLOOKUP(C702,customers!A701:$C$1001,3,FALSE) )</f>
        <v>bguddejg@dailymotion.com</v>
      </c>
      <c r="H702" s="2" t="str">
        <f>VLOOKUP(F702,customers!$B$1:$G$1001,6,FALSE)</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7">
        <f>INDEX(products!$A$1:$G$49,MATCH(orders!$D702,products!$A$1:$A$49,0),MATCH(orders!L$1,products!$A$1:$G$1,0))</f>
        <v>9.51</v>
      </c>
      <c r="M702" s="7">
        <f t="shared" si="30"/>
        <v>19.02</v>
      </c>
      <c r="N702" t="str">
        <f t="shared" si="31"/>
        <v>Libersia</v>
      </c>
      <c r="O702" t="str">
        <f t="shared" si="32"/>
        <v>Light</v>
      </c>
      <c r="P702" t="str">
        <f>VLOOKUP(Table2[[#This Row],[Customer ID]],customers!$A$1:$I$1001,9,FALSE)</f>
        <v>No</v>
      </c>
    </row>
    <row r="703" spans="1:16" x14ac:dyDescent="0.25">
      <c r="A703" s="2" t="s">
        <v>4450</v>
      </c>
      <c r="B703" s="3">
        <v>44727</v>
      </c>
      <c r="C703" s="2" t="s">
        <v>4451</v>
      </c>
      <c r="D703" t="s">
        <v>6158</v>
      </c>
      <c r="E703" s="2">
        <v>5</v>
      </c>
      <c r="F703" s="2" t="str">
        <f>VLOOKUP(C703,customers!$A$1:$B$1001,2,FALSE)</f>
        <v>Nathan Sictornes</v>
      </c>
      <c r="G703" s="2" t="str">
        <f>IF(VLOOKUP(C703,customers!A702:$C$1001,3,FALSE)=0,"",VLOOKUP(C703,customers!A702:$C$1001,3,FALSE) )</f>
        <v>nsictornesjh@buzzfeed.com</v>
      </c>
      <c r="H703" s="2" t="str">
        <f>VLOOKUP(F703,customers!$B$1:$G$1001,6,FALSE)</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7">
        <f>INDEX(products!$A$1:$G$49,MATCH(orders!$D703,products!$A$1:$A$49,0),MATCH(orders!L$1,products!$A$1:$G$1,0))</f>
        <v>5.97</v>
      </c>
      <c r="M703" s="7">
        <f t="shared" si="30"/>
        <v>29.849999999999998</v>
      </c>
      <c r="N703" t="str">
        <f t="shared" si="31"/>
        <v>Arabika</v>
      </c>
      <c r="O703" t="str">
        <f t="shared" si="32"/>
        <v>Dark</v>
      </c>
      <c r="P703" t="str">
        <f>VLOOKUP(Table2[[#This Row],[Customer ID]],customers!$A$1:$I$1001,9,FALSE)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IF(VLOOKUP(C704,customers!A703:$C$1001,3,FALSE)=0,"",VLOOKUP(C704,customers!A703:$C$1001,3,FALSE) )</f>
        <v>vdunningji@independent.co.uk</v>
      </c>
      <c r="H704" s="2" t="str">
        <f>VLOOKUP(F704,customers!$B$1:$G$1001,6,FALSE)</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7">
        <f>INDEX(products!$A$1:$G$49,MATCH(orders!$D704,products!$A$1:$A$49,0),MATCH(orders!L$1,products!$A$1:$G$1,0))</f>
        <v>7.77</v>
      </c>
      <c r="M704" s="7">
        <f t="shared" si="30"/>
        <v>7.77</v>
      </c>
      <c r="N704" t="str">
        <f t="shared" si="31"/>
        <v>Arabika</v>
      </c>
      <c r="O704" t="str">
        <f t="shared" si="32"/>
        <v>Light</v>
      </c>
      <c r="P704" t="str">
        <f>VLOOKUP(Table2[[#This Row],[Customer ID]],customers!$A$1:$I$1001,9,FALSE)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IF(VLOOKUP(C705,customers!A704:$C$1001,3,FALSE)=0,"",VLOOKUP(C705,customers!A704:$C$1001,3,FALSE) )</f>
        <v/>
      </c>
      <c r="H705" s="2" t="str">
        <f>VLOOKUP(F705,customers!$B$1:$G$1001,6,FALSE)</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7">
        <f>INDEX(products!$A$1:$G$49,MATCH(orders!$D705,products!$A$1:$A$49,0),MATCH(orders!L$1,products!$A$1:$G$1,0))</f>
        <v>29.784999999999997</v>
      </c>
      <c r="M705" s="7">
        <f t="shared" si="30"/>
        <v>119.13999999999999</v>
      </c>
      <c r="N705" t="str">
        <f t="shared" si="31"/>
        <v>Libersia</v>
      </c>
      <c r="O705" t="str">
        <f t="shared" si="32"/>
        <v>Dark</v>
      </c>
      <c r="P705" t="str">
        <f>VLOOKUP(Table2[[#This Row],[Customer ID]],customers!$A$1:$I$1001,9,FALSE)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IF(VLOOKUP(C706,customers!A705:$C$1001,3,FALSE)=0,"",VLOOKUP(C706,customers!A705:$C$1001,3,FALSE) )</f>
        <v/>
      </c>
      <c r="H706" s="2" t="str">
        <f>VLOOKUP(F706,customers!$B$1:$G$1001,6,FALSE)</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VLOOKUP(Table2[[#This Row],[Customer ID]],customers!$A$1:$I$1001,9,FALSE)</f>
        <v>Yes</v>
      </c>
    </row>
    <row r="707" spans="1:16" x14ac:dyDescent="0.25">
      <c r="A707" s="2" t="s">
        <v>4471</v>
      </c>
      <c r="B707" s="3">
        <v>44114</v>
      </c>
      <c r="C707" s="2" t="s">
        <v>4472</v>
      </c>
      <c r="D707" t="s">
        <v>6176</v>
      </c>
      <c r="E707" s="2">
        <v>2</v>
      </c>
      <c r="F707" s="2" t="str">
        <f>VLOOKUP(C707,customers!$A$1:$B$1001,2,FALSE)</f>
        <v>Shelley Gehring</v>
      </c>
      <c r="G707" s="2" t="str">
        <f>IF(VLOOKUP(C707,customers!A706:$C$1001,3,FALSE)=0,"",VLOOKUP(C707,customers!A706:$C$1001,3,FALSE) )</f>
        <v>sgehringjl@gnu.org</v>
      </c>
      <c r="H707" s="2" t="str">
        <f>VLOOKUP(F707,customers!$B$1:$G$1001,6,FALSE)</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7">
        <f>INDEX(products!$A$1:$G$49,MATCH(orders!$D707,products!$A$1:$A$49,0),MATCH(orders!L$1,products!$A$1:$G$1,0))</f>
        <v>8.91</v>
      </c>
      <c r="M707" s="7">
        <f t="shared" ref="M707:M770" si="33">L707*E707</f>
        <v>17.82</v>
      </c>
      <c r="N707" t="str">
        <f t="shared" ref="N707:N770" si="34">_xlfn.IFS(I707="Rob","Robusta",I707 ="Exc","Excelsa",I707="Ara","Arabika",I707="Lib","Libersia")</f>
        <v>Excelsa</v>
      </c>
      <c r="O707" t="str">
        <f t="shared" ref="O707:O770" si="35">_xlfn.IFS(J707="M","Medium",J707="L","Light",J707="D","Dark")</f>
        <v>Light</v>
      </c>
      <c r="P707" t="str">
        <f>VLOOKUP(Table2[[#This Row],[Customer ID]],customers!$A$1:$I$1001,9,FALSE)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IF(VLOOKUP(C708,customers!A707:$C$1001,3,FALSE)=0,"",VLOOKUP(C708,customers!A707:$C$1001,3,FALSE) )</f>
        <v>bfallowesjm@purevolume.com</v>
      </c>
      <c r="H708" s="2" t="str">
        <f>VLOOKUP(F708,customers!$B$1:$G$1001,6,FALSE)</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VLOOKUP(Table2[[#This Row],[Customer ID]],customers!$A$1:$I$1001,9,FALSE)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IF(VLOOKUP(C709,customers!A708:$C$1001,3,FALSE)=0,"",VLOOKUP(C709,customers!A708:$C$1001,3,FALSE) )</f>
        <v/>
      </c>
      <c r="H709" s="2" t="str">
        <f>VLOOKUP(F709,customers!$B$1:$G$1001,6,FALSE)</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7">
        <f>INDEX(products!$A$1:$G$49,MATCH(orders!$D709,products!$A$1:$A$49,0),MATCH(orders!L$1,products!$A$1:$G$1,0))</f>
        <v>12.95</v>
      </c>
      <c r="M709" s="7">
        <f t="shared" si="33"/>
        <v>25.9</v>
      </c>
      <c r="N709" t="str">
        <f t="shared" si="34"/>
        <v>Libersia</v>
      </c>
      <c r="O709" t="str">
        <f t="shared" si="35"/>
        <v>Dark</v>
      </c>
      <c r="P709" t="str">
        <f>VLOOKUP(Table2[[#This Row],[Customer ID]],customers!$A$1:$I$1001,9,FALSE)</f>
        <v>No</v>
      </c>
    </row>
    <row r="710" spans="1:16" x14ac:dyDescent="0.25">
      <c r="A710" s="2" t="s">
        <v>4488</v>
      </c>
      <c r="B710" s="3">
        <v>43804</v>
      </c>
      <c r="C710" s="2" t="s">
        <v>4489</v>
      </c>
      <c r="D710" t="s">
        <v>6157</v>
      </c>
      <c r="E710" s="2">
        <v>2</v>
      </c>
      <c r="F710" s="2" t="str">
        <f>VLOOKUP(C710,customers!$A$1:$B$1001,2,FALSE)</f>
        <v>Shelli De Banke</v>
      </c>
      <c r="G710" s="2" t="str">
        <f>IF(VLOOKUP(C710,customers!A709:$C$1001,3,FALSE)=0,"",VLOOKUP(C710,customers!A709:$C$1001,3,FALSE) )</f>
        <v>sdejo@newsvine.com</v>
      </c>
      <c r="H710" s="2" t="str">
        <f>VLOOKUP(F710,customers!$B$1:$G$1001,6,FALSE)</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7">
        <f>INDEX(products!$A$1:$G$49,MATCH(orders!$D710,products!$A$1:$A$49,0),MATCH(orders!L$1,products!$A$1:$G$1,0))</f>
        <v>6.75</v>
      </c>
      <c r="M710" s="7">
        <f t="shared" si="33"/>
        <v>13.5</v>
      </c>
      <c r="N710" t="str">
        <f t="shared" si="34"/>
        <v>Arabika</v>
      </c>
      <c r="O710" t="str">
        <f t="shared" si="35"/>
        <v>Medium</v>
      </c>
      <c r="P710" t="str">
        <f>VLOOKUP(Table2[[#This Row],[Customer ID]],customers!$A$1:$I$1001,9,FALSE)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IF(VLOOKUP(C711,customers!A710:$C$1001,3,FALSE)=0,"",VLOOKUP(C711,customers!A710:$C$1001,3,FALSE) )</f>
        <v/>
      </c>
      <c r="H711" s="2" t="str">
        <f>VLOOKUP(F711,customers!$B$1:$G$1001,6,FALSE)</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VLOOKUP(Table2[[#This Row],[Customer ID]],customers!$A$1:$I$1001,9,FALSE)</f>
        <v>Yes</v>
      </c>
    </row>
    <row r="712" spans="1:16" x14ac:dyDescent="0.25">
      <c r="A712" s="2" t="s">
        <v>4499</v>
      </c>
      <c r="B712" s="3">
        <v>44655</v>
      </c>
      <c r="C712" s="2" t="s">
        <v>4500</v>
      </c>
      <c r="D712" t="s">
        <v>6139</v>
      </c>
      <c r="E712" s="2">
        <v>3</v>
      </c>
      <c r="F712" s="2" t="str">
        <f>VLOOKUP(C712,customers!$A$1:$B$1001,2,FALSE)</f>
        <v>Stearne Count</v>
      </c>
      <c r="G712" s="2" t="str">
        <f>IF(VLOOKUP(C712,customers!A711:$C$1001,3,FALSE)=0,"",VLOOKUP(C712,customers!A711:$C$1001,3,FALSE) )</f>
        <v>scountjq@nba.com</v>
      </c>
      <c r="H712" s="2" t="str">
        <f>VLOOKUP(F712,customers!$B$1:$G$1001,6,FALSE)</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VLOOKUP(Table2[[#This Row],[Customer ID]],customers!$A$1:$I$1001,9,FALSE)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IF(VLOOKUP(C713,customers!A712:$C$1001,3,FALSE)=0,"",VLOOKUP(C713,customers!A712:$C$1001,3,FALSE) )</f>
        <v>sraglesjr@blogtalkradio.com</v>
      </c>
      <c r="H713" s="2" t="str">
        <f>VLOOKUP(F713,customers!$B$1:$G$1001,6,FALSE)</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VLOOKUP(Table2[[#This Row],[Customer ID]],customers!$A$1:$I$1001,9,FALSE)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IF(VLOOKUP(C714,customers!A713:$C$1001,3,FALSE)=0,"",VLOOKUP(C714,customers!A713:$C$1001,3,FALSE) )</f>
        <v/>
      </c>
      <c r="H714" s="2" t="str">
        <f>VLOOKUP(F714,customers!$B$1:$G$1001,6,FALSE)</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VLOOKUP(Table2[[#This Row],[Customer ID]],customers!$A$1:$I$1001,9,FALSE)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IF(VLOOKUP(C715,customers!A714:$C$1001,3,FALSE)=0,"",VLOOKUP(C715,customers!A714:$C$1001,3,FALSE) )</f>
        <v>sbruunjt@blogtalkradio.com</v>
      </c>
      <c r="H715" s="2" t="str">
        <f>VLOOKUP(F715,customers!$B$1:$G$1001,6,FALSE)</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VLOOKUP(Table2[[#This Row],[Customer ID]],customers!$A$1:$I$1001,9,FALSE)</f>
        <v>No</v>
      </c>
    </row>
    <row r="716" spans="1:16" x14ac:dyDescent="0.25">
      <c r="A716" s="2" t="s">
        <v>4522</v>
      </c>
      <c r="B716" s="3">
        <v>44358</v>
      </c>
      <c r="C716" s="2" t="s">
        <v>4523</v>
      </c>
      <c r="D716" t="s">
        <v>6153</v>
      </c>
      <c r="E716" s="2">
        <v>4</v>
      </c>
      <c r="F716" s="2" t="str">
        <f>VLOOKUP(C716,customers!$A$1:$B$1001,2,FALSE)</f>
        <v>Alon Pllu</v>
      </c>
      <c r="G716" s="2" t="str">
        <f>IF(VLOOKUP(C716,customers!A715:$C$1001,3,FALSE)=0,"",VLOOKUP(C716,customers!A715:$C$1001,3,FALSE) )</f>
        <v>aplluju@dagondesign.com</v>
      </c>
      <c r="H716" s="2" t="str">
        <f>VLOOKUP(F716,customers!$B$1:$G$1001,6,FALSE)</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VLOOKUP(Table2[[#This Row],[Customer ID]],customers!$A$1:$I$1001,9,FALSE)</f>
        <v>Yes</v>
      </c>
    </row>
    <row r="717" spans="1:16" x14ac:dyDescent="0.25">
      <c r="A717" s="2" t="s">
        <v>4528</v>
      </c>
      <c r="B717" s="3">
        <v>44504</v>
      </c>
      <c r="C717" s="2" t="s">
        <v>4529</v>
      </c>
      <c r="D717" t="s">
        <v>6171</v>
      </c>
      <c r="E717" s="2">
        <v>6</v>
      </c>
      <c r="F717" s="2" t="str">
        <f>VLOOKUP(C717,customers!$A$1:$B$1001,2,FALSE)</f>
        <v>Gilberto Cornier</v>
      </c>
      <c r="G717" s="2" t="str">
        <f>IF(VLOOKUP(C717,customers!A716:$C$1001,3,FALSE)=0,"",VLOOKUP(C717,customers!A716:$C$1001,3,FALSE) )</f>
        <v>gcornierjv@techcrunch.com</v>
      </c>
      <c r="H717" s="2" t="str">
        <f>VLOOKUP(F717,customers!$B$1:$G$1001,6,FALSE)</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VLOOKUP(Table2[[#This Row],[Customer ID]],customers!$A$1:$I$1001,9,FALSE)</f>
        <v>No</v>
      </c>
    </row>
    <row r="718" spans="1:16" x14ac:dyDescent="0.25">
      <c r="A718" s="2" t="s">
        <v>4533</v>
      </c>
      <c r="B718" s="3">
        <v>44612</v>
      </c>
      <c r="C718" s="2" t="s">
        <v>4434</v>
      </c>
      <c r="D718" t="s">
        <v>6179</v>
      </c>
      <c r="E718" s="2">
        <v>3</v>
      </c>
      <c r="F718" s="2" t="str">
        <f>VLOOKUP(C718,customers!$A$1:$B$1001,2,FALSE)</f>
        <v>Jimmy Dymoke</v>
      </c>
      <c r="G718" s="2" t="e">
        <f>IF(VLOOKUP(C718,customers!A717:$C$1001,3,FALSE)=0,"",VLOOKUP(C718,customers!A717:$C$1001,3,FALSE) )</f>
        <v>#N/A</v>
      </c>
      <c r="H718" s="2" t="str">
        <f>VLOOKUP(F718,customers!$B$1:$G$1001,6,FALSE)</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VLOOKUP(Table2[[#This Row],[Customer ID]],customers!$A$1:$I$1001,9,FALSE)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IF(VLOOKUP(C719,customers!A718:$C$1001,3,FALSE)=0,"",VLOOKUP(C719,customers!A718:$C$1001,3,FALSE) )</f>
        <v>wharvisonjx@gizmodo.com</v>
      </c>
      <c r="H719" s="2" t="str">
        <f>VLOOKUP(F719,customers!$B$1:$G$1001,6,FALSE)</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7">
        <f>INDEX(products!$A$1:$G$49,MATCH(orders!$D719,products!$A$1:$A$49,0),MATCH(orders!L$1,products!$A$1:$G$1,0))</f>
        <v>22.884999999999998</v>
      </c>
      <c r="M719" s="7">
        <f t="shared" si="33"/>
        <v>68.655000000000001</v>
      </c>
      <c r="N719" t="str">
        <f t="shared" si="34"/>
        <v>Arabika</v>
      </c>
      <c r="O719" t="str">
        <f t="shared" si="35"/>
        <v>Dark</v>
      </c>
      <c r="P719" t="str">
        <f>VLOOKUP(Table2[[#This Row],[Customer ID]],customers!$A$1:$I$1001,9,FALSE)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IF(VLOOKUP(C720,customers!A719:$C$1001,3,FALSE)=0,"",VLOOKUP(C720,customers!A719:$C$1001,3,FALSE) )</f>
        <v>dheafordjy@twitpic.com</v>
      </c>
      <c r="H720" s="2" t="str">
        <f>VLOOKUP(F720,customers!$B$1:$G$1001,6,FALSE)</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7">
        <f>INDEX(products!$A$1:$G$49,MATCH(orders!$D720,products!$A$1:$A$49,0),MATCH(orders!L$1,products!$A$1:$G$1,0))</f>
        <v>12.95</v>
      </c>
      <c r="M720" s="7">
        <f t="shared" si="33"/>
        <v>38.849999999999994</v>
      </c>
      <c r="N720" t="str">
        <f t="shared" si="34"/>
        <v>Libersia</v>
      </c>
      <c r="O720" t="str">
        <f t="shared" si="35"/>
        <v>Dark</v>
      </c>
      <c r="P720" t="str">
        <f>VLOOKUP(Table2[[#This Row],[Customer ID]],customers!$A$1:$I$1001,9,FALSE)</f>
        <v>No</v>
      </c>
    </row>
    <row r="721" spans="1:16" x14ac:dyDescent="0.25">
      <c r="A721" s="2" t="s">
        <v>4551</v>
      </c>
      <c r="B721" s="3">
        <v>44150</v>
      </c>
      <c r="C721" s="2" t="s">
        <v>4552</v>
      </c>
      <c r="D721" t="s">
        <v>6170</v>
      </c>
      <c r="E721" s="2">
        <v>5</v>
      </c>
      <c r="F721" s="2" t="str">
        <f>VLOOKUP(C721,customers!$A$1:$B$1001,2,FALSE)</f>
        <v>Granger Fantham</v>
      </c>
      <c r="G721" s="2" t="str">
        <f>IF(VLOOKUP(C721,customers!A720:$C$1001,3,FALSE)=0,"",VLOOKUP(C721,customers!A720:$C$1001,3,FALSE) )</f>
        <v>gfanthamjz@hexun.com</v>
      </c>
      <c r="H721" s="2" t="str">
        <f>VLOOKUP(F721,customers!$B$1:$G$1001,6,FALSE)</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7">
        <f>INDEX(products!$A$1:$G$49,MATCH(orders!$D721,products!$A$1:$A$49,0),MATCH(orders!L$1,products!$A$1:$G$1,0))</f>
        <v>15.85</v>
      </c>
      <c r="M721" s="7">
        <f t="shared" si="33"/>
        <v>79.25</v>
      </c>
      <c r="N721" t="str">
        <f t="shared" si="34"/>
        <v>Libersia</v>
      </c>
      <c r="O721" t="str">
        <f t="shared" si="35"/>
        <v>Light</v>
      </c>
      <c r="P721" t="str">
        <f>VLOOKUP(Table2[[#This Row],[Customer ID]],customers!$A$1:$I$1001,9,FALSE)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IF(VLOOKUP(C722,customers!A721:$C$1001,3,FALSE)=0,"",VLOOKUP(C722,customers!A721:$C$1001,3,FALSE) )</f>
        <v>rcrookshanksk0@unc.edu</v>
      </c>
      <c r="H722" s="2" t="str">
        <f>VLOOKUP(F722,customers!$B$1:$G$1001,6,FALSE)</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VLOOKUP(Table2[[#This Row],[Customer ID]],customers!$A$1:$I$1001,9,FALSE)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IF(VLOOKUP(C723,customers!A722:$C$1001,3,FALSE)=0,"",VLOOKUP(C723,customers!A722:$C$1001,3,FALSE) )</f>
        <v>nleakek1@cmu.edu</v>
      </c>
      <c r="H723" s="2" t="str">
        <f>VLOOKUP(F723,customers!$B$1:$G$1001,6,FALSE)</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VLOOKUP(Table2[[#This Row],[Customer ID]],customers!$A$1:$I$1001,9,FALSE)</f>
        <v>Yes</v>
      </c>
    </row>
    <row r="724" spans="1:16" x14ac:dyDescent="0.25">
      <c r="A724" s="2" t="s">
        <v>4569</v>
      </c>
      <c r="B724" s="3">
        <v>44620</v>
      </c>
      <c r="C724" s="2" t="s">
        <v>4570</v>
      </c>
      <c r="D724" t="s">
        <v>6183</v>
      </c>
      <c r="E724" s="2">
        <v>2</v>
      </c>
      <c r="F724" s="2" t="str">
        <f>VLOOKUP(C724,customers!$A$1:$B$1001,2,FALSE)</f>
        <v>Hetti Measures</v>
      </c>
      <c r="G724" s="2" t="str">
        <f>IF(VLOOKUP(C724,customers!A723:$C$1001,3,FALSE)=0,"",VLOOKUP(C724,customers!A723:$C$1001,3,FALSE) )</f>
        <v/>
      </c>
      <c r="H724" s="2" t="str">
        <f>VLOOKUP(F724,customers!$B$1:$G$1001,6,FALSE)</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VLOOKUP(Table2[[#This Row],[Customer ID]],customers!$A$1:$I$1001,9,FALSE)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IF(VLOOKUP(C725,customers!A724:$C$1001,3,FALSE)=0,"",VLOOKUP(C725,customers!A724:$C$1001,3,FALSE) )</f>
        <v>geilhersenk3@networksolutions.com</v>
      </c>
      <c r="H725" s="2" t="str">
        <f>VLOOKUP(F725,customers!$B$1:$G$1001,6,FALSE)</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VLOOKUP(Table2[[#This Row],[Customer ID]],customers!$A$1:$I$1001,9,FALSE)</f>
        <v>No</v>
      </c>
    </row>
    <row r="726" spans="1:16" x14ac:dyDescent="0.25">
      <c r="A726" s="2" t="s">
        <v>4580</v>
      </c>
      <c r="B726" s="3">
        <v>44076</v>
      </c>
      <c r="C726" s="2" t="s">
        <v>4581</v>
      </c>
      <c r="D726" t="s">
        <v>6152</v>
      </c>
      <c r="E726" s="2">
        <v>2</v>
      </c>
      <c r="F726" s="2" t="str">
        <f>VLOOKUP(C726,customers!$A$1:$B$1001,2,FALSE)</f>
        <v>Nico Hubert</v>
      </c>
      <c r="G726" s="2" t="str">
        <f>IF(VLOOKUP(C726,customers!A725:$C$1001,3,FALSE)=0,"",VLOOKUP(C726,customers!A725:$C$1001,3,FALSE) )</f>
        <v/>
      </c>
      <c r="H726" s="2" t="str">
        <f>VLOOKUP(F726,customers!$B$1:$G$1001,6,FALSE)</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7">
        <f>INDEX(products!$A$1:$G$49,MATCH(orders!$D726,products!$A$1:$A$49,0),MATCH(orders!L$1,products!$A$1:$G$1,0))</f>
        <v>3.375</v>
      </c>
      <c r="M726" s="7">
        <f t="shared" si="33"/>
        <v>6.75</v>
      </c>
      <c r="N726" t="str">
        <f t="shared" si="34"/>
        <v>Arabika</v>
      </c>
      <c r="O726" t="str">
        <f t="shared" si="35"/>
        <v>Medium</v>
      </c>
      <c r="P726" t="str">
        <f>VLOOKUP(Table2[[#This Row],[Customer ID]],customers!$A$1:$I$1001,9,FALSE)</f>
        <v>Yes</v>
      </c>
    </row>
    <row r="727" spans="1:16" x14ac:dyDescent="0.25">
      <c r="A727" s="2" t="s">
        <v>4585</v>
      </c>
      <c r="B727" s="3">
        <v>44043</v>
      </c>
      <c r="C727" s="2" t="s">
        <v>4586</v>
      </c>
      <c r="D727" t="s">
        <v>6167</v>
      </c>
      <c r="E727" s="2">
        <v>6</v>
      </c>
      <c r="F727" s="2" t="str">
        <f>VLOOKUP(C727,customers!$A$1:$B$1001,2,FALSE)</f>
        <v>Cristina Aleixo</v>
      </c>
      <c r="G727" s="2" t="str">
        <f>IF(VLOOKUP(C727,customers!A726:$C$1001,3,FALSE)=0,"",VLOOKUP(C727,customers!A726:$C$1001,3,FALSE) )</f>
        <v>caleixok5@globo.com</v>
      </c>
      <c r="H727" s="2" t="str">
        <f>VLOOKUP(F727,customers!$B$1:$G$1001,6,FALSE)</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7">
        <f>INDEX(products!$A$1:$G$49,MATCH(orders!$D727,products!$A$1:$A$49,0),MATCH(orders!L$1,products!$A$1:$G$1,0))</f>
        <v>3.8849999999999998</v>
      </c>
      <c r="M727" s="7">
        <f t="shared" si="33"/>
        <v>23.31</v>
      </c>
      <c r="N727" t="str">
        <f t="shared" si="34"/>
        <v>Arabika</v>
      </c>
      <c r="O727" t="str">
        <f t="shared" si="35"/>
        <v>Light</v>
      </c>
      <c r="P727" t="str">
        <f>VLOOKUP(Table2[[#This Row],[Customer ID]],customers!$A$1:$I$1001,9,FALSE)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IF(VLOOKUP(C728,customers!A727:$C$1001,3,FALSE)=0,"",VLOOKUP(C728,customers!A727:$C$1001,3,FALSE) )</f>
        <v/>
      </c>
      <c r="H728" s="2" t="str">
        <f>VLOOKUP(F728,customers!$B$1:$G$1001,6,FALSE)</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7">
        <f>INDEX(products!$A$1:$G$49,MATCH(orders!$D728,products!$A$1:$A$49,0),MATCH(orders!L$1,products!$A$1:$G$1,0))</f>
        <v>36.454999999999998</v>
      </c>
      <c r="M728" s="7">
        <f t="shared" si="33"/>
        <v>145.82</v>
      </c>
      <c r="N728" t="str">
        <f t="shared" si="34"/>
        <v>Libersia</v>
      </c>
      <c r="O728" t="str">
        <f t="shared" si="35"/>
        <v>Light</v>
      </c>
      <c r="P728" t="str">
        <f>VLOOKUP(Table2[[#This Row],[Customer ID]],customers!$A$1:$I$1001,9,FALSE)</f>
        <v>No</v>
      </c>
    </row>
    <row r="729" spans="1:16" x14ac:dyDescent="0.25">
      <c r="A729" s="2" t="s">
        <v>4596</v>
      </c>
      <c r="B729" s="3">
        <v>44264</v>
      </c>
      <c r="C729" s="2" t="s">
        <v>4597</v>
      </c>
      <c r="D729" t="s">
        <v>6146</v>
      </c>
      <c r="E729" s="2">
        <v>5</v>
      </c>
      <c r="F729" s="2" t="str">
        <f>VLOOKUP(C729,customers!$A$1:$B$1001,2,FALSE)</f>
        <v>Rikki Tomkowicz</v>
      </c>
      <c r="G729" s="2" t="str">
        <f>IF(VLOOKUP(C729,customers!A728:$C$1001,3,FALSE)=0,"",VLOOKUP(C729,customers!A728:$C$1001,3,FALSE) )</f>
        <v>rtomkowiczk7@bravesites.com</v>
      </c>
      <c r="H729" s="2" t="str">
        <f>VLOOKUP(F729,customers!$B$1:$G$1001,6,FALSE)</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VLOOKUP(Table2[[#This Row],[Customer ID]],customers!$A$1:$I$1001,9,FALSE)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IF(VLOOKUP(C730,customers!A729:$C$1001,3,FALSE)=0,"",VLOOKUP(C730,customers!A729:$C$1001,3,FALSE) )</f>
        <v>rhuscroftk8@jimdo.com</v>
      </c>
      <c r="H730" s="2" t="str">
        <f>VLOOKUP(F730,customers!$B$1:$G$1001,6,FALSE)</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VLOOKUP(Table2[[#This Row],[Customer ID]],customers!$A$1:$I$1001,9,FALSE)</f>
        <v>Yes</v>
      </c>
    </row>
    <row r="731" spans="1:16" x14ac:dyDescent="0.25">
      <c r="A731" s="2" t="s">
        <v>4608</v>
      </c>
      <c r="B731" s="3">
        <v>44634</v>
      </c>
      <c r="C731" s="2" t="s">
        <v>4609</v>
      </c>
      <c r="D731" t="s">
        <v>6159</v>
      </c>
      <c r="E731" s="2">
        <v>1</v>
      </c>
      <c r="F731" s="2" t="str">
        <f>VLOOKUP(C731,customers!$A$1:$B$1001,2,FALSE)</f>
        <v>Selle Scurrer</v>
      </c>
      <c r="G731" s="2" t="str">
        <f>IF(VLOOKUP(C731,customers!A730:$C$1001,3,FALSE)=0,"",VLOOKUP(C731,customers!A730:$C$1001,3,FALSE) )</f>
        <v>sscurrerk9@flavors.me</v>
      </c>
      <c r="H731" s="2" t="str">
        <f>VLOOKUP(F731,customers!$B$1:$G$1001,6,FALSE)</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7">
        <f>INDEX(products!$A$1:$G$49,MATCH(orders!$D731,products!$A$1:$A$49,0),MATCH(orders!L$1,products!$A$1:$G$1,0))</f>
        <v>4.3650000000000002</v>
      </c>
      <c r="M731" s="7">
        <f t="shared" si="33"/>
        <v>4.3650000000000002</v>
      </c>
      <c r="N731" t="str">
        <f t="shared" si="34"/>
        <v>Libersia</v>
      </c>
      <c r="O731" t="str">
        <f t="shared" si="35"/>
        <v>Medium</v>
      </c>
      <c r="P731" t="str">
        <f>VLOOKUP(Table2[[#This Row],[Customer ID]],customers!$A$1:$I$1001,9,FALSE)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IF(VLOOKUP(C732,customers!A731:$C$1001,3,FALSE)=0,"",VLOOKUP(C732,customers!A731:$C$1001,3,FALSE) )</f>
        <v>arudramka@prnewswire.com</v>
      </c>
      <c r="H732" s="2" t="str">
        <f>VLOOKUP(F732,customers!$B$1:$G$1001,6,FALSE)</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36.454999999999998</v>
      </c>
      <c r="M732" s="7">
        <f t="shared" si="33"/>
        <v>36.454999999999998</v>
      </c>
      <c r="N732" t="str">
        <f t="shared" si="34"/>
        <v>Libersia</v>
      </c>
      <c r="O732" t="str">
        <f t="shared" si="35"/>
        <v>Light</v>
      </c>
      <c r="P732" t="str">
        <f>VLOOKUP(Table2[[#This Row],[Customer ID]],customers!$A$1:$I$1001,9,FALSE)</f>
        <v>No</v>
      </c>
    </row>
    <row r="733" spans="1:16" x14ac:dyDescent="0.25">
      <c r="A733" s="2" t="s">
        <v>4620</v>
      </c>
      <c r="B733" s="3">
        <v>44222</v>
      </c>
      <c r="C733" s="2" t="s">
        <v>4621</v>
      </c>
      <c r="D733" t="s">
        <v>6150</v>
      </c>
      <c r="E733" s="2">
        <v>4</v>
      </c>
      <c r="F733" s="2" t="str">
        <f>VLOOKUP(C733,customers!$A$1:$B$1001,2,FALSE)</f>
        <v>Leta Clarricoates</v>
      </c>
      <c r="G733" s="2" t="str">
        <f>IF(VLOOKUP(C733,customers!A732:$C$1001,3,FALSE)=0,"",VLOOKUP(C733,customers!A732:$C$1001,3,FALSE) )</f>
        <v/>
      </c>
      <c r="H733" s="2" t="str">
        <f>VLOOKUP(F733,customers!$B$1:$G$1001,6,FALSE)</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7">
        <f>INDEX(products!$A$1:$G$49,MATCH(orders!$D733,products!$A$1:$A$49,0),MATCH(orders!L$1,products!$A$1:$G$1,0))</f>
        <v>3.8849999999999998</v>
      </c>
      <c r="M733" s="7">
        <f t="shared" si="33"/>
        <v>15.54</v>
      </c>
      <c r="N733" t="str">
        <f t="shared" si="34"/>
        <v>Libersia</v>
      </c>
      <c r="O733" t="str">
        <f t="shared" si="35"/>
        <v>Dark</v>
      </c>
      <c r="P733" t="str">
        <f>VLOOKUP(Table2[[#This Row],[Customer ID]],customers!$A$1:$I$1001,9,FALSE)</f>
        <v>Yes</v>
      </c>
    </row>
    <row r="734" spans="1:16" x14ac:dyDescent="0.25">
      <c r="A734" s="2" t="s">
        <v>4625</v>
      </c>
      <c r="B734" s="3">
        <v>44312</v>
      </c>
      <c r="C734" s="2" t="s">
        <v>4626</v>
      </c>
      <c r="D734" t="s">
        <v>6184</v>
      </c>
      <c r="E734" s="2">
        <v>2</v>
      </c>
      <c r="F734" s="2" t="str">
        <f>VLOOKUP(C734,customers!$A$1:$B$1001,2,FALSE)</f>
        <v>Jacquelyn Maha</v>
      </c>
      <c r="G734" s="2" t="str">
        <f>IF(VLOOKUP(C734,customers!A733:$C$1001,3,FALSE)=0,"",VLOOKUP(C734,customers!A733:$C$1001,3,FALSE) )</f>
        <v>jmahakc@cyberchimps.com</v>
      </c>
      <c r="H734" s="2" t="str">
        <f>VLOOKUP(F734,customers!$B$1:$G$1001,6,FALSE)</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VLOOKUP(Table2[[#This Row],[Customer ID]],customers!$A$1:$I$1001,9,FALSE)</f>
        <v>No</v>
      </c>
    </row>
    <row r="735" spans="1:16" x14ac:dyDescent="0.25">
      <c r="A735" s="2" t="s">
        <v>4631</v>
      </c>
      <c r="B735" s="3">
        <v>44565</v>
      </c>
      <c r="C735" s="2" t="s">
        <v>4632</v>
      </c>
      <c r="D735" t="s">
        <v>6181</v>
      </c>
      <c r="E735" s="2">
        <v>3</v>
      </c>
      <c r="F735" s="2" t="str">
        <f>VLOOKUP(C735,customers!$A$1:$B$1001,2,FALSE)</f>
        <v>Glory Clemon</v>
      </c>
      <c r="G735" s="2" t="str">
        <f>IF(VLOOKUP(C735,customers!A734:$C$1001,3,FALSE)=0,"",VLOOKUP(C735,customers!A734:$C$1001,3,FALSE) )</f>
        <v>gclemonkd@networksolutions.com</v>
      </c>
      <c r="H735" s="2" t="str">
        <f>VLOOKUP(F735,customers!$B$1:$G$1001,6,FALSE)</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7">
        <f>INDEX(products!$A$1:$G$49,MATCH(orders!$D735,products!$A$1:$A$49,0),MATCH(orders!L$1,products!$A$1:$G$1,0))</f>
        <v>33.464999999999996</v>
      </c>
      <c r="M735" s="7">
        <f t="shared" si="33"/>
        <v>100.39499999999998</v>
      </c>
      <c r="N735" t="str">
        <f t="shared" si="34"/>
        <v>Libersia</v>
      </c>
      <c r="O735" t="str">
        <f t="shared" si="35"/>
        <v>Medium</v>
      </c>
      <c r="P735" t="str">
        <f>VLOOKUP(Table2[[#This Row],[Customer ID]],customers!$A$1:$I$1001,9,FALSE)</f>
        <v>Yes</v>
      </c>
    </row>
    <row r="736" spans="1:16" x14ac:dyDescent="0.25">
      <c r="A736" s="2" t="s">
        <v>4637</v>
      </c>
      <c r="B736" s="3">
        <v>43697</v>
      </c>
      <c r="C736" s="2" t="s">
        <v>4638</v>
      </c>
      <c r="D736" t="s">
        <v>6163</v>
      </c>
      <c r="E736" s="2">
        <v>5</v>
      </c>
      <c r="F736" s="2" t="str">
        <f>VLOOKUP(C736,customers!$A$1:$B$1001,2,FALSE)</f>
        <v>Alica Kift</v>
      </c>
      <c r="G736" s="2" t="str">
        <f>IF(VLOOKUP(C736,customers!A735:$C$1001,3,FALSE)=0,"",VLOOKUP(C736,customers!A735:$C$1001,3,FALSE) )</f>
        <v/>
      </c>
      <c r="H736" s="2" t="str">
        <f>VLOOKUP(F736,customers!$B$1:$G$1001,6,FALSE)</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VLOOKUP(Table2[[#This Row],[Customer ID]],customers!$A$1:$I$1001,9,FALSE)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IF(VLOOKUP(C737,customers!A736:$C$1001,3,FALSE)=0,"",VLOOKUP(C737,customers!A736:$C$1001,3,FALSE) )</f>
        <v>bpollinskf@shinystat.com</v>
      </c>
      <c r="H737" s="2" t="str">
        <f>VLOOKUP(F737,customers!$B$1:$G$1001,6,FALSE)</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VLOOKUP(Table2[[#This Row],[Customer ID]],customers!$A$1:$I$1001,9,FALSE)</f>
        <v>No</v>
      </c>
    </row>
    <row r="738" spans="1:16" x14ac:dyDescent="0.25">
      <c r="A738" s="2" t="s">
        <v>4647</v>
      </c>
      <c r="B738" s="3">
        <v>43508</v>
      </c>
      <c r="C738" s="2" t="s">
        <v>4648</v>
      </c>
      <c r="D738" t="s">
        <v>6143</v>
      </c>
      <c r="E738" s="2">
        <v>2</v>
      </c>
      <c r="F738" s="2" t="str">
        <f>VLOOKUP(C738,customers!$A$1:$B$1001,2,FALSE)</f>
        <v>Jarret Toye</v>
      </c>
      <c r="G738" s="2" t="str">
        <f>IF(VLOOKUP(C738,customers!A737:$C$1001,3,FALSE)=0,"",VLOOKUP(C738,customers!A737:$C$1001,3,FALSE) )</f>
        <v>jtoyekg@pinterest.com</v>
      </c>
      <c r="H738" s="2" t="str">
        <f>VLOOKUP(F738,customers!$B$1:$G$1001,6,FALSE)</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7">
        <f>INDEX(products!$A$1:$G$49,MATCH(orders!$D738,products!$A$1:$A$49,0),MATCH(orders!L$1,products!$A$1:$G$1,0))</f>
        <v>12.95</v>
      </c>
      <c r="M738" s="7">
        <f t="shared" si="33"/>
        <v>25.9</v>
      </c>
      <c r="N738" t="str">
        <f t="shared" si="34"/>
        <v>Libersia</v>
      </c>
      <c r="O738" t="str">
        <f t="shared" si="35"/>
        <v>Dark</v>
      </c>
      <c r="P738" t="str">
        <f>VLOOKUP(Table2[[#This Row],[Customer ID]],customers!$A$1:$I$1001,9,FALSE)</f>
        <v>Yes</v>
      </c>
    </row>
    <row r="739" spans="1:16" x14ac:dyDescent="0.25">
      <c r="A739" s="2" t="s">
        <v>4653</v>
      </c>
      <c r="B739" s="3">
        <v>44447</v>
      </c>
      <c r="C739" s="2" t="s">
        <v>4654</v>
      </c>
      <c r="D739" t="s">
        <v>6155</v>
      </c>
      <c r="E739" s="2">
        <v>5</v>
      </c>
      <c r="F739" s="2" t="str">
        <f>VLOOKUP(C739,customers!$A$1:$B$1001,2,FALSE)</f>
        <v>Carlie Linskill</v>
      </c>
      <c r="G739" s="2" t="str">
        <f>IF(VLOOKUP(C739,customers!A738:$C$1001,3,FALSE)=0,"",VLOOKUP(C739,customers!A738:$C$1001,3,FALSE) )</f>
        <v>clinskillkh@sphinn.com</v>
      </c>
      <c r="H739" s="2" t="str">
        <f>VLOOKUP(F739,customers!$B$1:$G$1001,6,FALSE)</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11.25</v>
      </c>
      <c r="M739" s="7">
        <f t="shared" si="33"/>
        <v>56.25</v>
      </c>
      <c r="N739" t="str">
        <f t="shared" si="34"/>
        <v>Arabika</v>
      </c>
      <c r="O739" t="str">
        <f t="shared" si="35"/>
        <v>Medium</v>
      </c>
      <c r="P739" t="str">
        <f>VLOOKUP(Table2[[#This Row],[Customer ID]],customers!$A$1:$I$1001,9,FALSE)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IF(VLOOKUP(C740,customers!A739:$C$1001,3,FALSE)=0,"",VLOOKUP(C740,customers!A739:$C$1001,3,FALSE) )</f>
        <v>nvigrasski@ezinearticles.com</v>
      </c>
      <c r="H740" s="2" t="str">
        <f>VLOOKUP(F740,customers!$B$1:$G$1001,6,FALSE)</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VLOOKUP(Table2[[#This Row],[Customer ID]],customers!$A$1:$I$1001,9,FALSE)</f>
        <v>No</v>
      </c>
    </row>
    <row r="741" spans="1:16" x14ac:dyDescent="0.25">
      <c r="A741" s="2" t="s">
        <v>4665</v>
      </c>
      <c r="B741" s="3">
        <v>44433</v>
      </c>
      <c r="C741" s="2" t="s">
        <v>4434</v>
      </c>
      <c r="D741" t="s">
        <v>6153</v>
      </c>
      <c r="E741" s="2">
        <v>5</v>
      </c>
      <c r="F741" s="2" t="str">
        <f>VLOOKUP(C741,customers!$A$1:$B$1001,2,FALSE)</f>
        <v>Jimmy Dymoke</v>
      </c>
      <c r="G741" s="2" t="e">
        <f>IF(VLOOKUP(C741,customers!A740:$C$1001,3,FALSE)=0,"",VLOOKUP(C741,customers!A740:$C$1001,3,FALSE) )</f>
        <v>#N/A</v>
      </c>
      <c r="H741" s="2" t="str">
        <f>VLOOKUP(F741,customers!$B$1:$G$1001,6,FALSE)</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VLOOKUP(Table2[[#This Row],[Customer ID]],customers!$A$1:$I$1001,9,FALSE)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IF(VLOOKUP(C742,customers!A741:$C$1001,3,FALSE)=0,"",VLOOKUP(C742,customers!A741:$C$1001,3,FALSE) )</f>
        <v>kcragellkk@google.com</v>
      </c>
      <c r="H742" s="2" t="str">
        <f>VLOOKUP(F742,customers!$B$1:$G$1001,6,FALSE)</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VLOOKUP(Table2[[#This Row],[Customer ID]],customers!$A$1:$I$1001,9,FALSE)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IF(VLOOKUP(C743,customers!A742:$C$1001,3,FALSE)=0,"",VLOOKUP(C743,customers!A742:$C$1001,3,FALSE) )</f>
        <v>libertkl@huffingtonpost.com</v>
      </c>
      <c r="H743" s="2" t="str">
        <f>VLOOKUP(F743,customers!$B$1:$G$1001,6,FALSE)</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7">
        <f>INDEX(products!$A$1:$G$49,MATCH(orders!$D743,products!$A$1:$A$49,0),MATCH(orders!L$1,products!$A$1:$G$1,0))</f>
        <v>4.3650000000000002</v>
      </c>
      <c r="M743" s="7">
        <f t="shared" si="33"/>
        <v>8.73</v>
      </c>
      <c r="N743" t="str">
        <f t="shared" si="34"/>
        <v>Libersia</v>
      </c>
      <c r="O743" t="str">
        <f t="shared" si="35"/>
        <v>Medium</v>
      </c>
      <c r="P743" t="str">
        <f>VLOOKUP(Table2[[#This Row],[Customer ID]],customers!$A$1:$I$1001,9,FALSE)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IF(VLOOKUP(C744,customers!A743:$C$1001,3,FALSE)=0,"",VLOOKUP(C744,customers!A743:$C$1001,3,FALSE) )</f>
        <v>rlidgeykm@vimeo.com</v>
      </c>
      <c r="H744" s="2" t="str">
        <f>VLOOKUP(F744,customers!$B$1:$G$1001,6,FALSE)</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7">
        <f>INDEX(products!$A$1:$G$49,MATCH(orders!$D744,products!$A$1:$A$49,0),MATCH(orders!L$1,products!$A$1:$G$1,0))</f>
        <v>14.55</v>
      </c>
      <c r="M744" s="7">
        <f t="shared" si="33"/>
        <v>58.2</v>
      </c>
      <c r="N744" t="str">
        <f t="shared" si="34"/>
        <v>Libersia</v>
      </c>
      <c r="O744" t="str">
        <f t="shared" si="35"/>
        <v>Medium</v>
      </c>
      <c r="P744" t="str">
        <f>VLOOKUP(Table2[[#This Row],[Customer ID]],customers!$A$1:$I$1001,9,FALSE)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IF(VLOOKUP(C745,customers!A744:$C$1001,3,FALSE)=0,"",VLOOKUP(C745,customers!A744:$C$1001,3,FALSE) )</f>
        <v>tcastagnekn@wikia.com</v>
      </c>
      <c r="H745" s="2" t="str">
        <f>VLOOKUP(F745,customers!$B$1:$G$1001,6,FALSE)</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7">
        <f>INDEX(products!$A$1:$G$49,MATCH(orders!$D745,products!$A$1:$A$49,0),MATCH(orders!L$1,products!$A$1:$G$1,0))</f>
        <v>5.97</v>
      </c>
      <c r="M745" s="7">
        <f t="shared" si="33"/>
        <v>17.91</v>
      </c>
      <c r="N745" t="str">
        <f t="shared" si="34"/>
        <v>Arabika</v>
      </c>
      <c r="O745" t="str">
        <f t="shared" si="35"/>
        <v>Dark</v>
      </c>
      <c r="P745" t="str">
        <f>VLOOKUP(Table2[[#This Row],[Customer ID]],customers!$A$1:$I$1001,9,FALSE)</f>
        <v>No</v>
      </c>
    </row>
    <row r="746" spans="1:16" x14ac:dyDescent="0.25">
      <c r="A746" s="2" t="s">
        <v>4694</v>
      </c>
      <c r="B746" s="3">
        <v>43539</v>
      </c>
      <c r="C746" s="2" t="s">
        <v>4695</v>
      </c>
      <c r="D746" t="s">
        <v>6174</v>
      </c>
      <c r="E746" s="2">
        <v>6</v>
      </c>
      <c r="F746" s="2" t="str">
        <f>VLOOKUP(C746,customers!$A$1:$B$1001,2,FALSE)</f>
        <v>Samuele Klaaassen</v>
      </c>
      <c r="G746" s="2" t="str">
        <f>IF(VLOOKUP(C746,customers!A745:$C$1001,3,FALSE)=0,"",VLOOKUP(C746,customers!A745:$C$1001,3,FALSE) )</f>
        <v/>
      </c>
      <c r="H746" s="2" t="str">
        <f>VLOOKUP(F746,customers!$B$1:$G$1001,6,FALSE)</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VLOOKUP(Table2[[#This Row],[Customer ID]],customers!$A$1:$I$1001,9,FALSE)</f>
        <v>Yes</v>
      </c>
    </row>
    <row r="747" spans="1:16" x14ac:dyDescent="0.25">
      <c r="A747" s="2" t="s">
        <v>4699</v>
      </c>
      <c r="B747" s="3">
        <v>44557</v>
      </c>
      <c r="C747" s="2" t="s">
        <v>4700</v>
      </c>
      <c r="D747" t="s">
        <v>6144</v>
      </c>
      <c r="E747" s="2">
        <v>2</v>
      </c>
      <c r="F747" s="2" t="str">
        <f>VLOOKUP(C747,customers!$A$1:$B$1001,2,FALSE)</f>
        <v>Jordana Halden</v>
      </c>
      <c r="G747" s="2" t="str">
        <f>IF(VLOOKUP(C747,customers!A746:$C$1001,3,FALSE)=0,"",VLOOKUP(C747,customers!A746:$C$1001,3,FALSE) )</f>
        <v>jhaldenkp@comcast.net</v>
      </c>
      <c r="H747" s="2" t="str">
        <f>VLOOKUP(F747,customers!$B$1:$G$1001,6,FALSE)</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VLOOKUP(Table2[[#This Row],[Customer ID]],customers!$A$1:$I$1001,9,FALSE)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IF(VLOOKUP(C748,customers!A747:$C$1001,3,FALSE)=0,"",VLOOKUP(C748,customers!A747:$C$1001,3,FALSE) )</f>
        <v>holliffkq@sciencedirect.com</v>
      </c>
      <c r="H748" s="2" t="str">
        <f>VLOOKUP(F748,customers!$B$1:$G$1001,6,FALSE)</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7">
        <f>INDEX(products!$A$1:$G$49,MATCH(orders!$D748,products!$A$1:$A$49,0),MATCH(orders!L$1,products!$A$1:$G$1,0))</f>
        <v>11.25</v>
      </c>
      <c r="M748" s="7">
        <f t="shared" si="33"/>
        <v>33.75</v>
      </c>
      <c r="N748" t="str">
        <f t="shared" si="34"/>
        <v>Arabika</v>
      </c>
      <c r="O748" t="str">
        <f t="shared" si="35"/>
        <v>Medium</v>
      </c>
      <c r="P748" t="str">
        <f>VLOOKUP(Table2[[#This Row],[Customer ID]],customers!$A$1:$I$1001,9,FALSE)</f>
        <v>No</v>
      </c>
    </row>
    <row r="749" spans="1:16" x14ac:dyDescent="0.25">
      <c r="A749" s="2" t="s">
        <v>4711</v>
      </c>
      <c r="B749" s="3">
        <v>43501</v>
      </c>
      <c r="C749" s="2" t="s">
        <v>4712</v>
      </c>
      <c r="D749" t="s">
        <v>6160</v>
      </c>
      <c r="E749" s="2">
        <v>4</v>
      </c>
      <c r="F749" s="2" t="str">
        <f>VLOOKUP(C749,customers!$A$1:$B$1001,2,FALSE)</f>
        <v>Teddi Quadri</v>
      </c>
      <c r="G749" s="2" t="str">
        <f>IF(VLOOKUP(C749,customers!A748:$C$1001,3,FALSE)=0,"",VLOOKUP(C749,customers!A748:$C$1001,3,FALSE) )</f>
        <v>tquadrikr@opensource.org</v>
      </c>
      <c r="H749" s="2" t="str">
        <f>VLOOKUP(F749,customers!$B$1:$G$1001,6,FALSE)</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7">
        <f>INDEX(products!$A$1:$G$49,MATCH(orders!$D749,products!$A$1:$A$49,0),MATCH(orders!L$1,products!$A$1:$G$1,0))</f>
        <v>8.73</v>
      </c>
      <c r="M749" s="7">
        <f t="shared" si="33"/>
        <v>34.92</v>
      </c>
      <c r="N749" t="str">
        <f t="shared" si="34"/>
        <v>Libersia</v>
      </c>
      <c r="O749" t="str">
        <f t="shared" si="35"/>
        <v>Medium</v>
      </c>
      <c r="P749" t="str">
        <f>VLOOKUP(Table2[[#This Row],[Customer ID]],customers!$A$1:$I$1001,9,FALSE)</f>
        <v>Yes</v>
      </c>
    </row>
    <row r="750" spans="1:16" x14ac:dyDescent="0.25">
      <c r="A750" s="2" t="s">
        <v>4717</v>
      </c>
      <c r="B750" s="3">
        <v>44074</v>
      </c>
      <c r="C750" s="2" t="s">
        <v>4718</v>
      </c>
      <c r="D750" t="s">
        <v>6144</v>
      </c>
      <c r="E750" s="2">
        <v>2</v>
      </c>
      <c r="F750" s="2" t="str">
        <f>VLOOKUP(C750,customers!$A$1:$B$1001,2,FALSE)</f>
        <v>Felita Eshmade</v>
      </c>
      <c r="G750" s="2" t="str">
        <f>IF(VLOOKUP(C750,customers!A749:$C$1001,3,FALSE)=0,"",VLOOKUP(C750,customers!A749:$C$1001,3,FALSE) )</f>
        <v>feshmadeks@umn.edu</v>
      </c>
      <c r="H750" s="2" t="str">
        <f>VLOOKUP(F750,customers!$B$1:$G$1001,6,FALSE)</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VLOOKUP(Table2[[#This Row],[Customer ID]],customers!$A$1:$I$1001,9,FALSE)</f>
        <v>No</v>
      </c>
    </row>
    <row r="751" spans="1:16" x14ac:dyDescent="0.25">
      <c r="A751" s="2" t="s">
        <v>4723</v>
      </c>
      <c r="B751" s="3">
        <v>44209</v>
      </c>
      <c r="C751" s="2" t="s">
        <v>4724</v>
      </c>
      <c r="D751" t="s">
        <v>6163</v>
      </c>
      <c r="E751" s="2">
        <v>2</v>
      </c>
      <c r="F751" s="2" t="str">
        <f>VLOOKUP(C751,customers!$A$1:$B$1001,2,FALSE)</f>
        <v>Melodie OIlier</v>
      </c>
      <c r="G751" s="2" t="str">
        <f>IF(VLOOKUP(C751,customers!A750:$C$1001,3,FALSE)=0,"",VLOOKUP(C751,customers!A750:$C$1001,3,FALSE) )</f>
        <v>moilierkt@paginegialle.it</v>
      </c>
      <c r="H751" s="2" t="str">
        <f>VLOOKUP(F751,customers!$B$1:$G$1001,6,FALSE)</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VLOOKUP(Table2[[#This Row],[Customer ID]],customers!$A$1:$I$1001,9,FALSE)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IF(VLOOKUP(C752,customers!A751:$C$1001,3,FALSE)=0,"",VLOOKUP(C752,customers!A751:$C$1001,3,FALSE) )</f>
        <v/>
      </c>
      <c r="H752" s="2" t="str">
        <f>VLOOKUP(F752,customers!$B$1:$G$1001,6,FALSE)</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VLOOKUP(Table2[[#This Row],[Customer ID]],customers!$A$1:$I$1001,9,FALSE)</f>
        <v>Yes</v>
      </c>
    </row>
    <row r="753" spans="1:16" x14ac:dyDescent="0.25">
      <c r="A753" s="2" t="s">
        <v>4735</v>
      </c>
      <c r="B753" s="3">
        <v>43847</v>
      </c>
      <c r="C753" s="2" t="s">
        <v>4736</v>
      </c>
      <c r="D753" t="s">
        <v>6161</v>
      </c>
      <c r="E753" s="2">
        <v>2</v>
      </c>
      <c r="F753" s="2" t="str">
        <f>VLOOKUP(C753,customers!$A$1:$B$1001,2,FALSE)</f>
        <v>Vinny Shoebotham</v>
      </c>
      <c r="G753" s="2" t="str">
        <f>IF(VLOOKUP(C753,customers!A752:$C$1001,3,FALSE)=0,"",VLOOKUP(C753,customers!A752:$C$1001,3,FALSE) )</f>
        <v>vshoebothamkv@redcross.org</v>
      </c>
      <c r="H753" s="2" t="str">
        <f>VLOOKUP(F753,customers!$B$1:$G$1001,6,FALSE)</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7">
        <f>INDEX(products!$A$1:$G$49,MATCH(orders!$D753,products!$A$1:$A$49,0),MATCH(orders!L$1,products!$A$1:$G$1,0))</f>
        <v>9.51</v>
      </c>
      <c r="M753" s="7">
        <f t="shared" si="33"/>
        <v>19.02</v>
      </c>
      <c r="N753" t="str">
        <f t="shared" si="34"/>
        <v>Libersia</v>
      </c>
      <c r="O753" t="str">
        <f t="shared" si="35"/>
        <v>Light</v>
      </c>
      <c r="P753" t="str">
        <f>VLOOKUP(Table2[[#This Row],[Customer ID]],customers!$A$1:$I$1001,9,FALSE)</f>
        <v>No</v>
      </c>
    </row>
    <row r="754" spans="1:16" x14ac:dyDescent="0.25">
      <c r="A754" s="2" t="s">
        <v>4741</v>
      </c>
      <c r="B754" s="3">
        <v>43648</v>
      </c>
      <c r="C754" s="2" t="s">
        <v>4742</v>
      </c>
      <c r="D754" t="s">
        <v>6141</v>
      </c>
      <c r="E754" s="2">
        <v>2</v>
      </c>
      <c r="F754" s="2" t="str">
        <f>VLOOKUP(C754,customers!$A$1:$B$1001,2,FALSE)</f>
        <v>Bran Sterke</v>
      </c>
      <c r="G754" s="2" t="str">
        <f>IF(VLOOKUP(C754,customers!A753:$C$1001,3,FALSE)=0,"",VLOOKUP(C754,customers!A753:$C$1001,3,FALSE) )</f>
        <v>bsterkekw@biblegateway.com</v>
      </c>
      <c r="H754" s="2" t="str">
        <f>VLOOKUP(F754,customers!$B$1:$G$1001,6,FALSE)</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VLOOKUP(Table2[[#This Row],[Customer ID]],customers!$A$1:$I$1001,9,FALSE)</f>
        <v>Yes</v>
      </c>
    </row>
    <row r="755" spans="1:16" x14ac:dyDescent="0.25">
      <c r="A755" s="2" t="s">
        <v>4747</v>
      </c>
      <c r="B755" s="3">
        <v>44704</v>
      </c>
      <c r="C755" s="2" t="s">
        <v>4748</v>
      </c>
      <c r="D755" t="s">
        <v>6158</v>
      </c>
      <c r="E755" s="2">
        <v>5</v>
      </c>
      <c r="F755" s="2" t="str">
        <f>VLOOKUP(C755,customers!$A$1:$B$1001,2,FALSE)</f>
        <v>Simone Capon</v>
      </c>
      <c r="G755" s="2" t="str">
        <f>IF(VLOOKUP(C755,customers!A754:$C$1001,3,FALSE)=0,"",VLOOKUP(C755,customers!A754:$C$1001,3,FALSE) )</f>
        <v>scaponkx@craigslist.org</v>
      </c>
      <c r="H755" s="2" t="str">
        <f>VLOOKUP(F755,customers!$B$1:$G$1001,6,FALSE)</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7">
        <f>INDEX(products!$A$1:$G$49,MATCH(orders!$D755,products!$A$1:$A$49,0),MATCH(orders!L$1,products!$A$1:$G$1,0))</f>
        <v>5.97</v>
      </c>
      <c r="M755" s="7">
        <f t="shared" si="33"/>
        <v>29.849999999999998</v>
      </c>
      <c r="N755" t="str">
        <f t="shared" si="34"/>
        <v>Arabika</v>
      </c>
      <c r="O755" t="str">
        <f t="shared" si="35"/>
        <v>Dark</v>
      </c>
      <c r="P755" t="str">
        <f>VLOOKUP(Table2[[#This Row],[Customer ID]],customers!$A$1:$I$1001,9,FALSE)</f>
        <v>No</v>
      </c>
    </row>
    <row r="756" spans="1:16" x14ac:dyDescent="0.25">
      <c r="A756" s="2" t="s">
        <v>4753</v>
      </c>
      <c r="B756" s="3">
        <v>44726</v>
      </c>
      <c r="C756" s="2" t="s">
        <v>4434</v>
      </c>
      <c r="D756" t="s">
        <v>6154</v>
      </c>
      <c r="E756" s="2">
        <v>6</v>
      </c>
      <c r="F756" s="2" t="str">
        <f>VLOOKUP(C756,customers!$A$1:$B$1001,2,FALSE)</f>
        <v>Jimmy Dymoke</v>
      </c>
      <c r="G756" s="2" t="e">
        <f>IF(VLOOKUP(C756,customers!A755:$C$1001,3,FALSE)=0,"",VLOOKUP(C756,customers!A755:$C$1001,3,FALSE) )</f>
        <v>#N/A</v>
      </c>
      <c r="H756" s="2" t="str">
        <f>VLOOKUP(F756,customers!$B$1:$G$1001,6,FALSE)</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7">
        <f>INDEX(products!$A$1:$G$49,MATCH(orders!$D756,products!$A$1:$A$49,0),MATCH(orders!L$1,products!$A$1:$G$1,0))</f>
        <v>2.9849999999999999</v>
      </c>
      <c r="M756" s="7">
        <f t="shared" si="33"/>
        <v>17.91</v>
      </c>
      <c r="N756" t="str">
        <f t="shared" si="34"/>
        <v>Arabika</v>
      </c>
      <c r="O756" t="str">
        <f t="shared" si="35"/>
        <v>Dark</v>
      </c>
      <c r="P756" t="str">
        <f>VLOOKUP(Table2[[#This Row],[Customer ID]],customers!$A$1:$I$1001,9,FALSE)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IF(VLOOKUP(C757,customers!A756:$C$1001,3,FALSE)=0,"",VLOOKUP(C757,customers!A756:$C$1001,3,FALSE) )</f>
        <v>fconstancekz@ifeng.com</v>
      </c>
      <c r="H757" s="2" t="str">
        <f>VLOOKUP(F757,customers!$B$1:$G$1001,6,FALSE)</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7">
        <f>INDEX(products!$A$1:$G$49,MATCH(orders!$D757,products!$A$1:$A$49,0),MATCH(orders!L$1,products!$A$1:$G$1,0))</f>
        <v>4.7549999999999999</v>
      </c>
      <c r="M757" s="7">
        <f t="shared" si="33"/>
        <v>28.53</v>
      </c>
      <c r="N757" t="str">
        <f t="shared" si="34"/>
        <v>Libersia</v>
      </c>
      <c r="O757" t="str">
        <f t="shared" si="35"/>
        <v>Light</v>
      </c>
      <c r="P757" t="str">
        <f>VLOOKUP(Table2[[#This Row],[Customer ID]],customers!$A$1:$I$1001,9,FALSE)</f>
        <v>No</v>
      </c>
    </row>
    <row r="758" spans="1:16" x14ac:dyDescent="0.25">
      <c r="A758" s="2" t="s">
        <v>4764</v>
      </c>
      <c r="B758" s="3">
        <v>44715</v>
      </c>
      <c r="C758" s="2" t="s">
        <v>4765</v>
      </c>
      <c r="D758" t="s">
        <v>6177</v>
      </c>
      <c r="E758" s="2">
        <v>4</v>
      </c>
      <c r="F758" s="2" t="str">
        <f>VLOOKUP(C758,customers!$A$1:$B$1001,2,FALSE)</f>
        <v>Fernando Sulman</v>
      </c>
      <c r="G758" s="2" t="str">
        <f>IF(VLOOKUP(C758,customers!A757:$C$1001,3,FALSE)=0,"",VLOOKUP(C758,customers!A757:$C$1001,3,FALSE) )</f>
        <v>fsulmanl0@washington.edu</v>
      </c>
      <c r="H758" s="2" t="str">
        <f>VLOOKUP(F758,customers!$B$1:$G$1001,6,FALSE)</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VLOOKUP(Table2[[#This Row],[Customer ID]],customers!$A$1:$I$1001,9,FALSE)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IF(VLOOKUP(C759,customers!A758:$C$1001,3,FALSE)=0,"",VLOOKUP(C759,customers!A758:$C$1001,3,FALSE) )</f>
        <v>dhollymanl1@ibm.com</v>
      </c>
      <c r="H759" s="2" t="str">
        <f>VLOOKUP(F759,customers!$B$1:$G$1001,6,FALSE)</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7">
        <f>INDEX(products!$A$1:$G$49,MATCH(orders!$D759,products!$A$1:$A$49,0),MATCH(orders!L$1,products!$A$1:$G$1,0))</f>
        <v>5.97</v>
      </c>
      <c r="M759" s="7">
        <f t="shared" si="33"/>
        <v>17.91</v>
      </c>
      <c r="N759" t="str">
        <f t="shared" si="34"/>
        <v>Arabika</v>
      </c>
      <c r="O759" t="str">
        <f t="shared" si="35"/>
        <v>Dark</v>
      </c>
      <c r="P759" t="str">
        <f>VLOOKUP(Table2[[#This Row],[Customer ID]],customers!$A$1:$I$1001,9,FALSE)</f>
        <v>Yes</v>
      </c>
    </row>
    <row r="760" spans="1:16" x14ac:dyDescent="0.25">
      <c r="A760" s="2" t="s">
        <v>4776</v>
      </c>
      <c r="B760" s="3">
        <v>43672</v>
      </c>
      <c r="C760" s="2" t="s">
        <v>4777</v>
      </c>
      <c r="D760" t="s">
        <v>6177</v>
      </c>
      <c r="E760" s="2">
        <v>1</v>
      </c>
      <c r="F760" s="2" t="str">
        <f>VLOOKUP(C760,customers!$A$1:$B$1001,2,FALSE)</f>
        <v>Lorelei Nardoni</v>
      </c>
      <c r="G760" s="2" t="str">
        <f>IF(VLOOKUP(C760,customers!A759:$C$1001,3,FALSE)=0,"",VLOOKUP(C760,customers!A759:$C$1001,3,FALSE) )</f>
        <v>lnardonil2@hao123.com</v>
      </c>
      <c r="H760" s="2" t="str">
        <f>VLOOKUP(F760,customers!$B$1:$G$1001,6,FALSE)</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VLOOKUP(Table2[[#This Row],[Customer ID]],customers!$A$1:$I$1001,9,FALSE)</f>
        <v>No</v>
      </c>
    </row>
    <row r="761" spans="1:16" x14ac:dyDescent="0.25">
      <c r="A761" s="2" t="s">
        <v>4781</v>
      </c>
      <c r="B761" s="3">
        <v>44126</v>
      </c>
      <c r="C761" s="2" t="s">
        <v>4782</v>
      </c>
      <c r="D761" t="s">
        <v>6165</v>
      </c>
      <c r="E761" s="2">
        <v>1</v>
      </c>
      <c r="F761" s="2" t="str">
        <f>VLOOKUP(C761,customers!$A$1:$B$1001,2,FALSE)</f>
        <v>Dallas Yarham</v>
      </c>
      <c r="G761" s="2" t="str">
        <f>IF(VLOOKUP(C761,customers!A760:$C$1001,3,FALSE)=0,"",VLOOKUP(C761,customers!A760:$C$1001,3,FALSE) )</f>
        <v>dyarhaml3@moonfruit.com</v>
      </c>
      <c r="H761" s="2" t="str">
        <f>VLOOKUP(F761,customers!$B$1:$G$1001,6,FALSE)</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7">
        <f>INDEX(products!$A$1:$G$49,MATCH(orders!$D761,products!$A$1:$A$49,0),MATCH(orders!L$1,products!$A$1:$G$1,0))</f>
        <v>29.784999999999997</v>
      </c>
      <c r="M761" s="7">
        <f t="shared" si="33"/>
        <v>29.784999999999997</v>
      </c>
      <c r="N761" t="str">
        <f t="shared" si="34"/>
        <v>Libersia</v>
      </c>
      <c r="O761" t="str">
        <f t="shared" si="35"/>
        <v>Dark</v>
      </c>
      <c r="P761" t="str">
        <f>VLOOKUP(Table2[[#This Row],[Customer ID]],customers!$A$1:$I$1001,9,FALSE)</f>
        <v>Yes</v>
      </c>
    </row>
    <row r="762" spans="1:16" x14ac:dyDescent="0.25">
      <c r="A762" s="2" t="s">
        <v>4787</v>
      </c>
      <c r="B762" s="3">
        <v>44189</v>
      </c>
      <c r="C762" s="2" t="s">
        <v>4788</v>
      </c>
      <c r="D762" t="s">
        <v>6176</v>
      </c>
      <c r="E762" s="2">
        <v>5</v>
      </c>
      <c r="F762" s="2" t="str">
        <f>VLOOKUP(C762,customers!$A$1:$B$1001,2,FALSE)</f>
        <v>Arlana Ferrea</v>
      </c>
      <c r="G762" s="2" t="str">
        <f>IF(VLOOKUP(C762,customers!A761:$C$1001,3,FALSE)=0,"",VLOOKUP(C762,customers!A761:$C$1001,3,FALSE) )</f>
        <v>aferreal4@wikia.com</v>
      </c>
      <c r="H762" s="2" t="str">
        <f>VLOOKUP(F762,customers!$B$1:$G$1001,6,FALSE)</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VLOOKUP(Table2[[#This Row],[Customer ID]],customers!$A$1:$I$1001,9,FALSE)</f>
        <v>No</v>
      </c>
    </row>
    <row r="763" spans="1:16" x14ac:dyDescent="0.25">
      <c r="A763" s="2" t="s">
        <v>4792</v>
      </c>
      <c r="B763" s="3">
        <v>43714</v>
      </c>
      <c r="C763" s="2" t="s">
        <v>4793</v>
      </c>
      <c r="D763" t="s">
        <v>6171</v>
      </c>
      <c r="E763" s="2">
        <v>6</v>
      </c>
      <c r="F763" s="2" t="str">
        <f>VLOOKUP(C763,customers!$A$1:$B$1001,2,FALSE)</f>
        <v>Chuck Kendrick</v>
      </c>
      <c r="G763" s="2" t="str">
        <f>IF(VLOOKUP(C763,customers!A762:$C$1001,3,FALSE)=0,"",VLOOKUP(C763,customers!A762:$C$1001,3,FALSE) )</f>
        <v>ckendrickl5@webnode.com</v>
      </c>
      <c r="H763" s="2" t="str">
        <f>VLOOKUP(F763,customers!$B$1:$G$1001,6,FALSE)</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VLOOKUP(Table2[[#This Row],[Customer ID]],customers!$A$1:$I$1001,9,FALSE)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IF(VLOOKUP(C764,customers!A763:$C$1001,3,FALSE)=0,"",VLOOKUP(C764,customers!A763:$C$1001,3,FALSE) )</f>
        <v>sdanilchikl6@mit.edu</v>
      </c>
      <c r="H764" s="2" t="str">
        <f>VLOOKUP(F764,customers!$B$1:$G$1001,6,FALSE)</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7">
        <f>INDEX(products!$A$1:$G$49,MATCH(orders!$D764,products!$A$1:$A$49,0),MATCH(orders!L$1,products!$A$1:$G$1,0))</f>
        <v>8.73</v>
      </c>
      <c r="M764" s="7">
        <f t="shared" si="33"/>
        <v>43.650000000000006</v>
      </c>
      <c r="N764" t="str">
        <f t="shared" si="34"/>
        <v>Libersia</v>
      </c>
      <c r="O764" t="str">
        <f t="shared" si="35"/>
        <v>Medium</v>
      </c>
      <c r="P764" t="str">
        <f>VLOOKUP(Table2[[#This Row],[Customer ID]],customers!$A$1:$I$1001,9,FALSE)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IF(VLOOKUP(C765,customers!A764:$C$1001,3,FALSE)=0,"",VLOOKUP(C765,customers!A764:$C$1001,3,FALSE) )</f>
        <v/>
      </c>
      <c r="H765" s="2" t="str">
        <f>VLOOKUP(F765,customers!$B$1:$G$1001,6,FALSE)</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7">
        <f>INDEX(products!$A$1:$G$49,MATCH(orders!$D765,products!$A$1:$A$49,0),MATCH(orders!L$1,products!$A$1:$G$1,0))</f>
        <v>7.77</v>
      </c>
      <c r="M765" s="7">
        <f t="shared" si="33"/>
        <v>23.31</v>
      </c>
      <c r="N765" t="str">
        <f t="shared" si="34"/>
        <v>Arabika</v>
      </c>
      <c r="O765" t="str">
        <f t="shared" si="35"/>
        <v>Light</v>
      </c>
      <c r="P765" t="str">
        <f>VLOOKUP(Table2[[#This Row],[Customer ID]],customers!$A$1:$I$1001,9,FALSE)</f>
        <v>No</v>
      </c>
    </row>
    <row r="766" spans="1:16" x14ac:dyDescent="0.25">
      <c r="A766" s="2" t="s">
        <v>4808</v>
      </c>
      <c r="B766" s="3">
        <v>43797</v>
      </c>
      <c r="C766" s="2" t="s">
        <v>4809</v>
      </c>
      <c r="D766" t="s">
        <v>6182</v>
      </c>
      <c r="E766" s="2">
        <v>6</v>
      </c>
      <c r="F766" s="2" t="str">
        <f>VLOOKUP(C766,customers!$A$1:$B$1001,2,FALSE)</f>
        <v>Bobby Folomkin</v>
      </c>
      <c r="G766" s="2" t="str">
        <f>IF(VLOOKUP(C766,customers!A765:$C$1001,3,FALSE)=0,"",VLOOKUP(C766,customers!A765:$C$1001,3,FALSE) )</f>
        <v>bfolomkinl8@yolasite.com</v>
      </c>
      <c r="H766" s="2" t="str">
        <f>VLOOKUP(F766,customers!$B$1:$G$1001,6,FALSE)</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7">
        <f>INDEX(products!$A$1:$G$49,MATCH(orders!$D766,products!$A$1:$A$49,0),MATCH(orders!L$1,products!$A$1:$G$1,0))</f>
        <v>29.784999999999997</v>
      </c>
      <c r="M766" s="7">
        <f t="shared" si="33"/>
        <v>178.70999999999998</v>
      </c>
      <c r="N766" t="str">
        <f t="shared" si="34"/>
        <v>Arabika</v>
      </c>
      <c r="O766" t="str">
        <f t="shared" si="35"/>
        <v>Light</v>
      </c>
      <c r="P766" t="str">
        <f>VLOOKUP(Table2[[#This Row],[Customer ID]],customers!$A$1:$I$1001,9,FALSE)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IF(VLOOKUP(C767,customers!A766:$C$1001,3,FALSE)=0,"",VLOOKUP(C767,customers!A766:$C$1001,3,FALSE) )</f>
        <v>rpursglovel9@biblegateway.com</v>
      </c>
      <c r="H767" s="2" t="str">
        <f>VLOOKUP(F767,customers!$B$1:$G$1001,6,FALSE)</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VLOOKUP(Table2[[#This Row],[Customer ID]],customers!$A$1:$I$1001,9,FALSE)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IF(VLOOKUP(C768,customers!A767:$C$1001,3,FALSE)=0,"",VLOOKUP(C768,customers!A767:$C$1001,3,FALSE) )</f>
        <v>rpursglovel9@biblegateway.com</v>
      </c>
      <c r="H768" s="2" t="str">
        <f>VLOOKUP(F768,customers!$B$1:$G$1001,6,FALSE)</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7">
        <f>INDEX(products!$A$1:$G$49,MATCH(orders!$D768,products!$A$1:$A$49,0),MATCH(orders!L$1,products!$A$1:$G$1,0))</f>
        <v>7.77</v>
      </c>
      <c r="M768" s="7">
        <f t="shared" si="33"/>
        <v>15.54</v>
      </c>
      <c r="N768" t="str">
        <f t="shared" si="34"/>
        <v>Arabika</v>
      </c>
      <c r="O768" t="str">
        <f t="shared" si="35"/>
        <v>Light</v>
      </c>
      <c r="P768" t="str">
        <f>VLOOKUP(Table2[[#This Row],[Customer ID]],customers!$A$1:$I$1001,9,FALSE)</f>
        <v>Yes</v>
      </c>
    </row>
    <row r="769" spans="1:16" x14ac:dyDescent="0.25">
      <c r="A769" s="2" t="s">
        <v>4825</v>
      </c>
      <c r="B769" s="3">
        <v>44267</v>
      </c>
      <c r="C769" s="2" t="s">
        <v>4759</v>
      </c>
      <c r="D769" t="s">
        <v>6182</v>
      </c>
      <c r="E769" s="2">
        <v>3</v>
      </c>
      <c r="F769" s="2" t="str">
        <f>VLOOKUP(C769,customers!$A$1:$B$1001,2,FALSE)</f>
        <v>Foster Constance</v>
      </c>
      <c r="G769" s="2" t="e">
        <f>IF(VLOOKUP(C769,customers!A768:$C$1001,3,FALSE)=0,"",VLOOKUP(C769,customers!A768:$C$1001,3,FALSE) )</f>
        <v>#N/A</v>
      </c>
      <c r="H769" s="2" t="str">
        <f>VLOOKUP(F769,customers!$B$1:$G$1001,6,FALSE)</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7">
        <f>INDEX(products!$A$1:$G$49,MATCH(orders!$D769,products!$A$1:$A$49,0),MATCH(orders!L$1,products!$A$1:$G$1,0))</f>
        <v>29.784999999999997</v>
      </c>
      <c r="M769" s="7">
        <f t="shared" si="33"/>
        <v>89.35499999999999</v>
      </c>
      <c r="N769" t="str">
        <f t="shared" si="34"/>
        <v>Arabika</v>
      </c>
      <c r="O769" t="str">
        <f t="shared" si="35"/>
        <v>Light</v>
      </c>
      <c r="P769" t="str">
        <f>VLOOKUP(Table2[[#This Row],[Customer ID]],customers!$A$1:$I$1001,9,FALSE)</f>
        <v>No</v>
      </c>
    </row>
    <row r="770" spans="1:16" x14ac:dyDescent="0.25">
      <c r="A770" s="2" t="s">
        <v>4831</v>
      </c>
      <c r="B770" s="3">
        <v>44562</v>
      </c>
      <c r="C770" s="2" t="s">
        <v>4759</v>
      </c>
      <c r="D770" t="s">
        <v>6179</v>
      </c>
      <c r="E770" s="2">
        <v>2</v>
      </c>
      <c r="F770" s="2" t="str">
        <f>VLOOKUP(C770,customers!$A$1:$B$1001,2,FALSE)</f>
        <v>Foster Constance</v>
      </c>
      <c r="G770" s="2" t="e">
        <f>IF(VLOOKUP(C770,customers!A769:$C$1001,3,FALSE)=0,"",VLOOKUP(C770,customers!A769:$C$1001,3,FALSE) )</f>
        <v>#N/A</v>
      </c>
      <c r="H770" s="2" t="str">
        <f>VLOOKUP(F770,customers!$B$1:$G$1001,6,FALSE)</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VLOOKUP(Table2[[#This Row],[Customer ID]],customers!$A$1:$I$1001,9,FALSE)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IF(VLOOKUP(C771,customers!A770:$C$1001,3,FALSE)=0,"",VLOOKUP(C771,customers!A770:$C$1001,3,FALSE) )</f>
        <v>deburahld@google.co.jp</v>
      </c>
      <c r="H771" s="2" t="str">
        <f>VLOOKUP(F771,customers!$B$1:$G$1001,6,FALSE)</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_xlfn.IFS(I771="Rob","Robusta",I771 ="Exc","Excelsa",I771="Ara","Arabika",I771="Lib","Libersia")</f>
        <v>Robusta</v>
      </c>
      <c r="O771" t="str">
        <f t="shared" ref="O771:O834" si="38">_xlfn.IFS(J771="M","Medium",J771="L","Light",J771="D","Dark")</f>
        <v>Medium</v>
      </c>
      <c r="P771" t="str">
        <f>VLOOKUP(Table2[[#This Row],[Customer ID]],customers!$A$1:$I$1001,9,FALSE)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IF(VLOOKUP(C772,customers!A771:$C$1001,3,FALSE)=0,"",VLOOKUP(C772,customers!A771:$C$1001,3,FALSE) )</f>
        <v>mbrimilcombele@cnn.com</v>
      </c>
      <c r="H772" s="2" t="str">
        <f>VLOOKUP(F772,customers!$B$1:$G$1001,6,FALSE)</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7">
        <f>INDEX(products!$A$1:$G$49,MATCH(orders!$D772,products!$A$1:$A$49,0),MATCH(orders!L$1,products!$A$1:$G$1,0))</f>
        <v>9.9499999999999993</v>
      </c>
      <c r="M772" s="7">
        <f t="shared" si="36"/>
        <v>9.9499999999999993</v>
      </c>
      <c r="N772" t="str">
        <f t="shared" si="37"/>
        <v>Arabika</v>
      </c>
      <c r="O772" t="str">
        <f t="shared" si="38"/>
        <v>Dark</v>
      </c>
      <c r="P772" t="str">
        <f>VLOOKUP(Table2[[#This Row],[Customer ID]],customers!$A$1:$I$1001,9,FALSE)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IF(VLOOKUP(C773,customers!A772:$C$1001,3,FALSE)=0,"",VLOOKUP(C773,customers!A772:$C$1001,3,FALSE) )</f>
        <v>sbollamlf@list-manage.com</v>
      </c>
      <c r="H773" s="2" t="str">
        <f>VLOOKUP(F773,customers!$B$1:$G$1001,6,FALSE)</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VLOOKUP(Table2[[#This Row],[Customer ID]],customers!$A$1:$I$1001,9,FALSE)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IF(VLOOKUP(C774,customers!A773:$C$1001,3,FALSE)=0,"",VLOOKUP(C774,customers!A773:$C$1001,3,FALSE) )</f>
        <v/>
      </c>
      <c r="H774" s="2" t="str">
        <f>VLOOKUP(F774,customers!$B$1:$G$1001,6,FALSE)</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VLOOKUP(Table2[[#This Row],[Customer ID]],customers!$A$1:$I$1001,9,FALSE)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IF(VLOOKUP(C775,customers!A774:$C$1001,3,FALSE)=0,"",VLOOKUP(C775,customers!A774:$C$1001,3,FALSE) )</f>
        <v>afilipczaklh@ning.com</v>
      </c>
      <c r="H775" s="2" t="str">
        <f>VLOOKUP(F775,customers!$B$1:$G$1001,6,FALSE)</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7">
        <f>INDEX(products!$A$1:$G$49,MATCH(orders!$D775,products!$A$1:$A$49,0),MATCH(orders!L$1,products!$A$1:$G$1,0))</f>
        <v>4.3650000000000002</v>
      </c>
      <c r="M775" s="7">
        <f t="shared" si="36"/>
        <v>8.73</v>
      </c>
      <c r="N775" t="str">
        <f t="shared" si="37"/>
        <v>Libersia</v>
      </c>
      <c r="O775" t="str">
        <f t="shared" si="38"/>
        <v>Medium</v>
      </c>
      <c r="P775" t="str">
        <f>VLOOKUP(Table2[[#This Row],[Customer ID]],customers!$A$1:$I$1001,9,FALSE)</f>
        <v>No</v>
      </c>
    </row>
    <row r="776" spans="1:16" x14ac:dyDescent="0.25">
      <c r="A776" s="2" t="s">
        <v>4864</v>
      </c>
      <c r="B776" s="3">
        <v>44756</v>
      </c>
      <c r="C776" s="2" t="s">
        <v>4865</v>
      </c>
      <c r="D776" t="s">
        <v>6138</v>
      </c>
      <c r="E776" s="2">
        <v>2</v>
      </c>
      <c r="F776" s="2" t="str">
        <f>VLOOKUP(C776,customers!$A$1:$B$1001,2,FALSE)</f>
        <v>Dorette Hinemoor</v>
      </c>
      <c r="G776" s="2" t="str">
        <f>IF(VLOOKUP(C776,customers!A775:$C$1001,3,FALSE)=0,"",VLOOKUP(C776,customers!A775:$C$1001,3,FALSE) )</f>
        <v/>
      </c>
      <c r="H776" s="2" t="str">
        <f>VLOOKUP(F776,customers!$B$1:$G$1001,6,FALSE)</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VLOOKUP(Table2[[#This Row],[Customer ID]],customers!$A$1:$I$1001,9,FALSE)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IF(VLOOKUP(C777,customers!A776:$C$1001,3,FALSE)=0,"",VLOOKUP(C777,customers!A776:$C$1001,3,FALSE) )</f>
        <v>relnaughlj@comsenz.com</v>
      </c>
      <c r="H777" s="2" t="str">
        <f>VLOOKUP(F777,customers!$B$1:$G$1001,6,FALSE)</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VLOOKUP(Table2[[#This Row],[Customer ID]],customers!$A$1:$I$1001,9,FALSE)</f>
        <v>Yes</v>
      </c>
    </row>
    <row r="778" spans="1:16" x14ac:dyDescent="0.25">
      <c r="A778" s="2" t="s">
        <v>4875</v>
      </c>
      <c r="B778" s="3">
        <v>44540</v>
      </c>
      <c r="C778" s="2" t="s">
        <v>4876</v>
      </c>
      <c r="D778" t="s">
        <v>6157</v>
      </c>
      <c r="E778" s="2">
        <v>3</v>
      </c>
      <c r="F778" s="2" t="str">
        <f>VLOOKUP(C778,customers!$A$1:$B$1001,2,FALSE)</f>
        <v>Jule Deehan</v>
      </c>
      <c r="G778" s="2" t="str">
        <f>IF(VLOOKUP(C778,customers!A777:$C$1001,3,FALSE)=0,"",VLOOKUP(C778,customers!A777:$C$1001,3,FALSE) )</f>
        <v>jdeehanlk@about.me</v>
      </c>
      <c r="H778" s="2" t="str">
        <f>VLOOKUP(F778,customers!$B$1:$G$1001,6,FALSE)</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7">
        <f>INDEX(products!$A$1:$G$49,MATCH(orders!$D778,products!$A$1:$A$49,0),MATCH(orders!L$1,products!$A$1:$G$1,0))</f>
        <v>6.75</v>
      </c>
      <c r="M778" s="7">
        <f t="shared" si="36"/>
        <v>20.25</v>
      </c>
      <c r="N778" t="str">
        <f t="shared" si="37"/>
        <v>Arabika</v>
      </c>
      <c r="O778" t="str">
        <f t="shared" si="38"/>
        <v>Medium</v>
      </c>
      <c r="P778" t="str">
        <f>VLOOKUP(Table2[[#This Row],[Customer ID]],customers!$A$1:$I$1001,9,FALSE)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IF(VLOOKUP(C779,customers!A778:$C$1001,3,FALSE)=0,"",VLOOKUP(C779,customers!A778:$C$1001,3,FALSE) )</f>
        <v>jedenll@e-recht24.de</v>
      </c>
      <c r="H779" s="2" t="str">
        <f>VLOOKUP(F779,customers!$B$1:$G$1001,6,FALSE)</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7">
        <f>INDEX(products!$A$1:$G$49,MATCH(orders!$D779,products!$A$1:$A$49,0),MATCH(orders!L$1,products!$A$1:$G$1,0))</f>
        <v>29.784999999999997</v>
      </c>
      <c r="M779" s="7">
        <f t="shared" si="36"/>
        <v>59.569999999999993</v>
      </c>
      <c r="N779" t="str">
        <f t="shared" si="37"/>
        <v>Arabika</v>
      </c>
      <c r="O779" t="str">
        <f t="shared" si="38"/>
        <v>Light</v>
      </c>
      <c r="P779" t="str">
        <f>VLOOKUP(Table2[[#This Row],[Customer ID]],customers!$A$1:$I$1001,9,FALSE)</f>
        <v>No</v>
      </c>
    </row>
    <row r="780" spans="1:16" x14ac:dyDescent="0.25">
      <c r="A780" s="2" t="s">
        <v>4886</v>
      </c>
      <c r="B780" s="3">
        <v>43889</v>
      </c>
      <c r="C780" s="2" t="s">
        <v>4933</v>
      </c>
      <c r="D780" t="s">
        <v>6161</v>
      </c>
      <c r="E780" s="2">
        <v>2</v>
      </c>
      <c r="F780" s="2" t="str">
        <f>VLOOKUP(C780,customers!$A$1:$B$1001,2,FALSE)</f>
        <v>Cam Jewster</v>
      </c>
      <c r="G780" s="2" t="str">
        <f>IF(VLOOKUP(C780,customers!A779:$C$1001,3,FALSE)=0,"",VLOOKUP(C780,customers!A779:$C$1001,3,FALSE) )</f>
        <v>cjewsterlu@moonfruit.com</v>
      </c>
      <c r="H780" s="2" t="str">
        <f>VLOOKUP(F780,customers!$B$1:$G$1001,6,FALSE)</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7">
        <f>INDEX(products!$A$1:$G$49,MATCH(orders!$D780,products!$A$1:$A$49,0),MATCH(orders!L$1,products!$A$1:$G$1,0))</f>
        <v>9.51</v>
      </c>
      <c r="M780" s="7">
        <f t="shared" si="36"/>
        <v>19.02</v>
      </c>
      <c r="N780" t="str">
        <f t="shared" si="37"/>
        <v>Libersia</v>
      </c>
      <c r="O780" t="str">
        <f t="shared" si="38"/>
        <v>Light</v>
      </c>
      <c r="P780" t="str">
        <f>VLOOKUP(Table2[[#This Row],[Customer ID]],customers!$A$1:$I$1001,9,FALSE)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IF(VLOOKUP(C781,customers!A780:$C$1001,3,FALSE)=0,"",VLOOKUP(C781,customers!A780:$C$1001,3,FALSE) )</f>
        <v>usoutherdenln@hao123.com</v>
      </c>
      <c r="H781" s="2" t="str">
        <f>VLOOKUP(F781,customers!$B$1:$G$1001,6,FALSE)</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7">
        <f>INDEX(products!$A$1:$G$49,MATCH(orders!$D781,products!$A$1:$A$49,0),MATCH(orders!L$1,products!$A$1:$G$1,0))</f>
        <v>12.95</v>
      </c>
      <c r="M781" s="7">
        <f t="shared" si="36"/>
        <v>77.699999999999989</v>
      </c>
      <c r="N781" t="str">
        <f t="shared" si="37"/>
        <v>Libersia</v>
      </c>
      <c r="O781" t="str">
        <f t="shared" si="38"/>
        <v>Dark</v>
      </c>
      <c r="P781" t="str">
        <f>VLOOKUP(Table2[[#This Row],[Customer ID]],customers!$A$1:$I$1001,9,FALSE)</f>
        <v>Yes</v>
      </c>
    </row>
    <row r="782" spans="1:16" x14ac:dyDescent="0.25">
      <c r="A782" s="2" t="s">
        <v>4898</v>
      </c>
      <c r="B782" s="3">
        <v>43883</v>
      </c>
      <c r="C782" s="2" t="s">
        <v>4899</v>
      </c>
      <c r="D782" t="s">
        <v>6141</v>
      </c>
      <c r="E782" s="2">
        <v>3</v>
      </c>
      <c r="F782" s="2" t="str">
        <f>VLOOKUP(C782,customers!$A$1:$B$1001,2,FALSE)</f>
        <v>Verne Dunkerley</v>
      </c>
      <c r="G782" s="2" t="str">
        <f>IF(VLOOKUP(C782,customers!A781:$C$1001,3,FALSE)=0,"",VLOOKUP(C782,customers!A781:$C$1001,3,FALSE) )</f>
        <v/>
      </c>
      <c r="H782" s="2" t="str">
        <f>VLOOKUP(F782,customers!$B$1:$G$1001,6,FALSE)</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VLOOKUP(Table2[[#This Row],[Customer ID]],customers!$A$1:$I$1001,9,FALSE)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IF(VLOOKUP(C783,customers!A782:$C$1001,3,FALSE)=0,"",VLOOKUP(C783,customers!A782:$C$1001,3,FALSE) )</f>
        <v>lburtenshawlp@shinystat.com</v>
      </c>
      <c r="H783" s="2" t="str">
        <f>VLOOKUP(F783,customers!$B$1:$G$1001,6,FALSE)</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7">
        <f>INDEX(products!$A$1:$G$49,MATCH(orders!$D783,products!$A$1:$A$49,0),MATCH(orders!L$1,products!$A$1:$G$1,0))</f>
        <v>36.454999999999998</v>
      </c>
      <c r="M783" s="7">
        <f t="shared" si="36"/>
        <v>145.82</v>
      </c>
      <c r="N783" t="str">
        <f t="shared" si="37"/>
        <v>Libersia</v>
      </c>
      <c r="O783" t="str">
        <f t="shared" si="38"/>
        <v>Light</v>
      </c>
      <c r="P783" t="str">
        <f>VLOOKUP(Table2[[#This Row],[Customer ID]],customers!$A$1:$I$1001,9,FALSE)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IF(VLOOKUP(C784,customers!A783:$C$1001,3,FALSE)=0,"",VLOOKUP(C784,customers!A783:$C$1001,3,FALSE) )</f>
        <v>agregorattilq@vistaprint.com</v>
      </c>
      <c r="H784" s="2" t="str">
        <f>VLOOKUP(F784,customers!$B$1:$G$1001,6,FALSE)</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VLOOKUP(Table2[[#This Row],[Customer ID]],customers!$A$1:$I$1001,9,FALSE)</f>
        <v>No</v>
      </c>
    </row>
    <row r="785" spans="1:16" x14ac:dyDescent="0.25">
      <c r="A785" s="2" t="s">
        <v>4915</v>
      </c>
      <c r="B785" s="3">
        <v>44312</v>
      </c>
      <c r="C785" s="2" t="s">
        <v>4916</v>
      </c>
      <c r="D785" t="s">
        <v>6160</v>
      </c>
      <c r="E785" s="2">
        <v>5</v>
      </c>
      <c r="F785" s="2" t="str">
        <f>VLOOKUP(C785,customers!$A$1:$B$1001,2,FALSE)</f>
        <v>Chris Croster</v>
      </c>
      <c r="G785" s="2" t="str">
        <f>IF(VLOOKUP(C785,customers!A784:$C$1001,3,FALSE)=0,"",VLOOKUP(C785,customers!A784:$C$1001,3,FALSE) )</f>
        <v>ccrosterlr@gov.uk</v>
      </c>
      <c r="H785" s="2" t="str">
        <f>VLOOKUP(F785,customers!$B$1:$G$1001,6,FALSE)</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7">
        <f>INDEX(products!$A$1:$G$49,MATCH(orders!$D785,products!$A$1:$A$49,0),MATCH(orders!L$1,products!$A$1:$G$1,0))</f>
        <v>8.73</v>
      </c>
      <c r="M785" s="7">
        <f t="shared" si="36"/>
        <v>43.650000000000006</v>
      </c>
      <c r="N785" t="str">
        <f t="shared" si="37"/>
        <v>Libersia</v>
      </c>
      <c r="O785" t="str">
        <f t="shared" si="38"/>
        <v>Medium</v>
      </c>
      <c r="P785" t="str">
        <f>VLOOKUP(Table2[[#This Row],[Customer ID]],customers!$A$1:$I$1001,9,FALSE)</f>
        <v>Yes</v>
      </c>
    </row>
    <row r="786" spans="1:16" x14ac:dyDescent="0.25">
      <c r="A786" s="2" t="s">
        <v>4921</v>
      </c>
      <c r="B786" s="3">
        <v>44511</v>
      </c>
      <c r="C786" s="2" t="s">
        <v>4922</v>
      </c>
      <c r="D786" t="s">
        <v>6170</v>
      </c>
      <c r="E786" s="2">
        <v>2</v>
      </c>
      <c r="F786" s="2" t="str">
        <f>VLOOKUP(C786,customers!$A$1:$B$1001,2,FALSE)</f>
        <v>Graeme Whitehead</v>
      </c>
      <c r="G786" s="2" t="str">
        <f>IF(VLOOKUP(C786,customers!A785:$C$1001,3,FALSE)=0,"",VLOOKUP(C786,customers!A785:$C$1001,3,FALSE) )</f>
        <v>gwhiteheadls@hp.com</v>
      </c>
      <c r="H786" s="2" t="str">
        <f>VLOOKUP(F786,customers!$B$1:$G$1001,6,FALSE)</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7">
        <f>INDEX(products!$A$1:$G$49,MATCH(orders!$D786,products!$A$1:$A$49,0),MATCH(orders!L$1,products!$A$1:$G$1,0))</f>
        <v>15.85</v>
      </c>
      <c r="M786" s="7">
        <f t="shared" si="36"/>
        <v>31.7</v>
      </c>
      <c r="N786" t="str">
        <f t="shared" si="37"/>
        <v>Libersia</v>
      </c>
      <c r="O786" t="str">
        <f t="shared" si="38"/>
        <v>Light</v>
      </c>
      <c r="P786" t="str">
        <f>VLOOKUP(Table2[[#This Row],[Customer ID]],customers!$A$1:$I$1001,9,FALSE)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IF(VLOOKUP(C787,customers!A786:$C$1001,3,FALSE)=0,"",VLOOKUP(C787,customers!A786:$C$1001,3,FALSE) )</f>
        <v>hjodrellelt@samsung.com</v>
      </c>
      <c r="H787" s="2" t="str">
        <f>VLOOKUP(F787,customers!$B$1:$G$1001,6,FALSE)</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7">
        <f>INDEX(products!$A$1:$G$49,MATCH(orders!$D787,products!$A$1:$A$49,0),MATCH(orders!L$1,products!$A$1:$G$1,0))</f>
        <v>22.884999999999998</v>
      </c>
      <c r="M787" s="7">
        <f t="shared" si="36"/>
        <v>22.884999999999998</v>
      </c>
      <c r="N787" t="str">
        <f t="shared" si="37"/>
        <v>Arabika</v>
      </c>
      <c r="O787" t="str">
        <f t="shared" si="38"/>
        <v>Dark</v>
      </c>
      <c r="P787" t="str">
        <f>VLOOKUP(Table2[[#This Row],[Customer ID]],customers!$A$1:$I$1001,9,FALSE)</f>
        <v>No</v>
      </c>
    </row>
    <row r="788" spans="1:16" x14ac:dyDescent="0.25">
      <c r="A788" s="2" t="s">
        <v>4932</v>
      </c>
      <c r="B788" s="3">
        <v>43888</v>
      </c>
      <c r="C788" s="2" t="s">
        <v>4933</v>
      </c>
      <c r="D788" t="s">
        <v>6185</v>
      </c>
      <c r="E788" s="2">
        <v>1</v>
      </c>
      <c r="F788" s="2" t="str">
        <f>VLOOKUP(C788,customers!$A$1:$B$1001,2,FALSE)</f>
        <v>Cam Jewster</v>
      </c>
      <c r="G788" s="2" t="str">
        <f>IF(VLOOKUP(C788,customers!A787:$C$1001,3,FALSE)=0,"",VLOOKUP(C788,customers!A787:$C$1001,3,FALSE) )</f>
        <v>cjewsterlu@moonfruit.com</v>
      </c>
      <c r="H788" s="2" t="str">
        <f>VLOOKUP(F788,customers!$B$1:$G$1001,6,FALSE)</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VLOOKUP(Table2[[#This Row],[Customer ID]],customers!$A$1:$I$1001,9,FALSE)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IF(VLOOKUP(C789,customers!A788:$C$1001,3,FALSE)=0,"",VLOOKUP(C789,customers!A788:$C$1001,3,FALSE) )</f>
        <v/>
      </c>
      <c r="H789" s="2" t="str">
        <f>VLOOKUP(F789,customers!$B$1:$G$1001,6,FALSE)</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VLOOKUP(Table2[[#This Row],[Customer ID]],customers!$A$1:$I$1001,9,FALSE)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IF(VLOOKUP(C790,customers!A789:$C$1001,3,FALSE)=0,"",VLOOKUP(C790,customers!A789:$C$1001,3,FALSE) )</f>
        <v>knottramlw@odnoklassniki.ru</v>
      </c>
      <c r="H790" s="2" t="str">
        <f>VLOOKUP(F790,customers!$B$1:$G$1001,6,FALSE)</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VLOOKUP(Table2[[#This Row],[Customer ID]],customers!$A$1:$I$1001,9,FALSE)</f>
        <v>Yes</v>
      </c>
    </row>
    <row r="791" spans="1:16" x14ac:dyDescent="0.25">
      <c r="A791" s="2" t="s">
        <v>4949</v>
      </c>
      <c r="B791" s="3">
        <v>43485</v>
      </c>
      <c r="C791" s="2" t="s">
        <v>4950</v>
      </c>
      <c r="D791" t="s">
        <v>6140</v>
      </c>
      <c r="E791" s="2">
        <v>6</v>
      </c>
      <c r="F791" s="2" t="str">
        <f>VLOOKUP(C791,customers!$A$1:$B$1001,2,FALSE)</f>
        <v>Nobe Buney</v>
      </c>
      <c r="G791" s="2" t="str">
        <f>IF(VLOOKUP(C791,customers!A790:$C$1001,3,FALSE)=0,"",VLOOKUP(C791,customers!A790:$C$1001,3,FALSE) )</f>
        <v>nbuneylx@jugem.jp</v>
      </c>
      <c r="H791" s="2" t="str">
        <f>VLOOKUP(F791,customers!$B$1:$G$1001,6,FALSE)</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7">
        <f>INDEX(products!$A$1:$G$49,MATCH(orders!$D791,products!$A$1:$A$49,0),MATCH(orders!L$1,products!$A$1:$G$1,0))</f>
        <v>12.95</v>
      </c>
      <c r="M791" s="7">
        <f t="shared" si="36"/>
        <v>77.699999999999989</v>
      </c>
      <c r="N791" t="str">
        <f t="shared" si="37"/>
        <v>Arabika</v>
      </c>
      <c r="O791" t="str">
        <f t="shared" si="38"/>
        <v>Light</v>
      </c>
      <c r="P791" t="str">
        <f>VLOOKUP(Table2[[#This Row],[Customer ID]],customers!$A$1:$I$1001,9,FALSE)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IF(VLOOKUP(C792,customers!A791:$C$1001,3,FALSE)=0,"",VLOOKUP(C792,customers!A791:$C$1001,3,FALSE) )</f>
        <v>smcshealy@photobucket.com</v>
      </c>
      <c r="H792" s="2" t="str">
        <f>VLOOKUP(F792,customers!$B$1:$G$1001,6,FALSE)</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7">
        <f>INDEX(products!$A$1:$G$49,MATCH(orders!$D792,products!$A$1:$A$49,0),MATCH(orders!L$1,products!$A$1:$G$1,0))</f>
        <v>7.77</v>
      </c>
      <c r="M792" s="7">
        <f t="shared" si="36"/>
        <v>23.31</v>
      </c>
      <c r="N792" t="str">
        <f t="shared" si="37"/>
        <v>Arabika</v>
      </c>
      <c r="O792" t="str">
        <f t="shared" si="38"/>
        <v>Light</v>
      </c>
      <c r="P792" t="str">
        <f>VLOOKUP(Table2[[#This Row],[Customer ID]],customers!$A$1:$I$1001,9,FALSE)</f>
        <v>No</v>
      </c>
    </row>
    <row r="793" spans="1:16" x14ac:dyDescent="0.25">
      <c r="A793" s="2" t="s">
        <v>4961</v>
      </c>
      <c r="B793" s="3">
        <v>43954</v>
      </c>
      <c r="C793" s="2" t="s">
        <v>4962</v>
      </c>
      <c r="D793" t="s">
        <v>6145</v>
      </c>
      <c r="E793" s="2">
        <v>5</v>
      </c>
      <c r="F793" s="2" t="str">
        <f>VLOOKUP(C793,customers!$A$1:$B$1001,2,FALSE)</f>
        <v>Karylin Huddart</v>
      </c>
      <c r="G793" s="2" t="str">
        <f>IF(VLOOKUP(C793,customers!A792:$C$1001,3,FALSE)=0,"",VLOOKUP(C793,customers!A792:$C$1001,3,FALSE) )</f>
        <v>khuddartlz@about.com</v>
      </c>
      <c r="H793" s="2" t="str">
        <f>VLOOKUP(F793,customers!$B$1:$G$1001,6,FALSE)</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7">
        <f>INDEX(products!$A$1:$G$49,MATCH(orders!$D793,products!$A$1:$A$49,0),MATCH(orders!L$1,products!$A$1:$G$1,0))</f>
        <v>4.7549999999999999</v>
      </c>
      <c r="M793" s="7">
        <f t="shared" si="36"/>
        <v>23.774999999999999</v>
      </c>
      <c r="N793" t="str">
        <f t="shared" si="37"/>
        <v>Libersia</v>
      </c>
      <c r="O793" t="str">
        <f t="shared" si="38"/>
        <v>Light</v>
      </c>
      <c r="P793" t="str">
        <f>VLOOKUP(Table2[[#This Row],[Customer ID]],customers!$A$1:$I$1001,9,FALSE)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IF(VLOOKUP(C794,customers!A793:$C$1001,3,FALSE)=0,"",VLOOKUP(C794,customers!A793:$C$1001,3,FALSE) )</f>
        <v>jgippesm0@cloudflare.com</v>
      </c>
      <c r="H794" s="2" t="str">
        <f>VLOOKUP(F794,customers!$B$1:$G$1001,6,FALSE)</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7">
        <f>INDEX(products!$A$1:$G$49,MATCH(orders!$D794,products!$A$1:$A$49,0),MATCH(orders!L$1,products!$A$1:$G$1,0))</f>
        <v>8.73</v>
      </c>
      <c r="M794" s="7">
        <f t="shared" si="36"/>
        <v>52.38</v>
      </c>
      <c r="N794" t="str">
        <f t="shared" si="37"/>
        <v>Libersia</v>
      </c>
      <c r="O794" t="str">
        <f t="shared" si="38"/>
        <v>Medium</v>
      </c>
      <c r="P794" t="str">
        <f>VLOOKUP(Table2[[#This Row],[Customer ID]],customers!$A$1:$I$1001,9,FALSE)</f>
        <v>Yes</v>
      </c>
    </row>
    <row r="795" spans="1:16" x14ac:dyDescent="0.25">
      <c r="A795" s="2" t="s">
        <v>4973</v>
      </c>
      <c r="B795" s="3">
        <v>43629</v>
      </c>
      <c r="C795" s="2" t="s">
        <v>4974</v>
      </c>
      <c r="D795" t="s">
        <v>6178</v>
      </c>
      <c r="E795" s="2">
        <v>5</v>
      </c>
      <c r="F795" s="2" t="str">
        <f>VLOOKUP(C795,customers!$A$1:$B$1001,2,FALSE)</f>
        <v>Lukas Whittlesee</v>
      </c>
      <c r="G795" s="2" t="str">
        <f>IF(VLOOKUP(C795,customers!A794:$C$1001,3,FALSE)=0,"",VLOOKUP(C795,customers!A794:$C$1001,3,FALSE) )</f>
        <v>lwhittleseem1@e-recht24.de</v>
      </c>
      <c r="H795" s="2" t="str">
        <f>VLOOKUP(F795,customers!$B$1:$G$1001,6,FALSE)</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VLOOKUP(Table2[[#This Row],[Customer ID]],customers!$A$1:$I$1001,9,FALSE)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IF(VLOOKUP(C796,customers!A795:$C$1001,3,FALSE)=0,"",VLOOKUP(C796,customers!A795:$C$1001,3,FALSE) )</f>
        <v>gtrengrovem2@elpais.com</v>
      </c>
      <c r="H796" s="2" t="str">
        <f>VLOOKUP(F796,customers!$B$1:$G$1001,6,FALSE)</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7">
        <f>INDEX(products!$A$1:$G$49,MATCH(orders!$D796,products!$A$1:$A$49,0),MATCH(orders!L$1,products!$A$1:$G$1,0))</f>
        <v>29.784999999999997</v>
      </c>
      <c r="M796" s="7">
        <f t="shared" si="36"/>
        <v>148.92499999999998</v>
      </c>
      <c r="N796" t="str">
        <f t="shared" si="37"/>
        <v>Arabika</v>
      </c>
      <c r="O796" t="str">
        <f t="shared" si="38"/>
        <v>Light</v>
      </c>
      <c r="P796" t="str">
        <f>VLOOKUP(Table2[[#This Row],[Customer ID]],customers!$A$1:$I$1001,9,FALSE)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IF(VLOOKUP(C797,customers!A796:$C$1001,3,FALSE)=0,"",VLOOKUP(C797,customers!A796:$C$1001,3,FALSE) )</f>
        <v>wcalderom3@stumbleupon.com</v>
      </c>
      <c r="H797" s="2" t="str">
        <f>VLOOKUP(F797,customers!$B$1:$G$1001,6,FALSE)</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VLOOKUP(Table2[[#This Row],[Customer ID]],customers!$A$1:$I$1001,9,FALSE)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IF(VLOOKUP(C798,customers!A797:$C$1001,3,FALSE)=0,"",VLOOKUP(C798,customers!A797:$C$1001,3,FALSE) )</f>
        <v/>
      </c>
      <c r="H798" s="2" t="str">
        <f>VLOOKUP(F798,customers!$B$1:$G$1001,6,FALSE)</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7">
        <f>INDEX(products!$A$1:$G$49,MATCH(orders!$D798,products!$A$1:$A$49,0),MATCH(orders!L$1,products!$A$1:$G$1,0))</f>
        <v>9.51</v>
      </c>
      <c r="M798" s="7">
        <f t="shared" si="36"/>
        <v>9.51</v>
      </c>
      <c r="N798" t="str">
        <f t="shared" si="37"/>
        <v>Libersia</v>
      </c>
      <c r="O798" t="str">
        <f t="shared" si="38"/>
        <v>Light</v>
      </c>
      <c r="P798" t="str">
        <f>VLOOKUP(Table2[[#This Row],[Customer ID]],customers!$A$1:$I$1001,9,FALSE)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IF(VLOOKUP(C799,customers!A798:$C$1001,3,FALSE)=0,"",VLOOKUP(C799,customers!A798:$C$1001,3,FALSE) )</f>
        <v>jkennicottm5@yahoo.co.jp</v>
      </c>
      <c r="H799" s="2" t="str">
        <f>VLOOKUP(F799,customers!$B$1:$G$1001,6,FALSE)</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7">
        <f>INDEX(products!$A$1:$G$49,MATCH(orders!$D799,products!$A$1:$A$49,0),MATCH(orders!L$1,products!$A$1:$G$1,0))</f>
        <v>7.77</v>
      </c>
      <c r="M799" s="7">
        <f t="shared" si="36"/>
        <v>31.08</v>
      </c>
      <c r="N799" t="str">
        <f t="shared" si="37"/>
        <v>Arabika</v>
      </c>
      <c r="O799" t="str">
        <f t="shared" si="38"/>
        <v>Light</v>
      </c>
      <c r="P799" t="str">
        <f>VLOOKUP(Table2[[#This Row],[Customer ID]],customers!$A$1:$I$1001,9,FALSE)</f>
        <v>No</v>
      </c>
    </row>
    <row r="800" spans="1:16" x14ac:dyDescent="0.25">
      <c r="A800" s="2" t="s">
        <v>5002</v>
      </c>
      <c r="B800" s="3">
        <v>43950</v>
      </c>
      <c r="C800" s="2" t="s">
        <v>5003</v>
      </c>
      <c r="D800" t="s">
        <v>6163</v>
      </c>
      <c r="E800" s="2">
        <v>3</v>
      </c>
      <c r="F800" s="2" t="str">
        <f>VLOOKUP(C800,customers!$A$1:$B$1001,2,FALSE)</f>
        <v>Guenevere Ruggen</v>
      </c>
      <c r="G800" s="2" t="str">
        <f>IF(VLOOKUP(C800,customers!A799:$C$1001,3,FALSE)=0,"",VLOOKUP(C800,customers!A799:$C$1001,3,FALSE) )</f>
        <v>gruggenm6@nymag.com</v>
      </c>
      <c r="H800" s="2" t="str">
        <f>VLOOKUP(F800,customers!$B$1:$G$1001,6,FALSE)</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VLOOKUP(Table2[[#This Row],[Customer ID]],customers!$A$1:$I$1001,9,FALSE)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IF(VLOOKUP(C801,customers!A800:$C$1001,3,FALSE)=0,"",VLOOKUP(C801,customers!A800:$C$1001,3,FALSE) )</f>
        <v/>
      </c>
      <c r="H801" s="2" t="str">
        <f>VLOOKUP(F801,customers!$B$1:$G$1001,6,FALSE)</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VLOOKUP(Table2[[#This Row],[Customer ID]],customers!$A$1:$I$1001,9,FALSE)</f>
        <v>Yes</v>
      </c>
    </row>
    <row r="802" spans="1:16" x14ac:dyDescent="0.25">
      <c r="A802" s="2" t="s">
        <v>5012</v>
      </c>
      <c r="B802" s="3">
        <v>44240</v>
      </c>
      <c r="C802" s="2" t="s">
        <v>5013</v>
      </c>
      <c r="D802" t="s">
        <v>6163</v>
      </c>
      <c r="E802" s="2">
        <v>6</v>
      </c>
      <c r="F802" s="2" t="str">
        <f>VLOOKUP(C802,customers!$A$1:$B$1001,2,FALSE)</f>
        <v>Man Fright</v>
      </c>
      <c r="G802" s="2" t="str">
        <f>IF(VLOOKUP(C802,customers!A801:$C$1001,3,FALSE)=0,"",VLOOKUP(C802,customers!A801:$C$1001,3,FALSE) )</f>
        <v>mfrightm8@harvard.edu</v>
      </c>
      <c r="H802" s="2" t="str">
        <f>VLOOKUP(F802,customers!$B$1:$G$1001,6,FALSE)</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VLOOKUP(Table2[[#This Row],[Customer ID]],customers!$A$1:$I$1001,9,FALSE)</f>
        <v>No</v>
      </c>
    </row>
    <row r="803" spans="1:16" x14ac:dyDescent="0.25">
      <c r="A803" s="2" t="s">
        <v>5018</v>
      </c>
      <c r="B803" s="3">
        <v>44025</v>
      </c>
      <c r="C803" s="2" t="s">
        <v>5019</v>
      </c>
      <c r="D803" t="s">
        <v>6149</v>
      </c>
      <c r="E803" s="2">
        <v>2</v>
      </c>
      <c r="F803" s="2" t="str">
        <f>VLOOKUP(C803,customers!$A$1:$B$1001,2,FALSE)</f>
        <v>Boyce Tarte</v>
      </c>
      <c r="G803" s="2" t="str">
        <f>IF(VLOOKUP(C803,customers!A802:$C$1001,3,FALSE)=0,"",VLOOKUP(C803,customers!A802:$C$1001,3,FALSE) )</f>
        <v>btartem9@aol.com</v>
      </c>
      <c r="H803" s="2" t="str">
        <f>VLOOKUP(F803,customers!$B$1:$G$1001,6,FALSE)</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VLOOKUP(Table2[[#This Row],[Customer ID]],customers!$A$1:$I$1001,9,FALSE)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IF(VLOOKUP(C804,customers!A803:$C$1001,3,FALSE)=0,"",VLOOKUP(C804,customers!A803:$C$1001,3,FALSE) )</f>
        <v>ckrzysztofiakma@skyrock.com</v>
      </c>
      <c r="H804" s="2" t="str">
        <f>VLOOKUP(F804,customers!$B$1:$G$1001,6,FALSE)</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VLOOKUP(Table2[[#This Row],[Customer ID]],customers!$A$1:$I$1001,9,FALSE)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IF(VLOOKUP(C805,customers!A804:$C$1001,3,FALSE)=0,"",VLOOKUP(C805,customers!A804:$C$1001,3,FALSE) )</f>
        <v>dpenquetmb@diigo.com</v>
      </c>
      <c r="H805" s="2" t="str">
        <f>VLOOKUP(F805,customers!$B$1:$G$1001,6,FALSE)</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VLOOKUP(Table2[[#This Row],[Customer ID]],customers!$A$1:$I$1001,9,FALSE)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IF(VLOOKUP(C806,customers!A805:$C$1001,3,FALSE)=0,"",VLOOKUP(C806,customers!A805:$C$1001,3,FALSE) )</f>
        <v/>
      </c>
      <c r="H806" s="2" t="str">
        <f>VLOOKUP(F806,customers!$B$1:$G$1001,6,FALSE)</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VLOOKUP(Table2[[#This Row],[Customer ID]],customers!$A$1:$I$1001,9,FALSE)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IF(VLOOKUP(C807,customers!A806:$C$1001,3,FALSE)=0,"",VLOOKUP(C807,customers!A806:$C$1001,3,FALSE) )</f>
        <v/>
      </c>
      <c r="H807" s="2" t="str">
        <f>VLOOKUP(F807,customers!$B$1:$G$1001,6,FALSE)</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VLOOKUP(Table2[[#This Row],[Customer ID]],customers!$A$1:$I$1001,9,FALSE)</f>
        <v>No</v>
      </c>
    </row>
    <row r="808" spans="1:16" x14ac:dyDescent="0.25">
      <c r="A808" s="2" t="s">
        <v>5046</v>
      </c>
      <c r="B808" s="3">
        <v>44241</v>
      </c>
      <c r="C808" s="2" t="s">
        <v>5047</v>
      </c>
      <c r="D808" t="s">
        <v>6150</v>
      </c>
      <c r="E808" s="2">
        <v>2</v>
      </c>
      <c r="F808" s="2" t="str">
        <f>VLOOKUP(C808,customers!$A$1:$B$1001,2,FALSE)</f>
        <v>Kathleen Diable</v>
      </c>
      <c r="G808" s="2" t="str">
        <f>IF(VLOOKUP(C808,customers!A807:$C$1001,3,FALSE)=0,"",VLOOKUP(C808,customers!A807:$C$1001,3,FALSE) )</f>
        <v/>
      </c>
      <c r="H808" s="2" t="str">
        <f>VLOOKUP(F808,customers!$B$1:$G$1001,6,FALSE)</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7">
        <f>INDEX(products!$A$1:$G$49,MATCH(orders!$D808,products!$A$1:$A$49,0),MATCH(orders!L$1,products!$A$1:$G$1,0))</f>
        <v>3.8849999999999998</v>
      </c>
      <c r="M808" s="7">
        <f t="shared" si="36"/>
        <v>7.77</v>
      </c>
      <c r="N808" t="str">
        <f t="shared" si="37"/>
        <v>Libersia</v>
      </c>
      <c r="O808" t="str">
        <f t="shared" si="38"/>
        <v>Dark</v>
      </c>
      <c r="P808" t="str">
        <f>VLOOKUP(Table2[[#This Row],[Customer ID]],customers!$A$1:$I$1001,9,FALSE)</f>
        <v>Yes</v>
      </c>
    </row>
    <row r="809" spans="1:16" x14ac:dyDescent="0.25">
      <c r="A809" s="2" t="s">
        <v>5050</v>
      </c>
      <c r="B809" s="3">
        <v>44543</v>
      </c>
      <c r="C809" s="2" t="s">
        <v>5051</v>
      </c>
      <c r="D809" t="s">
        <v>6169</v>
      </c>
      <c r="E809" s="2">
        <v>3</v>
      </c>
      <c r="F809" s="2" t="str">
        <f>VLOOKUP(C809,customers!$A$1:$B$1001,2,FALSE)</f>
        <v>Koren Ferretti</v>
      </c>
      <c r="G809" s="2" t="str">
        <f>IF(VLOOKUP(C809,customers!A808:$C$1001,3,FALSE)=0,"",VLOOKUP(C809,customers!A808:$C$1001,3,FALSE) )</f>
        <v>kferrettimf@huffingtonpost.com</v>
      </c>
      <c r="H809" s="2" t="str">
        <f>VLOOKUP(F809,customers!$B$1:$G$1001,6,FALSE)</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7.77</v>
      </c>
      <c r="M809" s="7">
        <f t="shared" si="36"/>
        <v>23.31</v>
      </c>
      <c r="N809" t="str">
        <f t="shared" si="37"/>
        <v>Libersia</v>
      </c>
      <c r="O809" t="str">
        <f t="shared" si="38"/>
        <v>Dark</v>
      </c>
      <c r="P809" t="str">
        <f>VLOOKUP(Table2[[#This Row],[Customer ID]],customers!$A$1:$I$1001,9,FALSE)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IF(VLOOKUP(C810,customers!A809:$C$1001,3,FALSE)=0,"",VLOOKUP(C810,customers!A809:$C$1001,3,FALSE) )</f>
        <v/>
      </c>
      <c r="H810" s="2" t="str">
        <f>VLOOKUP(F810,customers!$B$1:$G$1001,6,FALSE)</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VLOOKUP(Table2[[#This Row],[Customer ID]],customers!$A$1:$I$1001,9,FALSE)</f>
        <v>No</v>
      </c>
    </row>
    <row r="811" spans="1:16" x14ac:dyDescent="0.25">
      <c r="A811" s="2" t="s">
        <v>5062</v>
      </c>
      <c r="B811" s="3">
        <v>44235</v>
      </c>
      <c r="C811" s="2" t="s">
        <v>5063</v>
      </c>
      <c r="D811" t="s">
        <v>6163</v>
      </c>
      <c r="E811" s="2">
        <v>3</v>
      </c>
      <c r="F811" s="2" t="str">
        <f>VLOOKUP(C811,customers!$A$1:$B$1001,2,FALSE)</f>
        <v>Chaddie Bennie</v>
      </c>
      <c r="G811" s="2" t="str">
        <f>IF(VLOOKUP(C811,customers!A810:$C$1001,3,FALSE)=0,"",VLOOKUP(C811,customers!A810:$C$1001,3,FALSE) )</f>
        <v/>
      </c>
      <c r="H811" s="2" t="str">
        <f>VLOOKUP(F811,customers!$B$1:$G$1001,6,FALSE)</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VLOOKUP(Table2[[#This Row],[Customer ID]],customers!$A$1:$I$1001,9,FALSE)</f>
        <v>Yes</v>
      </c>
    </row>
    <row r="812" spans="1:16" x14ac:dyDescent="0.25">
      <c r="A812" s="2" t="s">
        <v>5067</v>
      </c>
      <c r="B812" s="3">
        <v>44054</v>
      </c>
      <c r="C812" s="2" t="s">
        <v>5068</v>
      </c>
      <c r="D812" t="s">
        <v>6161</v>
      </c>
      <c r="E812" s="2">
        <v>3</v>
      </c>
      <c r="F812" s="2" t="str">
        <f>VLOOKUP(C812,customers!$A$1:$B$1001,2,FALSE)</f>
        <v>Alberta Balsdone</v>
      </c>
      <c r="G812" s="2" t="str">
        <f>IF(VLOOKUP(C812,customers!A811:$C$1001,3,FALSE)=0,"",VLOOKUP(C812,customers!A811:$C$1001,3,FALSE) )</f>
        <v>abalsdonemi@toplist.cz</v>
      </c>
      <c r="H812" s="2" t="str">
        <f>VLOOKUP(F812,customers!$B$1:$G$1001,6,FALSE)</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7">
        <f>INDEX(products!$A$1:$G$49,MATCH(orders!$D812,products!$A$1:$A$49,0),MATCH(orders!L$1,products!$A$1:$G$1,0))</f>
        <v>9.51</v>
      </c>
      <c r="M812" s="7">
        <f t="shared" si="36"/>
        <v>28.53</v>
      </c>
      <c r="N812" t="str">
        <f t="shared" si="37"/>
        <v>Libersia</v>
      </c>
      <c r="O812" t="str">
        <f t="shared" si="38"/>
        <v>Light</v>
      </c>
      <c r="P812" t="str">
        <f>VLOOKUP(Table2[[#This Row],[Customer ID]],customers!$A$1:$I$1001,9,FALSE)</f>
        <v>No</v>
      </c>
    </row>
    <row r="813" spans="1:16" x14ac:dyDescent="0.25">
      <c r="A813" s="2" t="s">
        <v>5073</v>
      </c>
      <c r="B813" s="3">
        <v>44114</v>
      </c>
      <c r="C813" s="2" t="s">
        <v>5074</v>
      </c>
      <c r="D813" t="s">
        <v>6155</v>
      </c>
      <c r="E813" s="2">
        <v>6</v>
      </c>
      <c r="F813" s="2" t="str">
        <f>VLOOKUP(C813,customers!$A$1:$B$1001,2,FALSE)</f>
        <v>Brice Romera</v>
      </c>
      <c r="G813" s="2" t="str">
        <f>IF(VLOOKUP(C813,customers!A812:$C$1001,3,FALSE)=0,"",VLOOKUP(C813,customers!A812:$C$1001,3,FALSE) )</f>
        <v>bromeramj@list-manage.com</v>
      </c>
      <c r="H813" s="2" t="str">
        <f>VLOOKUP(F813,customers!$B$1:$G$1001,6,FALSE)</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7">
        <f>INDEX(products!$A$1:$G$49,MATCH(orders!$D813,products!$A$1:$A$49,0),MATCH(orders!L$1,products!$A$1:$G$1,0))</f>
        <v>11.25</v>
      </c>
      <c r="M813" s="7">
        <f t="shared" si="36"/>
        <v>67.5</v>
      </c>
      <c r="N813" t="str">
        <f t="shared" si="37"/>
        <v>Arabika</v>
      </c>
      <c r="O813" t="str">
        <f t="shared" si="38"/>
        <v>Medium</v>
      </c>
      <c r="P813" t="str">
        <f>VLOOKUP(Table2[[#This Row],[Customer ID]],customers!$A$1:$I$1001,9,FALSE)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IF(VLOOKUP(C814,customers!A813:$C$1001,3,FALSE)=0,"",VLOOKUP(C814,customers!A813:$C$1001,3,FALSE) )</f>
        <v>bromeramj@list-manage.com</v>
      </c>
      <c r="H814" s="2" t="str">
        <f>VLOOKUP(F814,customers!$B$1:$G$1001,6,FALSE)</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7">
        <f>INDEX(products!$A$1:$G$49,MATCH(orders!$D814,products!$A$1:$A$49,0),MATCH(orders!L$1,products!$A$1:$G$1,0))</f>
        <v>29.784999999999997</v>
      </c>
      <c r="M814" s="7">
        <f t="shared" si="36"/>
        <v>178.70999999999998</v>
      </c>
      <c r="N814" t="str">
        <f t="shared" si="37"/>
        <v>Libersia</v>
      </c>
      <c r="O814" t="str">
        <f t="shared" si="38"/>
        <v>Dark</v>
      </c>
      <c r="P814" t="str">
        <f>VLOOKUP(Table2[[#This Row],[Customer ID]],customers!$A$1:$I$1001,9,FALSE)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IF(VLOOKUP(C815,customers!A814:$C$1001,3,FALSE)=0,"",VLOOKUP(C815,customers!A814:$C$1001,3,FALSE) )</f>
        <v>cbrydeml@tuttocitta.it</v>
      </c>
      <c r="H815" s="2" t="str">
        <f>VLOOKUP(F815,customers!$B$1:$G$1001,6,FALSE)</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VLOOKUP(Table2[[#This Row],[Customer ID]],customers!$A$1:$I$1001,9,FALSE)</f>
        <v>Yes</v>
      </c>
    </row>
    <row r="816" spans="1:16" x14ac:dyDescent="0.25">
      <c r="A816" s="2" t="s">
        <v>5090</v>
      </c>
      <c r="B816" s="3">
        <v>43573</v>
      </c>
      <c r="C816" s="2" t="s">
        <v>5091</v>
      </c>
      <c r="D816" t="s">
        <v>6184</v>
      </c>
      <c r="E816" s="2">
        <v>2</v>
      </c>
      <c r="F816" s="2" t="str">
        <f>VLOOKUP(C816,customers!$A$1:$B$1001,2,FALSE)</f>
        <v>Silvanus Enefer</v>
      </c>
      <c r="G816" s="2" t="str">
        <f>IF(VLOOKUP(C816,customers!A815:$C$1001,3,FALSE)=0,"",VLOOKUP(C816,customers!A815:$C$1001,3,FALSE) )</f>
        <v>senefermm@blog.com</v>
      </c>
      <c r="H816" s="2" t="str">
        <f>VLOOKUP(F816,customers!$B$1:$G$1001,6,FALSE)</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VLOOKUP(Table2[[#This Row],[Customer ID]],customers!$A$1:$I$1001,9,FALSE)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IF(VLOOKUP(C817,customers!A816:$C$1001,3,FALSE)=0,"",VLOOKUP(C817,customers!A816:$C$1001,3,FALSE) )</f>
        <v>lhaggerstonemn@independent.co.uk</v>
      </c>
      <c r="H817" s="2" t="str">
        <f>VLOOKUP(F817,customers!$B$1:$G$1001,6,FALSE)</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VLOOKUP(Table2[[#This Row],[Customer ID]],customers!$A$1:$I$1001,9,FALSE)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IF(VLOOKUP(C818,customers!A817:$C$1001,3,FALSE)=0,"",VLOOKUP(C818,customers!A817:$C$1001,3,FALSE) )</f>
        <v>mgundrymo@omniture.com</v>
      </c>
      <c r="H818" s="2" t="str">
        <f>VLOOKUP(F818,customers!$B$1:$G$1001,6,FALSE)</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7">
        <f>INDEX(products!$A$1:$G$49,MATCH(orders!$D818,products!$A$1:$A$49,0),MATCH(orders!L$1,products!$A$1:$G$1,0))</f>
        <v>9.51</v>
      </c>
      <c r="M818" s="7">
        <f t="shared" si="36"/>
        <v>38.04</v>
      </c>
      <c r="N818" t="str">
        <f t="shared" si="37"/>
        <v>Libersia</v>
      </c>
      <c r="O818" t="str">
        <f t="shared" si="38"/>
        <v>Light</v>
      </c>
      <c r="P818" t="str">
        <f>VLOOKUP(Table2[[#This Row],[Customer ID]],customers!$A$1:$I$1001,9,FALSE)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IF(VLOOKUP(C819,customers!A818:$C$1001,3,FALSE)=0,"",VLOOKUP(C819,customers!A818:$C$1001,3,FALSE) )</f>
        <v>bwellanmp@cafepress.com</v>
      </c>
      <c r="H819" s="2" t="str">
        <f>VLOOKUP(F819,customers!$B$1:$G$1001,6,FALSE)</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7">
        <f>INDEX(products!$A$1:$G$49,MATCH(orders!$D819,products!$A$1:$A$49,0),MATCH(orders!L$1,products!$A$1:$G$1,0))</f>
        <v>7.77</v>
      </c>
      <c r="M819" s="7">
        <f t="shared" si="36"/>
        <v>15.54</v>
      </c>
      <c r="N819" t="str">
        <f t="shared" si="37"/>
        <v>Libersia</v>
      </c>
      <c r="O819" t="str">
        <f t="shared" si="38"/>
        <v>Dark</v>
      </c>
      <c r="P819" t="str">
        <f>VLOOKUP(Table2[[#This Row],[Customer ID]],customers!$A$1:$I$1001,9,FALSE)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IF(VLOOKUP(C820,customers!A819:$C$1001,3,FALSE)=0,"",VLOOKUP(C820,customers!A819:$C$1001,3,FALSE) )</f>
        <v/>
      </c>
      <c r="H820" s="2" t="str">
        <f>VLOOKUP(F820,customers!$B$1:$G$1001,6,FALSE)</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7">
        <f>INDEX(products!$A$1:$G$49,MATCH(orders!$D820,products!$A$1:$A$49,0),MATCH(orders!L$1,products!$A$1:$G$1,0))</f>
        <v>15.85</v>
      </c>
      <c r="M820" s="7">
        <f t="shared" si="36"/>
        <v>79.25</v>
      </c>
      <c r="N820" t="str">
        <f t="shared" si="37"/>
        <v>Libersia</v>
      </c>
      <c r="O820" t="str">
        <f t="shared" si="38"/>
        <v>Light</v>
      </c>
      <c r="P820" t="str">
        <f>VLOOKUP(Table2[[#This Row],[Customer ID]],customers!$A$1:$I$1001,9,FALSE)</f>
        <v>No</v>
      </c>
    </row>
    <row r="821" spans="1:16" x14ac:dyDescent="0.25">
      <c r="A821" s="2" t="s">
        <v>5117</v>
      </c>
      <c r="B821" s="3">
        <v>44008</v>
      </c>
      <c r="C821" s="2" t="s">
        <v>5118</v>
      </c>
      <c r="D821" t="s">
        <v>6145</v>
      </c>
      <c r="E821" s="2">
        <v>1</v>
      </c>
      <c r="F821" s="2" t="str">
        <f>VLOOKUP(C821,customers!$A$1:$B$1001,2,FALSE)</f>
        <v>Caddric Atcheson</v>
      </c>
      <c r="G821" s="2" t="str">
        <f>IF(VLOOKUP(C821,customers!A820:$C$1001,3,FALSE)=0,"",VLOOKUP(C821,customers!A820:$C$1001,3,FALSE) )</f>
        <v>catchesonmr@xinhuanet.com</v>
      </c>
      <c r="H821" s="2" t="str">
        <f>VLOOKUP(F821,customers!$B$1:$G$1001,6,FALSE)</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7">
        <f>INDEX(products!$A$1:$G$49,MATCH(orders!$D821,products!$A$1:$A$49,0),MATCH(orders!L$1,products!$A$1:$G$1,0))</f>
        <v>4.7549999999999999</v>
      </c>
      <c r="M821" s="7">
        <f t="shared" si="36"/>
        <v>4.7549999999999999</v>
      </c>
      <c r="N821" t="str">
        <f t="shared" si="37"/>
        <v>Libersia</v>
      </c>
      <c r="O821" t="str">
        <f t="shared" si="38"/>
        <v>Light</v>
      </c>
      <c r="P821" t="str">
        <f>VLOOKUP(Table2[[#This Row],[Customer ID]],customers!$A$1:$I$1001,9,FALSE)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IF(VLOOKUP(C822,customers!A821:$C$1001,3,FALSE)=0,"",VLOOKUP(C822,customers!A821:$C$1001,3,FALSE) )</f>
        <v>estentonms@google.it</v>
      </c>
      <c r="H822" s="2" t="str">
        <f>VLOOKUP(F822,customers!$B$1:$G$1001,6,FALSE)</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VLOOKUP(Table2[[#This Row],[Customer ID]],customers!$A$1:$I$1001,9,FALSE)</f>
        <v>Yes</v>
      </c>
    </row>
    <row r="823" spans="1:16" x14ac:dyDescent="0.25">
      <c r="A823" s="2" t="s">
        <v>5129</v>
      </c>
      <c r="B823" s="3">
        <v>44144</v>
      </c>
      <c r="C823" s="2" t="s">
        <v>5130</v>
      </c>
      <c r="D823" t="s">
        <v>6172</v>
      </c>
      <c r="E823" s="2">
        <v>5</v>
      </c>
      <c r="F823" s="2" t="str">
        <f>VLOOKUP(C823,customers!$A$1:$B$1001,2,FALSE)</f>
        <v>Ericka Tripp</v>
      </c>
      <c r="G823" s="2" t="str">
        <f>IF(VLOOKUP(C823,customers!A822:$C$1001,3,FALSE)=0,"",VLOOKUP(C823,customers!A822:$C$1001,3,FALSE) )</f>
        <v>etrippmt@wp.com</v>
      </c>
      <c r="H823" s="2" t="str">
        <f>VLOOKUP(F823,customers!$B$1:$G$1001,6,FALSE)</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VLOOKUP(Table2[[#This Row],[Customer ID]],customers!$A$1:$I$1001,9,FALSE)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IF(VLOOKUP(C824,customers!A823:$C$1001,3,FALSE)=0,"",VLOOKUP(C824,customers!A823:$C$1001,3,FALSE) )</f>
        <v>lmacmanusmu@imdb.com</v>
      </c>
      <c r="H824" s="2" t="str">
        <f>VLOOKUP(F824,customers!$B$1:$G$1001,6,FALSE)</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VLOOKUP(Table2[[#This Row],[Customer ID]],customers!$A$1:$I$1001,9,FALSE)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IF(VLOOKUP(C825,customers!A824:$C$1001,3,FALSE)=0,"",VLOOKUP(C825,customers!A824:$C$1001,3,FALSE) )</f>
        <v>tbenediktovichmv@ebay.com</v>
      </c>
      <c r="H825" s="2" t="str">
        <f>VLOOKUP(F825,customers!$B$1:$G$1001,6,FALSE)</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7">
        <f>INDEX(products!$A$1:$G$49,MATCH(orders!$D825,products!$A$1:$A$49,0),MATCH(orders!L$1,products!$A$1:$G$1,0))</f>
        <v>15.85</v>
      </c>
      <c r="M825" s="7">
        <f t="shared" si="36"/>
        <v>47.55</v>
      </c>
      <c r="N825" t="str">
        <f t="shared" si="37"/>
        <v>Libersia</v>
      </c>
      <c r="O825" t="str">
        <f t="shared" si="38"/>
        <v>Light</v>
      </c>
      <c r="P825" t="str">
        <f>VLOOKUP(Table2[[#This Row],[Customer ID]],customers!$A$1:$I$1001,9,FALSE)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IF(VLOOKUP(C826,customers!A825:$C$1001,3,FALSE)=0,"",VLOOKUP(C826,customers!A825:$C$1001,3,FALSE) )</f>
        <v>cbournermw@chronoengine.com</v>
      </c>
      <c r="H826" s="2" t="str">
        <f>VLOOKUP(F826,customers!$B$1:$G$1001,6,FALSE)</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7">
        <f>INDEX(products!$A$1:$G$49,MATCH(orders!$D826,products!$A$1:$A$49,0),MATCH(orders!L$1,products!$A$1:$G$1,0))</f>
        <v>3.375</v>
      </c>
      <c r="M826" s="7">
        <f t="shared" si="36"/>
        <v>16.875</v>
      </c>
      <c r="N826" t="str">
        <f t="shared" si="37"/>
        <v>Arabika</v>
      </c>
      <c r="O826" t="str">
        <f t="shared" si="38"/>
        <v>Medium</v>
      </c>
      <c r="P826" t="str">
        <f>VLOOKUP(Table2[[#This Row],[Customer ID]],customers!$A$1:$I$1001,9,FALSE)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IF(VLOOKUP(C827,customers!A826:$C$1001,3,FALSE)=0,"",VLOOKUP(C827,customers!A826:$C$1001,3,FALSE) )</f>
        <v>oskermen3@hatena.ne.jp</v>
      </c>
      <c r="H827" s="2" t="str">
        <f>VLOOKUP(F827,customers!$B$1:$G$1001,6,FALSE)</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7">
        <f>INDEX(products!$A$1:$G$49,MATCH(orders!$D827,products!$A$1:$A$49,0),MATCH(orders!L$1,products!$A$1:$G$1,0))</f>
        <v>9.9499999999999993</v>
      </c>
      <c r="M827" s="7">
        <f t="shared" si="36"/>
        <v>29.849999999999998</v>
      </c>
      <c r="N827" t="str">
        <f t="shared" si="37"/>
        <v>Arabika</v>
      </c>
      <c r="O827" t="str">
        <f t="shared" si="38"/>
        <v>Dark</v>
      </c>
      <c r="P827" t="str">
        <f>VLOOKUP(Table2[[#This Row],[Customer ID]],customers!$A$1:$I$1001,9,FALSE)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IF(VLOOKUP(C828,customers!A827:$C$1001,3,FALSE)=0,"",VLOOKUP(C828,customers!A827:$C$1001,3,FALSE) )</f>
        <v>kheddanmy@icq.com</v>
      </c>
      <c r="H828" s="2" t="str">
        <f>VLOOKUP(F828,customers!$B$1:$G$1001,6,FALSE)</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VLOOKUP(Table2[[#This Row],[Customer ID]],customers!$A$1:$I$1001,9,FALSE)</f>
        <v>Yes</v>
      </c>
    </row>
    <row r="829" spans="1:16" x14ac:dyDescent="0.25">
      <c r="A829" s="2" t="s">
        <v>5164</v>
      </c>
      <c r="B829" s="3">
        <v>44540</v>
      </c>
      <c r="C829" s="2" t="s">
        <v>5165</v>
      </c>
      <c r="D829" t="s">
        <v>6156</v>
      </c>
      <c r="E829" s="2">
        <v>5</v>
      </c>
      <c r="F829" s="2" t="str">
        <f>VLOOKUP(C829,customers!$A$1:$B$1001,2,FALSE)</f>
        <v>Ibby Charters</v>
      </c>
      <c r="G829" s="2" t="str">
        <f>IF(VLOOKUP(C829,customers!A828:$C$1001,3,FALSE)=0,"",VLOOKUP(C829,customers!A828:$C$1001,3,FALSE) )</f>
        <v>ichartersmz@abc.net.au</v>
      </c>
      <c r="H829" s="2" t="str">
        <f>VLOOKUP(F829,customers!$B$1:$G$1001,6,FALSE)</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VLOOKUP(Table2[[#This Row],[Customer ID]],customers!$A$1:$I$1001,9,FALSE)</f>
        <v>No</v>
      </c>
    </row>
    <row r="830" spans="1:16" x14ac:dyDescent="0.25">
      <c r="A830" s="2" t="s">
        <v>5170</v>
      </c>
      <c r="B830" s="3">
        <v>44505</v>
      </c>
      <c r="C830" s="2" t="s">
        <v>5171</v>
      </c>
      <c r="D830" t="s">
        <v>6168</v>
      </c>
      <c r="E830" s="2">
        <v>6</v>
      </c>
      <c r="F830" s="2" t="str">
        <f>VLOOKUP(C830,customers!$A$1:$B$1001,2,FALSE)</f>
        <v>Adora Roubert</v>
      </c>
      <c r="G830" s="2" t="str">
        <f>IF(VLOOKUP(C830,customers!A829:$C$1001,3,FALSE)=0,"",VLOOKUP(C830,customers!A829:$C$1001,3,FALSE) )</f>
        <v>aroubertn0@tmall.com</v>
      </c>
      <c r="H830" s="2" t="str">
        <f>VLOOKUP(F830,customers!$B$1:$G$1001,6,FALSE)</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7">
        <f>INDEX(products!$A$1:$G$49,MATCH(orders!$D830,products!$A$1:$A$49,0),MATCH(orders!L$1,products!$A$1:$G$1,0))</f>
        <v>22.884999999999998</v>
      </c>
      <c r="M830" s="7">
        <f t="shared" si="36"/>
        <v>137.31</v>
      </c>
      <c r="N830" t="str">
        <f t="shared" si="37"/>
        <v>Arabika</v>
      </c>
      <c r="O830" t="str">
        <f t="shared" si="38"/>
        <v>Dark</v>
      </c>
      <c r="P830" t="str">
        <f>VLOOKUP(Table2[[#This Row],[Customer ID]],customers!$A$1:$I$1001,9,FALSE)</f>
        <v>Yes</v>
      </c>
    </row>
    <row r="831" spans="1:16" x14ac:dyDescent="0.25">
      <c r="A831" s="2" t="s">
        <v>5176</v>
      </c>
      <c r="B831" s="3">
        <v>43890</v>
      </c>
      <c r="C831" s="2" t="s">
        <v>5177</v>
      </c>
      <c r="D831" t="s">
        <v>6154</v>
      </c>
      <c r="E831" s="2">
        <v>1</v>
      </c>
      <c r="F831" s="2" t="str">
        <f>VLOOKUP(C831,customers!$A$1:$B$1001,2,FALSE)</f>
        <v>Hillel Mairs</v>
      </c>
      <c r="G831" s="2" t="str">
        <f>IF(VLOOKUP(C831,customers!A830:$C$1001,3,FALSE)=0,"",VLOOKUP(C831,customers!A830:$C$1001,3,FALSE) )</f>
        <v>hmairsn1@so-net.ne.jp</v>
      </c>
      <c r="H831" s="2" t="str">
        <f>VLOOKUP(F831,customers!$B$1:$G$1001,6,FALSE)</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7">
        <f>INDEX(products!$A$1:$G$49,MATCH(orders!$D831,products!$A$1:$A$49,0),MATCH(orders!L$1,products!$A$1:$G$1,0))</f>
        <v>2.9849999999999999</v>
      </c>
      <c r="M831" s="7">
        <f t="shared" si="36"/>
        <v>2.9849999999999999</v>
      </c>
      <c r="N831" t="str">
        <f t="shared" si="37"/>
        <v>Arabika</v>
      </c>
      <c r="O831" t="str">
        <f t="shared" si="38"/>
        <v>Dark</v>
      </c>
      <c r="P831" t="str">
        <f>VLOOKUP(Table2[[#This Row],[Customer ID]],customers!$A$1:$I$1001,9,FALSE)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IF(VLOOKUP(C832,customers!A831:$C$1001,3,FALSE)=0,"",VLOOKUP(C832,customers!A831:$C$1001,3,FALSE) )</f>
        <v>hrainforthn2@blog.com</v>
      </c>
      <c r="H832" s="2" t="str">
        <f>VLOOKUP(F832,customers!$B$1:$G$1001,6,FALSE)</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VLOOKUP(Table2[[#This Row],[Customer ID]],customers!$A$1:$I$1001,9,FALSE)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IF(VLOOKUP(C833,customers!A832:$C$1001,3,FALSE)=0,"",VLOOKUP(C833,customers!A832:$C$1001,3,FALSE) )</f>
        <v>hrainforthn2@blog.com</v>
      </c>
      <c r="H833" s="2" t="str">
        <f>VLOOKUP(F833,customers!$B$1:$G$1001,6,FALSE)</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7">
        <f>INDEX(products!$A$1:$G$49,MATCH(orders!$D833,products!$A$1:$A$49,0),MATCH(orders!L$1,products!$A$1:$G$1,0))</f>
        <v>2.9849999999999999</v>
      </c>
      <c r="M833" s="7">
        <f t="shared" si="36"/>
        <v>5.97</v>
      </c>
      <c r="N833" t="str">
        <f t="shared" si="37"/>
        <v>Arabika</v>
      </c>
      <c r="O833" t="str">
        <f t="shared" si="38"/>
        <v>Dark</v>
      </c>
      <c r="P833" t="str">
        <f>VLOOKUP(Table2[[#This Row],[Customer ID]],customers!$A$1:$I$1001,9,FALSE)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IF(VLOOKUP(C834,customers!A833:$C$1001,3,FALSE)=0,"",VLOOKUP(C834,customers!A833:$C$1001,3,FALSE) )</f>
        <v>ijespern4@theglobeandmail.com</v>
      </c>
      <c r="H834" s="2" t="str">
        <f>VLOOKUP(F834,customers!$B$1:$G$1001,6,FALSE)</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VLOOKUP(Table2[[#This Row],[Customer ID]],customers!$A$1:$I$1001,9,FALSE)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IF(VLOOKUP(C835,customers!A834:$C$1001,3,FALSE)=0,"",VLOOKUP(C835,customers!A834:$C$1001,3,FALSE) )</f>
        <v>ldwerryhousen5@gravatar.com</v>
      </c>
      <c r="H835" s="2" t="str">
        <f>VLOOKUP(F835,customers!$B$1:$G$1001,6,FALSE)</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_xlfn.IFS(I835="Rob","Robusta",I835 ="Exc","Excelsa",I835="Ara","Arabika",I835="Lib","Libersia")</f>
        <v>Robusta</v>
      </c>
      <c r="O835" t="str">
        <f t="shared" ref="O835:O898" si="41">_xlfn.IFS(J835="M","Medium",J835="L","Light",J835="D","Dark")</f>
        <v>Dark</v>
      </c>
      <c r="P835" t="str">
        <f>VLOOKUP(Table2[[#This Row],[Customer ID]],customers!$A$1:$I$1001,9,FALSE)</f>
        <v>Yes</v>
      </c>
    </row>
    <row r="836" spans="1:16" x14ac:dyDescent="0.25">
      <c r="A836" s="2" t="s">
        <v>5205</v>
      </c>
      <c r="B836" s="3">
        <v>44141</v>
      </c>
      <c r="C836" s="2" t="s">
        <v>5206</v>
      </c>
      <c r="D836" t="s">
        <v>6168</v>
      </c>
      <c r="E836" s="2">
        <v>1</v>
      </c>
      <c r="F836" s="2" t="str">
        <f>VLOOKUP(C836,customers!$A$1:$B$1001,2,FALSE)</f>
        <v>Nadeen Broomer</v>
      </c>
      <c r="G836" s="2" t="str">
        <f>IF(VLOOKUP(C836,customers!A835:$C$1001,3,FALSE)=0,"",VLOOKUP(C836,customers!A835:$C$1001,3,FALSE) )</f>
        <v>nbroomern6@examiner.com</v>
      </c>
      <c r="H836" s="2" t="str">
        <f>VLOOKUP(F836,customers!$B$1:$G$1001,6,FALSE)</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7">
        <f>INDEX(products!$A$1:$G$49,MATCH(orders!$D836,products!$A$1:$A$49,0),MATCH(orders!L$1,products!$A$1:$G$1,0))</f>
        <v>22.884999999999998</v>
      </c>
      <c r="M836" s="7">
        <f t="shared" si="39"/>
        <v>22.884999999999998</v>
      </c>
      <c r="N836" t="str">
        <f t="shared" si="40"/>
        <v>Arabika</v>
      </c>
      <c r="O836" t="str">
        <f t="shared" si="41"/>
        <v>Dark</v>
      </c>
      <c r="P836" t="str">
        <f>VLOOKUP(Table2[[#This Row],[Customer ID]],customers!$A$1:$I$1001,9,FALSE)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IF(VLOOKUP(C837,customers!A836:$C$1001,3,FALSE)=0,"",VLOOKUP(C837,customers!A836:$C$1001,3,FALSE) )</f>
        <v>kthoumassonn7@bloglovin.com</v>
      </c>
      <c r="H837" s="2" t="str">
        <f>VLOOKUP(F837,customers!$B$1:$G$1001,6,FALSE)</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VLOOKUP(Table2[[#This Row],[Customer ID]],customers!$A$1:$I$1001,9,FALSE)</f>
        <v>Yes</v>
      </c>
    </row>
    <row r="838" spans="1:16" x14ac:dyDescent="0.25">
      <c r="A838" s="2" t="s">
        <v>5216</v>
      </c>
      <c r="B838" s="3">
        <v>44486</v>
      </c>
      <c r="C838" s="2" t="s">
        <v>5217</v>
      </c>
      <c r="D838" t="s">
        <v>6154</v>
      </c>
      <c r="E838" s="2">
        <v>4</v>
      </c>
      <c r="F838" s="2" t="str">
        <f>VLOOKUP(C838,customers!$A$1:$B$1001,2,FALSE)</f>
        <v>Frans Habbergham</v>
      </c>
      <c r="G838" s="2" t="str">
        <f>IF(VLOOKUP(C838,customers!A837:$C$1001,3,FALSE)=0,"",VLOOKUP(C838,customers!A837:$C$1001,3,FALSE) )</f>
        <v>fhabberghamn8@discovery.com</v>
      </c>
      <c r="H838" s="2" t="str">
        <f>VLOOKUP(F838,customers!$B$1:$G$1001,6,FALSE)</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7">
        <f>INDEX(products!$A$1:$G$49,MATCH(orders!$D838,products!$A$1:$A$49,0),MATCH(orders!L$1,products!$A$1:$G$1,0))</f>
        <v>2.9849999999999999</v>
      </c>
      <c r="M838" s="7">
        <f t="shared" si="39"/>
        <v>11.94</v>
      </c>
      <c r="N838" t="str">
        <f t="shared" si="40"/>
        <v>Arabika</v>
      </c>
      <c r="O838" t="str">
        <f t="shared" si="41"/>
        <v>Dark</v>
      </c>
      <c r="P838" t="str">
        <f>VLOOKUP(Table2[[#This Row],[Customer ID]],customers!$A$1:$I$1001,9,FALSE)</f>
        <v>No</v>
      </c>
    </row>
    <row r="839" spans="1:16" x14ac:dyDescent="0.25">
      <c r="A839" s="2" t="s">
        <v>5222</v>
      </c>
      <c r="B839" s="3">
        <v>43715</v>
      </c>
      <c r="C839" s="2" t="s">
        <v>5113</v>
      </c>
      <c r="D839" t="s">
        <v>6181</v>
      </c>
      <c r="E839" s="2">
        <v>3</v>
      </c>
      <c r="F839" s="2" t="str">
        <f>VLOOKUP(C839,customers!$A$1:$B$1001,2,FALSE)</f>
        <v>Allis Wilmore</v>
      </c>
      <c r="G839" s="2" t="e">
        <f>IF(VLOOKUP(C839,customers!A838:$C$1001,3,FALSE)=0,"",VLOOKUP(C839,customers!A838:$C$1001,3,FALSE) )</f>
        <v>#N/A</v>
      </c>
      <c r="H839" s="2" t="str">
        <f>VLOOKUP(F839,customers!$B$1:$G$1001,6,FALSE)</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7">
        <f>INDEX(products!$A$1:$G$49,MATCH(orders!$D839,products!$A$1:$A$49,0),MATCH(orders!L$1,products!$A$1:$G$1,0))</f>
        <v>33.464999999999996</v>
      </c>
      <c r="M839" s="7">
        <f t="shared" si="39"/>
        <v>100.39499999999998</v>
      </c>
      <c r="N839" t="str">
        <f t="shared" si="40"/>
        <v>Libersia</v>
      </c>
      <c r="O839" t="str">
        <f t="shared" si="41"/>
        <v>Medium</v>
      </c>
      <c r="P839" t="str">
        <f>VLOOKUP(Table2[[#This Row],[Customer ID]],customers!$A$1:$I$1001,9,FALSE)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IF(VLOOKUP(C840,customers!A839:$C$1001,3,FALSE)=0,"",VLOOKUP(C840,customers!A839:$C$1001,3,FALSE) )</f>
        <v>ravrashinna@tamu.edu</v>
      </c>
      <c r="H840" s="2" t="str">
        <f>VLOOKUP(F840,customers!$B$1:$G$1001,6,FALSE)</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7">
        <f>INDEX(products!$A$1:$G$49,MATCH(orders!$D840,products!$A$1:$A$49,0),MATCH(orders!L$1,products!$A$1:$G$1,0))</f>
        <v>22.884999999999998</v>
      </c>
      <c r="M840" s="7">
        <f t="shared" si="39"/>
        <v>114.42499999999998</v>
      </c>
      <c r="N840" t="str">
        <f t="shared" si="40"/>
        <v>Arabika</v>
      </c>
      <c r="O840" t="str">
        <f t="shared" si="41"/>
        <v>Dark</v>
      </c>
      <c r="P840" t="str">
        <f>VLOOKUP(Table2[[#This Row],[Customer ID]],customers!$A$1:$I$1001,9,FALSE)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IF(VLOOKUP(C841,customers!A840:$C$1001,3,FALSE)=0,"",VLOOKUP(C841,customers!A840:$C$1001,3,FALSE) )</f>
        <v>mdoidgenb@etsy.com</v>
      </c>
      <c r="H841" s="2" t="str">
        <f>VLOOKUP(F841,customers!$B$1:$G$1001,6,FALSE)</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VLOOKUP(Table2[[#This Row],[Customer ID]],customers!$A$1:$I$1001,9,FALSE)</f>
        <v>No</v>
      </c>
    </row>
    <row r="842" spans="1:16" x14ac:dyDescent="0.25">
      <c r="A842" s="2" t="s">
        <v>5240</v>
      </c>
      <c r="B842" s="3">
        <v>44574</v>
      </c>
      <c r="C842" s="2" t="s">
        <v>5241</v>
      </c>
      <c r="D842" t="s">
        <v>6173</v>
      </c>
      <c r="E842" s="2">
        <v>4</v>
      </c>
      <c r="F842" s="2" t="str">
        <f>VLOOKUP(C842,customers!$A$1:$B$1001,2,FALSE)</f>
        <v>Janeva Edinboro</v>
      </c>
      <c r="G842" s="2" t="str">
        <f>IF(VLOOKUP(C842,customers!A841:$C$1001,3,FALSE)=0,"",VLOOKUP(C842,customers!A841:$C$1001,3,FALSE) )</f>
        <v>jedinboronc@reverbnation.com</v>
      </c>
      <c r="H842" s="2" t="str">
        <f>VLOOKUP(F842,customers!$B$1:$G$1001,6,FALSE)</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VLOOKUP(Table2[[#This Row],[Customer ID]],customers!$A$1:$I$1001,9,FALSE)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IF(VLOOKUP(C843,customers!A842:$C$1001,3,FALSE)=0,"",VLOOKUP(C843,customers!A842:$C$1001,3,FALSE) )</f>
        <v>ttewelsonnd@cdbaby.com</v>
      </c>
      <c r="H843" s="2" t="str">
        <f>VLOOKUP(F843,customers!$B$1:$G$1001,6,FALSE)</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7">
        <f>INDEX(products!$A$1:$G$49,MATCH(orders!$D843,products!$A$1:$A$49,0),MATCH(orders!L$1,products!$A$1:$G$1,0))</f>
        <v>4.3650000000000002</v>
      </c>
      <c r="M843" s="7">
        <f t="shared" si="39"/>
        <v>4.3650000000000002</v>
      </c>
      <c r="N843" t="str">
        <f t="shared" si="40"/>
        <v>Libersia</v>
      </c>
      <c r="O843" t="str">
        <f t="shared" si="41"/>
        <v>Medium</v>
      </c>
      <c r="P843" t="str">
        <f>VLOOKUP(Table2[[#This Row],[Customer ID]],customers!$A$1:$I$1001,9,FALSE)</f>
        <v>No</v>
      </c>
    </row>
    <row r="844" spans="1:16" x14ac:dyDescent="0.25">
      <c r="A844" s="2" t="s">
        <v>5251</v>
      </c>
      <c r="B844" s="3">
        <v>44502</v>
      </c>
      <c r="C844" s="2" t="s">
        <v>5188</v>
      </c>
      <c r="D844" t="s">
        <v>6156</v>
      </c>
      <c r="E844" s="2">
        <v>2</v>
      </c>
      <c r="F844" s="2" t="str">
        <f>VLOOKUP(C844,customers!$A$1:$B$1001,2,FALSE)</f>
        <v>Odelia Skerme</v>
      </c>
      <c r="G844" s="2" t="e">
        <f>IF(VLOOKUP(C844,customers!A843:$C$1001,3,FALSE)=0,"",VLOOKUP(C844,customers!A843:$C$1001,3,FALSE) )</f>
        <v>#N/A</v>
      </c>
      <c r="H844" s="2" t="str">
        <f>VLOOKUP(F844,customers!$B$1:$G$1001,6,FALSE)</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VLOOKUP(Table2[[#This Row],[Customer ID]],customers!$A$1:$I$1001,9,FALSE)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IF(VLOOKUP(C845,customers!A844:$C$1001,3,FALSE)=0,"",VLOOKUP(C845,customers!A844:$C$1001,3,FALSE) )</f>
        <v>ddrewittnf@mapquest.com</v>
      </c>
      <c r="H845" s="2" t="str">
        <f>VLOOKUP(F845,customers!$B$1:$G$1001,6,FALSE)</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VLOOKUP(Table2[[#This Row],[Customer ID]],customers!$A$1:$I$1001,9,FALSE)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IF(VLOOKUP(C846,customers!A845:$C$1001,3,FALSE)=0,"",VLOOKUP(C846,customers!A845:$C$1001,3,FALSE) )</f>
        <v>agladhillng@stanford.edu</v>
      </c>
      <c r="H846" s="2" t="str">
        <f>VLOOKUP(F846,customers!$B$1:$G$1001,6,FALSE)</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7">
        <f>INDEX(products!$A$1:$G$49,MATCH(orders!$D846,products!$A$1:$A$49,0),MATCH(orders!L$1,products!$A$1:$G$1,0))</f>
        <v>5.97</v>
      </c>
      <c r="M846" s="7">
        <f t="shared" si="39"/>
        <v>35.82</v>
      </c>
      <c r="N846" t="str">
        <f t="shared" si="40"/>
        <v>Arabika</v>
      </c>
      <c r="O846" t="str">
        <f t="shared" si="41"/>
        <v>Dark</v>
      </c>
      <c r="P846" t="str">
        <f>VLOOKUP(Table2[[#This Row],[Customer ID]],customers!$A$1:$I$1001,9,FALSE)</f>
        <v>Yes</v>
      </c>
    </row>
    <row r="847" spans="1:16" x14ac:dyDescent="0.25">
      <c r="A847" s="2" t="s">
        <v>5268</v>
      </c>
      <c r="B847" s="3">
        <v>43889</v>
      </c>
      <c r="C847" s="2" t="s">
        <v>5269</v>
      </c>
      <c r="D847" t="s">
        <v>6185</v>
      </c>
      <c r="E847" s="2">
        <v>6</v>
      </c>
      <c r="F847" s="2" t="str">
        <f>VLOOKUP(C847,customers!$A$1:$B$1001,2,FALSE)</f>
        <v>Murielle Lorinez</v>
      </c>
      <c r="G847" s="2" t="str">
        <f>IF(VLOOKUP(C847,customers!A846:$C$1001,3,FALSE)=0,"",VLOOKUP(C847,customers!A846:$C$1001,3,FALSE) )</f>
        <v>mlorineznh@whitehouse.gov</v>
      </c>
      <c r="H847" s="2" t="str">
        <f>VLOOKUP(F847,customers!$B$1:$G$1001,6,FALSE)</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VLOOKUP(Table2[[#This Row],[Customer ID]],customers!$A$1:$I$1001,9,FALSE)</f>
        <v>No</v>
      </c>
    </row>
    <row r="848" spans="1:16" x14ac:dyDescent="0.25">
      <c r="A848" s="2" t="s">
        <v>5273</v>
      </c>
      <c r="B848" s="3">
        <v>44747</v>
      </c>
      <c r="C848" s="2" t="s">
        <v>5274</v>
      </c>
      <c r="D848" t="s">
        <v>6175</v>
      </c>
      <c r="E848" s="2">
        <v>2</v>
      </c>
      <c r="F848" s="2" t="str">
        <f>VLOOKUP(C848,customers!$A$1:$B$1001,2,FALSE)</f>
        <v>Edin Mathe</v>
      </c>
      <c r="G848" s="2" t="str">
        <f>IF(VLOOKUP(C848,customers!A847:$C$1001,3,FALSE)=0,"",VLOOKUP(C848,customers!A847:$C$1001,3,FALSE) )</f>
        <v/>
      </c>
      <c r="H848" s="2" t="str">
        <f>VLOOKUP(F848,customers!$B$1:$G$1001,6,FALSE)</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39"/>
        <v>51.749999999999993</v>
      </c>
      <c r="N848" t="str">
        <f t="shared" si="40"/>
        <v>Arabika</v>
      </c>
      <c r="O848" t="str">
        <f t="shared" si="41"/>
        <v>Medium</v>
      </c>
      <c r="P848" t="str">
        <f>VLOOKUP(Table2[[#This Row],[Customer ID]],customers!$A$1:$I$1001,9,FALSE)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IF(VLOOKUP(C849,customers!A848:$C$1001,3,FALSE)=0,"",VLOOKUP(C849,customers!A848:$C$1001,3,FALSE) )</f>
        <v>mvannj@wikipedia.org</v>
      </c>
      <c r="H849" s="2" t="str">
        <f>VLOOKUP(F849,customers!$B$1:$G$1001,6,FALSE)</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7">
        <f>INDEX(products!$A$1:$G$49,MATCH(orders!$D849,products!$A$1:$A$49,0),MATCH(orders!L$1,products!$A$1:$G$1,0))</f>
        <v>2.9849999999999999</v>
      </c>
      <c r="M849" s="7">
        <f t="shared" si="39"/>
        <v>8.9550000000000001</v>
      </c>
      <c r="N849" t="str">
        <f t="shared" si="40"/>
        <v>Arabika</v>
      </c>
      <c r="O849" t="str">
        <f t="shared" si="41"/>
        <v>Dark</v>
      </c>
      <c r="P849" t="str">
        <f>VLOOKUP(Table2[[#This Row],[Customer ID]],customers!$A$1:$I$1001,9,FALSE)</f>
        <v>Yes</v>
      </c>
    </row>
    <row r="850" spans="1:16" x14ac:dyDescent="0.25">
      <c r="A850" s="2" t="s">
        <v>5283</v>
      </c>
      <c r="B850" s="3">
        <v>43468</v>
      </c>
      <c r="C850" s="2" t="s">
        <v>5284</v>
      </c>
      <c r="D850" t="s">
        <v>6176</v>
      </c>
      <c r="E850" s="2">
        <v>6</v>
      </c>
      <c r="F850" s="2" t="str">
        <f>VLOOKUP(C850,customers!$A$1:$B$1001,2,FALSE)</f>
        <v>Spencer Wastell</v>
      </c>
      <c r="G850" s="2" t="str">
        <f>IF(VLOOKUP(C850,customers!A849:$C$1001,3,FALSE)=0,"",VLOOKUP(C850,customers!A849:$C$1001,3,FALSE) )</f>
        <v/>
      </c>
      <c r="H850" s="2" t="str">
        <f>VLOOKUP(F850,customers!$B$1:$G$1001,6,FALSE)</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VLOOKUP(Table2[[#This Row],[Customer ID]],customers!$A$1:$I$1001,9,FALSE)</f>
        <v>No</v>
      </c>
    </row>
    <row r="851" spans="1:16" x14ac:dyDescent="0.25">
      <c r="A851" s="2" t="s">
        <v>5288</v>
      </c>
      <c r="B851" s="3">
        <v>44628</v>
      </c>
      <c r="C851" s="2" t="s">
        <v>5289</v>
      </c>
      <c r="D851" t="s">
        <v>6167</v>
      </c>
      <c r="E851" s="2">
        <v>6</v>
      </c>
      <c r="F851" s="2" t="str">
        <f>VLOOKUP(C851,customers!$A$1:$B$1001,2,FALSE)</f>
        <v>Jemimah Ethelston</v>
      </c>
      <c r="G851" s="2" t="str">
        <f>IF(VLOOKUP(C851,customers!A850:$C$1001,3,FALSE)=0,"",VLOOKUP(C851,customers!A850:$C$1001,3,FALSE) )</f>
        <v>jethelstonnl@creativecommons.org</v>
      </c>
      <c r="H851" s="2" t="str">
        <f>VLOOKUP(F851,customers!$B$1:$G$1001,6,FALSE)</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7">
        <f>INDEX(products!$A$1:$G$49,MATCH(orders!$D851,products!$A$1:$A$49,0),MATCH(orders!L$1,products!$A$1:$G$1,0))</f>
        <v>3.8849999999999998</v>
      </c>
      <c r="M851" s="7">
        <f t="shared" si="39"/>
        <v>23.31</v>
      </c>
      <c r="N851" t="str">
        <f t="shared" si="40"/>
        <v>Arabika</v>
      </c>
      <c r="O851" t="str">
        <f t="shared" si="41"/>
        <v>Light</v>
      </c>
      <c r="P851" t="str">
        <f>VLOOKUP(Table2[[#This Row],[Customer ID]],customers!$A$1:$I$1001,9,FALSE)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IF(VLOOKUP(C852,customers!A851:$C$1001,3,FALSE)=0,"",VLOOKUP(C852,customers!A851:$C$1001,3,FALSE) )</f>
        <v>jethelstonnl@creativecommons.org</v>
      </c>
      <c r="H852" s="2" t="str">
        <f>VLOOKUP(F852,customers!$B$1:$G$1001,6,FALSE)</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7">
        <f>INDEX(products!$A$1:$G$49,MATCH(orders!$D852,products!$A$1:$A$49,0),MATCH(orders!L$1,products!$A$1:$G$1,0))</f>
        <v>3.375</v>
      </c>
      <c r="M852" s="7">
        <f t="shared" si="39"/>
        <v>6.75</v>
      </c>
      <c r="N852" t="str">
        <f t="shared" si="40"/>
        <v>Arabika</v>
      </c>
      <c r="O852" t="str">
        <f t="shared" si="41"/>
        <v>Medium</v>
      </c>
      <c r="P852" t="str">
        <f>VLOOKUP(Table2[[#This Row],[Customer ID]],customers!$A$1:$I$1001,9,FALSE)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IF(VLOOKUP(C853,customers!A852:$C$1001,3,FALSE)=0,"",VLOOKUP(C853,customers!A852:$C$1001,3,FALSE) )</f>
        <v>peberznn@woothemes.com</v>
      </c>
      <c r="H853" s="2" t="str">
        <f>VLOOKUP(F853,customers!$B$1:$G$1001,6,FALSE)</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7">
        <f>INDEX(products!$A$1:$G$49,MATCH(orders!$D853,products!$A$1:$A$49,0),MATCH(orders!L$1,products!$A$1:$G$1,0))</f>
        <v>7.77</v>
      </c>
      <c r="M853" s="7">
        <f t="shared" si="39"/>
        <v>7.77</v>
      </c>
      <c r="N853" t="str">
        <f t="shared" si="40"/>
        <v>Libersia</v>
      </c>
      <c r="O853" t="str">
        <f t="shared" si="41"/>
        <v>Dark</v>
      </c>
      <c r="P853" t="str">
        <f>VLOOKUP(Table2[[#This Row],[Customer ID]],customers!$A$1:$I$1001,9,FALSE)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IF(VLOOKUP(C854,customers!A853:$C$1001,3,FALSE)=0,"",VLOOKUP(C854,customers!A853:$C$1001,3,FALSE) )</f>
        <v>bgaishno@altervista.org</v>
      </c>
      <c r="H854" s="2" t="str">
        <f>VLOOKUP(F854,customers!$B$1:$G$1001,6,FALSE)</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7">
        <f>INDEX(products!$A$1:$G$49,MATCH(orders!$D854,products!$A$1:$A$49,0),MATCH(orders!L$1,products!$A$1:$G$1,0))</f>
        <v>29.784999999999997</v>
      </c>
      <c r="M854" s="7">
        <f t="shared" si="39"/>
        <v>119.13999999999999</v>
      </c>
      <c r="N854" t="str">
        <f t="shared" si="40"/>
        <v>Libersia</v>
      </c>
      <c r="O854" t="str">
        <f t="shared" si="41"/>
        <v>Dark</v>
      </c>
      <c r="P854" t="str">
        <f>VLOOKUP(Table2[[#This Row],[Customer ID]],customers!$A$1:$I$1001,9,FALSE)</f>
        <v>Yes</v>
      </c>
    </row>
    <row r="855" spans="1:16" x14ac:dyDescent="0.25">
      <c r="A855" s="2" t="s">
        <v>5310</v>
      </c>
      <c r="B855" s="3">
        <v>44259</v>
      </c>
      <c r="C855" s="2" t="s">
        <v>5311</v>
      </c>
      <c r="D855" t="s">
        <v>6147</v>
      </c>
      <c r="E855" s="2">
        <v>2</v>
      </c>
      <c r="F855" s="2" t="str">
        <f>VLOOKUP(C855,customers!$A$1:$B$1001,2,FALSE)</f>
        <v>Lynnea Danton</v>
      </c>
      <c r="G855" s="2" t="str">
        <f>IF(VLOOKUP(C855,customers!A854:$C$1001,3,FALSE)=0,"",VLOOKUP(C855,customers!A854:$C$1001,3,FALSE) )</f>
        <v>ldantonnp@miitbeian.gov.cn</v>
      </c>
      <c r="H855" s="2" t="str">
        <f>VLOOKUP(F855,customers!$B$1:$G$1001,6,FALSE)</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7">
        <f>INDEX(products!$A$1:$G$49,MATCH(orders!$D855,products!$A$1:$A$49,0),MATCH(orders!L$1,products!$A$1:$G$1,0))</f>
        <v>9.9499999999999993</v>
      </c>
      <c r="M855" s="7">
        <f t="shared" si="39"/>
        <v>19.899999999999999</v>
      </c>
      <c r="N855" t="str">
        <f t="shared" si="40"/>
        <v>Arabika</v>
      </c>
      <c r="O855" t="str">
        <f t="shared" si="41"/>
        <v>Dark</v>
      </c>
      <c r="P855" t="str">
        <f>VLOOKUP(Table2[[#This Row],[Customer ID]],customers!$A$1:$I$1001,9,FALSE)</f>
        <v>No</v>
      </c>
    </row>
    <row r="856" spans="1:16" x14ac:dyDescent="0.25">
      <c r="A856" s="2" t="s">
        <v>5315</v>
      </c>
      <c r="B856" s="3">
        <v>44516</v>
      </c>
      <c r="C856" s="2" t="s">
        <v>5316</v>
      </c>
      <c r="D856" t="s">
        <v>6173</v>
      </c>
      <c r="E856" s="2">
        <v>5</v>
      </c>
      <c r="F856" s="2" t="str">
        <f>VLOOKUP(C856,customers!$A$1:$B$1001,2,FALSE)</f>
        <v>Skipton Morrall</v>
      </c>
      <c r="G856" s="2" t="str">
        <f>IF(VLOOKUP(C856,customers!A855:$C$1001,3,FALSE)=0,"",VLOOKUP(C856,customers!A855:$C$1001,3,FALSE) )</f>
        <v>smorrallnq@answers.com</v>
      </c>
      <c r="H856" s="2" t="str">
        <f>VLOOKUP(F856,customers!$B$1:$G$1001,6,FALSE)</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VLOOKUP(Table2[[#This Row],[Customer ID]],customers!$A$1:$I$1001,9,FALSE)</f>
        <v>Yes</v>
      </c>
    </row>
    <row r="857" spans="1:16" x14ac:dyDescent="0.25">
      <c r="A857" s="2" t="s">
        <v>5321</v>
      </c>
      <c r="B857" s="3">
        <v>43632</v>
      </c>
      <c r="C857" s="2" t="s">
        <v>5322</v>
      </c>
      <c r="D857" t="s">
        <v>6165</v>
      </c>
      <c r="E857" s="2">
        <v>3</v>
      </c>
      <c r="F857" s="2" t="str">
        <f>VLOOKUP(C857,customers!$A$1:$B$1001,2,FALSE)</f>
        <v>Devan Crownshaw</v>
      </c>
      <c r="G857" s="2" t="str">
        <f>IF(VLOOKUP(C857,customers!A856:$C$1001,3,FALSE)=0,"",VLOOKUP(C857,customers!A856:$C$1001,3,FALSE) )</f>
        <v>dcrownshawnr@photobucket.com</v>
      </c>
      <c r="H857" s="2" t="str">
        <f>VLOOKUP(F857,customers!$B$1:$G$1001,6,FALSE)</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7">
        <f>INDEX(products!$A$1:$G$49,MATCH(orders!$D857,products!$A$1:$A$49,0),MATCH(orders!L$1,products!$A$1:$G$1,0))</f>
        <v>29.784999999999997</v>
      </c>
      <c r="M857" s="7">
        <f t="shared" si="39"/>
        <v>89.35499999999999</v>
      </c>
      <c r="N857" t="str">
        <f t="shared" si="40"/>
        <v>Libersia</v>
      </c>
      <c r="O857" t="str">
        <f t="shared" si="41"/>
        <v>Dark</v>
      </c>
      <c r="P857" t="str">
        <f>VLOOKUP(Table2[[#This Row],[Customer ID]],customers!$A$1:$I$1001,9,FALSE)</f>
        <v>No</v>
      </c>
    </row>
    <row r="858" spans="1:16" x14ac:dyDescent="0.25">
      <c r="A858" s="2" t="s">
        <v>5327</v>
      </c>
      <c r="B858" s="3">
        <v>44031</v>
      </c>
      <c r="C858" s="2" t="s">
        <v>5188</v>
      </c>
      <c r="D858" t="s">
        <v>6159</v>
      </c>
      <c r="E858" s="2">
        <v>2</v>
      </c>
      <c r="F858" s="2" t="str">
        <f>VLOOKUP(C858,customers!$A$1:$B$1001,2,FALSE)</f>
        <v>Odelia Skerme</v>
      </c>
      <c r="G858" s="2" t="e">
        <f>IF(VLOOKUP(C858,customers!A857:$C$1001,3,FALSE)=0,"",VLOOKUP(C858,customers!A857:$C$1001,3,FALSE) )</f>
        <v>#N/A</v>
      </c>
      <c r="H858" s="2" t="str">
        <f>VLOOKUP(F858,customers!$B$1:$G$1001,6,FALSE)</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7">
        <f>INDEX(products!$A$1:$G$49,MATCH(orders!$D858,products!$A$1:$A$49,0),MATCH(orders!L$1,products!$A$1:$G$1,0))</f>
        <v>4.3650000000000002</v>
      </c>
      <c r="M858" s="7">
        <f t="shared" si="39"/>
        <v>8.73</v>
      </c>
      <c r="N858" t="str">
        <f t="shared" si="40"/>
        <v>Libersia</v>
      </c>
      <c r="O858" t="str">
        <f t="shared" si="41"/>
        <v>Medium</v>
      </c>
      <c r="P858" t="str">
        <f>VLOOKUP(Table2[[#This Row],[Customer ID]],customers!$A$1:$I$1001,9,FALSE)</f>
        <v>Yes</v>
      </c>
    </row>
    <row r="859" spans="1:16" x14ac:dyDescent="0.25">
      <c r="A859" s="2" t="s">
        <v>5333</v>
      </c>
      <c r="B859" s="3">
        <v>43889</v>
      </c>
      <c r="C859" s="2" t="s">
        <v>5334</v>
      </c>
      <c r="D859" t="s">
        <v>6142</v>
      </c>
      <c r="E859" s="2">
        <v>5</v>
      </c>
      <c r="F859" s="2" t="str">
        <f>VLOOKUP(C859,customers!$A$1:$B$1001,2,FALSE)</f>
        <v>Joceline Reddoch</v>
      </c>
      <c r="G859" s="2" t="str">
        <f>IF(VLOOKUP(C859,customers!A858:$C$1001,3,FALSE)=0,"",VLOOKUP(C859,customers!A858:$C$1001,3,FALSE) )</f>
        <v>jreddochnt@sun.com</v>
      </c>
      <c r="H859" s="2" t="str">
        <f>VLOOKUP(F859,customers!$B$1:$G$1001,6,FALSE)</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VLOOKUP(Table2[[#This Row],[Customer ID]],customers!$A$1:$I$1001,9,FALSE)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IF(VLOOKUP(C860,customers!A859:$C$1001,3,FALSE)=0,"",VLOOKUP(C860,customers!A859:$C$1001,3,FALSE) )</f>
        <v>stitleynu@whitehouse.gov</v>
      </c>
      <c r="H860" s="2" t="str">
        <f>VLOOKUP(F860,customers!$B$1:$G$1001,6,FALSE)</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7">
        <f>INDEX(products!$A$1:$G$49,MATCH(orders!$D860,products!$A$1:$A$49,0),MATCH(orders!L$1,products!$A$1:$G$1,0))</f>
        <v>8.73</v>
      </c>
      <c r="M860" s="7">
        <f t="shared" si="39"/>
        <v>34.92</v>
      </c>
      <c r="N860" t="str">
        <f t="shared" si="40"/>
        <v>Libersia</v>
      </c>
      <c r="O860" t="str">
        <f t="shared" si="41"/>
        <v>Medium</v>
      </c>
      <c r="P860" t="str">
        <f>VLOOKUP(Table2[[#This Row],[Customer ID]],customers!$A$1:$I$1001,9,FALSE)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IF(VLOOKUP(C861,customers!A860:$C$1001,3,FALSE)=0,"",VLOOKUP(C861,customers!A860:$C$1001,3,FALSE) )</f>
        <v>rsimaonv@simplemachines.org</v>
      </c>
      <c r="H861" s="2" t="str">
        <f>VLOOKUP(F861,customers!$B$1:$G$1001,6,FALSE)</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7">
        <f>INDEX(products!$A$1:$G$49,MATCH(orders!$D861,products!$A$1:$A$49,0),MATCH(orders!L$1,products!$A$1:$G$1,0))</f>
        <v>29.784999999999997</v>
      </c>
      <c r="M861" s="7">
        <f t="shared" si="39"/>
        <v>178.70999999999998</v>
      </c>
      <c r="N861" t="str">
        <f t="shared" si="40"/>
        <v>Arabika</v>
      </c>
      <c r="O861" t="str">
        <f t="shared" si="41"/>
        <v>Light</v>
      </c>
      <c r="P861" t="str">
        <f>VLOOKUP(Table2[[#This Row],[Customer ID]],customers!$A$1:$I$1001,9,FALSE)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IF(VLOOKUP(C862,customers!A861:$C$1001,3,FALSE)=0,"",VLOOKUP(C862,customers!A861:$C$1001,3,FALSE) )</f>
        <v/>
      </c>
      <c r="H862" s="2" t="str">
        <f>VLOOKUP(F862,customers!$B$1:$G$1001,6,FALSE)</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7">
        <f>INDEX(products!$A$1:$G$49,MATCH(orders!$D862,products!$A$1:$A$49,0),MATCH(orders!L$1,products!$A$1:$G$1,0))</f>
        <v>25.874999999999996</v>
      </c>
      <c r="M862" s="7">
        <f t="shared" si="39"/>
        <v>25.874999999999996</v>
      </c>
      <c r="N862" t="str">
        <f t="shared" si="40"/>
        <v>Arabika</v>
      </c>
      <c r="O862" t="str">
        <f t="shared" si="41"/>
        <v>Medium</v>
      </c>
      <c r="P862" t="str">
        <f>VLOOKUP(Table2[[#This Row],[Customer ID]],customers!$A$1:$I$1001,9,FALSE)</f>
        <v>No</v>
      </c>
    </row>
    <row r="863" spans="1:16" x14ac:dyDescent="0.25">
      <c r="A863" s="2" t="s">
        <v>5356</v>
      </c>
      <c r="B863" s="3">
        <v>43802</v>
      </c>
      <c r="C863" s="2" t="s">
        <v>5357</v>
      </c>
      <c r="D863" t="s">
        <v>6143</v>
      </c>
      <c r="E863" s="2">
        <v>6</v>
      </c>
      <c r="F863" s="2" t="str">
        <f>VLOOKUP(C863,customers!$A$1:$B$1001,2,FALSE)</f>
        <v>Noel Chisholm</v>
      </c>
      <c r="G863" s="2" t="str">
        <f>IF(VLOOKUP(C863,customers!A862:$C$1001,3,FALSE)=0,"",VLOOKUP(C863,customers!A862:$C$1001,3,FALSE) )</f>
        <v>nchisholmnx@example.com</v>
      </c>
      <c r="H863" s="2" t="str">
        <f>VLOOKUP(F863,customers!$B$1:$G$1001,6,FALSE)</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7">
        <f>INDEX(products!$A$1:$G$49,MATCH(orders!$D863,products!$A$1:$A$49,0),MATCH(orders!L$1,products!$A$1:$G$1,0))</f>
        <v>12.95</v>
      </c>
      <c r="M863" s="7">
        <f t="shared" si="39"/>
        <v>77.699999999999989</v>
      </c>
      <c r="N863" t="str">
        <f t="shared" si="40"/>
        <v>Libersia</v>
      </c>
      <c r="O863" t="str">
        <f t="shared" si="41"/>
        <v>Dark</v>
      </c>
      <c r="P863" t="str">
        <f>VLOOKUP(Table2[[#This Row],[Customer ID]],customers!$A$1:$I$1001,9,FALSE)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IF(VLOOKUP(C864,customers!A863:$C$1001,3,FALSE)=0,"",VLOOKUP(C864,customers!A863:$C$1001,3,FALSE) )</f>
        <v>goatsny@live.com</v>
      </c>
      <c r="H864" s="2" t="str">
        <f>VLOOKUP(F864,customers!$B$1:$G$1001,6,FALSE)</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VLOOKUP(Table2[[#This Row],[Customer ID]],customers!$A$1:$I$1001,9,FALSE)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IF(VLOOKUP(C865,customers!A864:$C$1001,3,FALSE)=0,"",VLOOKUP(C865,customers!A864:$C$1001,3,FALSE) )</f>
        <v>mbirkinnz@java.com</v>
      </c>
      <c r="H865" s="2" t="str">
        <f>VLOOKUP(F865,customers!$B$1:$G$1001,6,FALSE)</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7">
        <f>INDEX(products!$A$1:$G$49,MATCH(orders!$D865,products!$A$1:$A$49,0),MATCH(orders!L$1,products!$A$1:$G$1,0))</f>
        <v>14.55</v>
      </c>
      <c r="M865" s="7">
        <f t="shared" si="39"/>
        <v>29.1</v>
      </c>
      <c r="N865" t="str">
        <f t="shared" si="40"/>
        <v>Libersia</v>
      </c>
      <c r="O865" t="str">
        <f t="shared" si="41"/>
        <v>Medium</v>
      </c>
      <c r="P865" t="str">
        <f>VLOOKUP(Table2[[#This Row],[Customer ID]],customers!$A$1:$I$1001,9,FALSE)</f>
        <v>Yes</v>
      </c>
    </row>
    <row r="866" spans="1:16" x14ac:dyDescent="0.25">
      <c r="A866" s="2" t="s">
        <v>5374</v>
      </c>
      <c r="B866" s="3">
        <v>43759</v>
      </c>
      <c r="C866" s="2" t="s">
        <v>5375</v>
      </c>
      <c r="D866" t="s">
        <v>6178</v>
      </c>
      <c r="E866" s="2">
        <v>6</v>
      </c>
      <c r="F866" s="2" t="str">
        <f>VLOOKUP(C866,customers!$A$1:$B$1001,2,FALSE)</f>
        <v>Ronda Pyson</v>
      </c>
      <c r="G866" s="2" t="str">
        <f>IF(VLOOKUP(C866,customers!A865:$C$1001,3,FALSE)=0,"",VLOOKUP(C866,customers!A865:$C$1001,3,FALSE) )</f>
        <v>rpysono0@constantcontact.com</v>
      </c>
      <c r="H866" s="2" t="str">
        <f>VLOOKUP(F866,customers!$B$1:$G$1001,6,FALSE)</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VLOOKUP(Table2[[#This Row],[Customer ID]],customers!$A$1:$I$1001,9,FALSE)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IF(VLOOKUP(C867,customers!A866:$C$1001,3,FALSE)=0,"",VLOOKUP(C867,customers!A866:$C$1001,3,FALSE) )</f>
        <v>mmacconnechieo9@reuters.com</v>
      </c>
      <c r="H867" s="2" t="str">
        <f>VLOOKUP(F867,customers!$B$1:$G$1001,6,FALSE)</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7">
        <f>INDEX(products!$A$1:$G$49,MATCH(orders!$D867,products!$A$1:$A$49,0),MATCH(orders!L$1,products!$A$1:$G$1,0))</f>
        <v>6.75</v>
      </c>
      <c r="M867" s="7">
        <f t="shared" si="39"/>
        <v>6.75</v>
      </c>
      <c r="N867" t="str">
        <f t="shared" si="40"/>
        <v>Arabika</v>
      </c>
      <c r="O867" t="str">
        <f t="shared" si="41"/>
        <v>Medium</v>
      </c>
      <c r="P867" t="str">
        <f>VLOOKUP(Table2[[#This Row],[Customer ID]],customers!$A$1:$I$1001,9,FALSE)</f>
        <v>Yes</v>
      </c>
    </row>
    <row r="868" spans="1:16" x14ac:dyDescent="0.25">
      <c r="A868" s="2" t="s">
        <v>5385</v>
      </c>
      <c r="B868" s="3">
        <v>44209</v>
      </c>
      <c r="C868" s="2" t="s">
        <v>5386</v>
      </c>
      <c r="D868" t="s">
        <v>6158</v>
      </c>
      <c r="E868" s="2">
        <v>3</v>
      </c>
      <c r="F868" s="2" t="str">
        <f>VLOOKUP(C868,customers!$A$1:$B$1001,2,FALSE)</f>
        <v>Rafaela Treacher</v>
      </c>
      <c r="G868" s="2" t="str">
        <f>IF(VLOOKUP(C868,customers!A867:$C$1001,3,FALSE)=0,"",VLOOKUP(C868,customers!A867:$C$1001,3,FALSE) )</f>
        <v>rtreachero2@usa.gov</v>
      </c>
      <c r="H868" s="2" t="str">
        <f>VLOOKUP(F868,customers!$B$1:$G$1001,6,FALSE)</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7">
        <f>INDEX(products!$A$1:$G$49,MATCH(orders!$D868,products!$A$1:$A$49,0),MATCH(orders!L$1,products!$A$1:$G$1,0))</f>
        <v>5.97</v>
      </c>
      <c r="M868" s="7">
        <f t="shared" si="39"/>
        <v>17.91</v>
      </c>
      <c r="N868" t="str">
        <f t="shared" si="40"/>
        <v>Arabika</v>
      </c>
      <c r="O868" t="str">
        <f t="shared" si="41"/>
        <v>Dark</v>
      </c>
      <c r="P868" t="str">
        <f>VLOOKUP(Table2[[#This Row],[Customer ID]],customers!$A$1:$I$1001,9,FALSE)</f>
        <v>No</v>
      </c>
    </row>
    <row r="869" spans="1:16" x14ac:dyDescent="0.25">
      <c r="A869" s="2" t="s">
        <v>5391</v>
      </c>
      <c r="B869" s="3">
        <v>44792</v>
      </c>
      <c r="C869" s="2" t="s">
        <v>5392</v>
      </c>
      <c r="D869" t="s">
        <v>6182</v>
      </c>
      <c r="E869" s="2">
        <v>1</v>
      </c>
      <c r="F869" s="2" t="str">
        <f>VLOOKUP(C869,customers!$A$1:$B$1001,2,FALSE)</f>
        <v>Bee Fattorini</v>
      </c>
      <c r="G869" s="2" t="str">
        <f>IF(VLOOKUP(C869,customers!A868:$C$1001,3,FALSE)=0,"",VLOOKUP(C869,customers!A868:$C$1001,3,FALSE) )</f>
        <v>bfattorinio3@quantcast.com</v>
      </c>
      <c r="H869" s="2" t="str">
        <f>VLOOKUP(F869,customers!$B$1:$G$1001,6,FALSE)</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39"/>
        <v>29.784999999999997</v>
      </c>
      <c r="N869" t="str">
        <f t="shared" si="40"/>
        <v>Arabika</v>
      </c>
      <c r="O869" t="str">
        <f t="shared" si="41"/>
        <v>Light</v>
      </c>
      <c r="P869" t="str">
        <f>VLOOKUP(Table2[[#This Row],[Customer ID]],customers!$A$1:$I$1001,9,FALSE)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IF(VLOOKUP(C870,customers!A869:$C$1001,3,FALSE)=0,"",VLOOKUP(C870,customers!A869:$C$1001,3,FALSE) )</f>
        <v>mpalleskeo4@nyu.edu</v>
      </c>
      <c r="H870" s="2" t="str">
        <f>VLOOKUP(F870,customers!$B$1:$G$1001,6,FALSE)</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VLOOKUP(Table2[[#This Row],[Customer ID]],customers!$A$1:$I$1001,9,FALSE)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IF(VLOOKUP(C871,customers!A870:$C$1001,3,FALSE)=0,"",VLOOKUP(C871,customers!A870:$C$1001,3,FALSE) )</f>
        <v/>
      </c>
      <c r="H871" s="2" t="str">
        <f>VLOOKUP(F871,customers!$B$1:$G$1001,6,FALSE)</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VLOOKUP(Table2[[#This Row],[Customer ID]],customers!$A$1:$I$1001,9,FALSE)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IF(VLOOKUP(C872,customers!A871:$C$1001,3,FALSE)=0,"",VLOOKUP(C872,customers!A871:$C$1001,3,FALSE) )</f>
        <v>fantcliffeo6@amazon.co.jp</v>
      </c>
      <c r="H872" s="2" t="str">
        <f>VLOOKUP(F872,customers!$B$1:$G$1001,6,FALSE)</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VLOOKUP(Table2[[#This Row],[Customer ID]],customers!$A$1:$I$1001,9,FALSE)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IF(VLOOKUP(C873,customers!A872:$C$1001,3,FALSE)=0,"",VLOOKUP(C873,customers!A872:$C$1001,3,FALSE) )</f>
        <v>pmatignono7@harvard.edu</v>
      </c>
      <c r="H873" s="2" t="str">
        <f>VLOOKUP(F873,customers!$B$1:$G$1001,6,FALSE)</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VLOOKUP(Table2[[#This Row],[Customer ID]],customers!$A$1:$I$1001,9,FALSE)</f>
        <v>Yes</v>
      </c>
    </row>
    <row r="874" spans="1:16" x14ac:dyDescent="0.25">
      <c r="A874" s="2" t="s">
        <v>5421</v>
      </c>
      <c r="B874" s="3">
        <v>43521</v>
      </c>
      <c r="C874" s="2" t="s">
        <v>5422</v>
      </c>
      <c r="D874" t="s">
        <v>6155</v>
      </c>
      <c r="E874" s="2">
        <v>2</v>
      </c>
      <c r="F874" s="2" t="str">
        <f>VLOOKUP(C874,customers!$A$1:$B$1001,2,FALSE)</f>
        <v>Claudie Weond</v>
      </c>
      <c r="G874" s="2" t="str">
        <f>IF(VLOOKUP(C874,customers!A873:$C$1001,3,FALSE)=0,"",VLOOKUP(C874,customers!A873:$C$1001,3,FALSE) )</f>
        <v>cweondo8@theglobeandmail.com</v>
      </c>
      <c r="H874" s="2" t="str">
        <f>VLOOKUP(F874,customers!$B$1:$G$1001,6,FALSE)</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7">
        <f>INDEX(products!$A$1:$G$49,MATCH(orders!$D874,products!$A$1:$A$49,0),MATCH(orders!L$1,products!$A$1:$G$1,0))</f>
        <v>11.25</v>
      </c>
      <c r="M874" s="7">
        <f t="shared" si="39"/>
        <v>22.5</v>
      </c>
      <c r="N874" t="str">
        <f t="shared" si="40"/>
        <v>Arabika</v>
      </c>
      <c r="O874" t="str">
        <f t="shared" si="41"/>
        <v>Medium</v>
      </c>
      <c r="P874" t="str">
        <f>VLOOKUP(Table2[[#This Row],[Customer ID]],customers!$A$1:$I$1001,9,FALSE)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IF(VLOOKUP(C875,customers!A874:$C$1001,3,FALSE)=0,"",VLOOKUP(C875,customers!A874:$C$1001,3,FALSE) )</f>
        <v>mmacconnechieo9@reuters.com</v>
      </c>
      <c r="H875" s="2" t="str">
        <f>VLOOKUP(F875,customers!$B$1:$G$1001,6,FALSE)</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VLOOKUP(Table2[[#This Row],[Customer ID]],customers!$A$1:$I$1001,9,FALSE)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IF(VLOOKUP(C876,customers!A875:$C$1001,3,FALSE)=0,"",VLOOKUP(C876,customers!A875:$C$1001,3,FALSE) )</f>
        <v>jskentelberyoa@paypal.com</v>
      </c>
      <c r="H876" s="2" t="str">
        <f>VLOOKUP(F876,customers!$B$1:$G$1001,6,FALSE)</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7">
        <f>INDEX(products!$A$1:$G$49,MATCH(orders!$D876,products!$A$1:$A$49,0),MATCH(orders!L$1,products!$A$1:$G$1,0))</f>
        <v>12.95</v>
      </c>
      <c r="M876" s="7">
        <f t="shared" si="39"/>
        <v>25.9</v>
      </c>
      <c r="N876" t="str">
        <f t="shared" si="40"/>
        <v>Arabika</v>
      </c>
      <c r="O876" t="str">
        <f t="shared" si="41"/>
        <v>Light</v>
      </c>
      <c r="P876" t="str">
        <f>VLOOKUP(Table2[[#This Row],[Customer ID]],customers!$A$1:$I$1001,9,FALSE)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IF(VLOOKUP(C877,customers!A876:$C$1001,3,FALSE)=0,"",VLOOKUP(C877,customers!A876:$C$1001,3,FALSE) )</f>
        <v>ocomberob@goo.gl</v>
      </c>
      <c r="H877" s="2" t="str">
        <f>VLOOKUP(F877,customers!$B$1:$G$1001,6,FALSE)</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7">
        <f>INDEX(products!$A$1:$G$49,MATCH(orders!$D877,products!$A$1:$A$49,0),MATCH(orders!L$1,products!$A$1:$G$1,0))</f>
        <v>8.73</v>
      </c>
      <c r="M877" s="7">
        <f t="shared" si="39"/>
        <v>43.650000000000006</v>
      </c>
      <c r="N877" t="str">
        <f t="shared" si="40"/>
        <v>Libersia</v>
      </c>
      <c r="O877" t="str">
        <f t="shared" si="41"/>
        <v>Medium</v>
      </c>
      <c r="P877" t="str">
        <f>VLOOKUP(Table2[[#This Row],[Customer ID]],customers!$A$1:$I$1001,9,FALSE)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IF(VLOOKUP(C878,customers!A877:$C$1001,3,FALSE)=0,"",VLOOKUP(C878,customers!A877:$C$1001,3,FALSE) )</f>
        <v>ocomberob@goo.gl</v>
      </c>
      <c r="H878" s="2" t="str">
        <f>VLOOKUP(F878,customers!$B$1:$G$1001,6,FALSE)</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7">
        <f>INDEX(products!$A$1:$G$49,MATCH(orders!$D878,products!$A$1:$A$49,0),MATCH(orders!L$1,products!$A$1:$G$1,0))</f>
        <v>7.77</v>
      </c>
      <c r="M878" s="7">
        <f t="shared" si="39"/>
        <v>46.62</v>
      </c>
      <c r="N878" t="str">
        <f t="shared" si="40"/>
        <v>Arabika</v>
      </c>
      <c r="O878" t="str">
        <f t="shared" si="41"/>
        <v>Light</v>
      </c>
      <c r="P878" t="str">
        <f>VLOOKUP(Table2[[#This Row],[Customer ID]],customers!$A$1:$I$1001,9,FALSE)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IF(VLOOKUP(C879,customers!A878:$C$1001,3,FALSE)=0,"",VLOOKUP(C879,customers!A878:$C$1001,3,FALSE) )</f>
        <v>ztramelod@netlog.com</v>
      </c>
      <c r="H879" s="2" t="str">
        <f>VLOOKUP(F879,customers!$B$1:$G$1001,6,FALSE)</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7">
        <f>INDEX(products!$A$1:$G$49,MATCH(orders!$D879,products!$A$1:$A$49,0),MATCH(orders!L$1,products!$A$1:$G$1,0))</f>
        <v>9.51</v>
      </c>
      <c r="M879" s="7">
        <f t="shared" si="39"/>
        <v>28.53</v>
      </c>
      <c r="N879" t="str">
        <f t="shared" si="40"/>
        <v>Libersia</v>
      </c>
      <c r="O879" t="str">
        <f t="shared" si="41"/>
        <v>Light</v>
      </c>
      <c r="P879" t="str">
        <f>VLOOKUP(Table2[[#This Row],[Customer ID]],customers!$A$1:$I$1001,9,FALSE)</f>
        <v>No</v>
      </c>
    </row>
    <row r="880" spans="1:16" x14ac:dyDescent="0.25">
      <c r="A880" s="2" t="s">
        <v>5456</v>
      </c>
      <c r="B880" s="3">
        <v>44323</v>
      </c>
      <c r="C880" s="2" t="s">
        <v>5457</v>
      </c>
      <c r="D880" t="s">
        <v>6142</v>
      </c>
      <c r="E880" s="2">
        <v>1</v>
      </c>
      <c r="F880" s="2" t="str">
        <f>VLOOKUP(C880,customers!$A$1:$B$1001,2,FALSE)</f>
        <v>Izaak Primak</v>
      </c>
      <c r="G880" s="2" t="str">
        <f>IF(VLOOKUP(C880,customers!A879:$C$1001,3,FALSE)=0,"",VLOOKUP(C880,customers!A879:$C$1001,3,FALSE) )</f>
        <v/>
      </c>
      <c r="H880" s="2" t="str">
        <f>VLOOKUP(F880,customers!$B$1:$G$1001,6,FALSE)</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VLOOKUP(Table2[[#This Row],[Customer ID]],customers!$A$1:$I$1001,9,FALSE)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IF(VLOOKUP(C881,customers!A880:$C$1001,3,FALSE)=0,"",VLOOKUP(C881,customers!A880:$C$1001,3,FALSE) )</f>
        <v/>
      </c>
      <c r="H881" s="2" t="str">
        <f>VLOOKUP(F881,customers!$B$1:$G$1001,6,FALSE)</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VLOOKUP(Table2[[#This Row],[Customer ID]],customers!$A$1:$I$1001,9,FALSE)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IF(VLOOKUP(C882,customers!A881:$C$1001,3,FALSE)=0,"",VLOOKUP(C882,customers!A881:$C$1001,3,FALSE) )</f>
        <v>chatfullog@ebay.com</v>
      </c>
      <c r="H882" s="2" t="str">
        <f>VLOOKUP(F882,customers!$B$1:$G$1001,6,FALSE)</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VLOOKUP(Table2[[#This Row],[Customer ID]],customers!$A$1:$I$1001,9,FALSE)</f>
        <v>No</v>
      </c>
    </row>
    <row r="883" spans="1:16" x14ac:dyDescent="0.25">
      <c r="A883" s="2" t="s">
        <v>5472</v>
      </c>
      <c r="B883" s="3">
        <v>44286</v>
      </c>
      <c r="C883" s="2" t="s">
        <v>5473</v>
      </c>
      <c r="D883" t="s">
        <v>6167</v>
      </c>
      <c r="E883" s="2">
        <v>6</v>
      </c>
      <c r="F883" s="2" t="str">
        <f>VLOOKUP(C883,customers!$A$1:$B$1001,2,FALSE)</f>
        <v>Bobbe Castagneto</v>
      </c>
      <c r="G883" s="2" t="str">
        <f>IF(VLOOKUP(C883,customers!A882:$C$1001,3,FALSE)=0,"",VLOOKUP(C883,customers!A882:$C$1001,3,FALSE) )</f>
        <v/>
      </c>
      <c r="H883" s="2" t="str">
        <f>VLOOKUP(F883,customers!$B$1:$G$1001,6,FALSE)</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7">
        <f>INDEX(products!$A$1:$G$49,MATCH(orders!$D883,products!$A$1:$A$49,0),MATCH(orders!L$1,products!$A$1:$G$1,0))</f>
        <v>3.8849999999999998</v>
      </c>
      <c r="M883" s="7">
        <f t="shared" si="39"/>
        <v>23.31</v>
      </c>
      <c r="N883" t="str">
        <f t="shared" si="40"/>
        <v>Arabika</v>
      </c>
      <c r="O883" t="str">
        <f t="shared" si="41"/>
        <v>Light</v>
      </c>
      <c r="P883" t="str">
        <f>VLOOKUP(Table2[[#This Row],[Customer ID]],customers!$A$1:$I$1001,9,FALSE)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IF(VLOOKUP(C884,customers!A883:$C$1001,3,FALSE)=0,"",VLOOKUP(C884,customers!A883:$C$1001,3,FALSE) )</f>
        <v>kmarrisonoq@dropbox.com</v>
      </c>
      <c r="H884" s="2" t="str">
        <f>VLOOKUP(F884,customers!$B$1:$G$1001,6,FALSE)</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7">
        <f>INDEX(products!$A$1:$G$49,MATCH(orders!$D884,products!$A$1:$A$49,0),MATCH(orders!L$1,products!$A$1:$G$1,0))</f>
        <v>22.884999999999998</v>
      </c>
      <c r="M884" s="7">
        <f t="shared" si="39"/>
        <v>114.42499999999998</v>
      </c>
      <c r="N884" t="str">
        <f t="shared" si="40"/>
        <v>Arabika</v>
      </c>
      <c r="O884" t="str">
        <f t="shared" si="41"/>
        <v>Dark</v>
      </c>
      <c r="P884" t="str">
        <f>VLOOKUP(Table2[[#This Row],[Customer ID]],customers!$A$1:$I$1001,9,FALSE)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IF(VLOOKUP(C885,customers!A884:$C$1001,3,FALSE)=0,"",VLOOKUP(C885,customers!A884:$C$1001,3,FALSE) )</f>
        <v>lagnolooj@pinterest.com</v>
      </c>
      <c r="H885" s="2" t="str">
        <f>VLOOKUP(F885,customers!$B$1:$G$1001,6,FALSE)</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7">
        <f>INDEX(products!$A$1:$G$49,MATCH(orders!$D885,products!$A$1:$A$49,0),MATCH(orders!L$1,products!$A$1:$G$1,0))</f>
        <v>25.874999999999996</v>
      </c>
      <c r="M885" s="7">
        <f t="shared" si="39"/>
        <v>77.624999999999986</v>
      </c>
      <c r="N885" t="str">
        <f t="shared" si="40"/>
        <v>Arabika</v>
      </c>
      <c r="O885" t="str">
        <f t="shared" si="41"/>
        <v>Medium</v>
      </c>
      <c r="P885" t="str">
        <f>VLOOKUP(Table2[[#This Row],[Customer ID]],customers!$A$1:$I$1001,9,FALSE)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IF(VLOOKUP(C886,customers!A885:$C$1001,3,FALSE)=0,"",VLOOKUP(C886,customers!A885:$C$1001,3,FALSE) )</f>
        <v>dkiddyok@fda.gov</v>
      </c>
      <c r="H886" s="2" t="str">
        <f>VLOOKUP(F886,customers!$B$1:$G$1001,6,FALSE)</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VLOOKUP(Table2[[#This Row],[Customer ID]],customers!$A$1:$I$1001,9,FALSE)</f>
        <v>Yes</v>
      </c>
    </row>
    <row r="887" spans="1:16" x14ac:dyDescent="0.25">
      <c r="A887" s="2" t="s">
        <v>5495</v>
      </c>
      <c r="B887" s="3">
        <v>43664</v>
      </c>
      <c r="C887" s="2" t="s">
        <v>5496</v>
      </c>
      <c r="D887" t="s">
        <v>6149</v>
      </c>
      <c r="E887" s="2">
        <v>6</v>
      </c>
      <c r="F887" s="2" t="str">
        <f>VLOOKUP(C887,customers!$A$1:$B$1001,2,FALSE)</f>
        <v>Helli Petroulis</v>
      </c>
      <c r="G887" s="2" t="str">
        <f>IF(VLOOKUP(C887,customers!A886:$C$1001,3,FALSE)=0,"",VLOOKUP(C887,customers!A886:$C$1001,3,FALSE) )</f>
        <v>hpetroulisol@state.tx.us</v>
      </c>
      <c r="H887" s="2" t="str">
        <f>VLOOKUP(F887,customers!$B$1:$G$1001,6,FALSE)</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VLOOKUP(Table2[[#This Row],[Customer ID]],customers!$A$1:$I$1001,9,FALSE)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IF(VLOOKUP(C888,customers!A887:$C$1001,3,FALSE)=0,"",VLOOKUP(C888,customers!A887:$C$1001,3,FALSE) )</f>
        <v>mschollom@taobao.com</v>
      </c>
      <c r="H888" s="2" t="str">
        <f>VLOOKUP(F888,customers!$B$1:$G$1001,6,FALSE)</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7">
        <f>INDEX(products!$A$1:$G$49,MATCH(orders!$D888,products!$A$1:$A$49,0),MATCH(orders!L$1,products!$A$1:$G$1,0))</f>
        <v>8.73</v>
      </c>
      <c r="M888" s="7">
        <f t="shared" si="39"/>
        <v>17.46</v>
      </c>
      <c r="N888" t="str">
        <f t="shared" si="40"/>
        <v>Libersia</v>
      </c>
      <c r="O888" t="str">
        <f t="shared" si="41"/>
        <v>Medium</v>
      </c>
      <c r="P888" t="str">
        <f>VLOOKUP(Table2[[#This Row],[Customer ID]],customers!$A$1:$I$1001,9,FALSE)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IF(VLOOKUP(C889,customers!A888:$C$1001,3,FALSE)=0,"",VLOOKUP(C889,customers!A888:$C$1001,3,FALSE) )</f>
        <v>kfersonon@g.co</v>
      </c>
      <c r="H889" s="2" t="str">
        <f>VLOOKUP(F889,customers!$B$1:$G$1001,6,FALSE)</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VLOOKUP(Table2[[#This Row],[Customer ID]],customers!$A$1:$I$1001,9,FALSE)</f>
        <v>No</v>
      </c>
    </row>
    <row r="890" spans="1:16" x14ac:dyDescent="0.25">
      <c r="A890" s="2" t="s">
        <v>5513</v>
      </c>
      <c r="B890" s="3">
        <v>44292</v>
      </c>
      <c r="C890" s="2" t="s">
        <v>5514</v>
      </c>
      <c r="D890" t="s">
        <v>6167</v>
      </c>
      <c r="E890" s="2">
        <v>2</v>
      </c>
      <c r="F890" s="2" t="str">
        <f>VLOOKUP(C890,customers!$A$1:$B$1001,2,FALSE)</f>
        <v>Blake Kelloway</v>
      </c>
      <c r="G890" s="2" t="str">
        <f>IF(VLOOKUP(C890,customers!A889:$C$1001,3,FALSE)=0,"",VLOOKUP(C890,customers!A889:$C$1001,3,FALSE) )</f>
        <v>bkellowayoo@omniture.com</v>
      </c>
      <c r="H890" s="2" t="str">
        <f>VLOOKUP(F890,customers!$B$1:$G$1001,6,FALSE)</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7">
        <f>INDEX(products!$A$1:$G$49,MATCH(orders!$D890,products!$A$1:$A$49,0),MATCH(orders!L$1,products!$A$1:$G$1,0))</f>
        <v>3.8849999999999998</v>
      </c>
      <c r="M890" s="7">
        <f t="shared" si="39"/>
        <v>7.77</v>
      </c>
      <c r="N890" t="str">
        <f t="shared" si="40"/>
        <v>Arabika</v>
      </c>
      <c r="O890" t="str">
        <f t="shared" si="41"/>
        <v>Light</v>
      </c>
      <c r="P890" t="str">
        <f>VLOOKUP(Table2[[#This Row],[Customer ID]],customers!$A$1:$I$1001,9,FALSE)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IF(VLOOKUP(C891,customers!A890:$C$1001,3,FALSE)=0,"",VLOOKUP(C891,customers!A890:$C$1001,3,FALSE) )</f>
        <v>soliffeop@yellowbook.com</v>
      </c>
      <c r="H891" s="2" t="str">
        <f>VLOOKUP(F891,customers!$B$1:$G$1001,6,FALSE)</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VLOOKUP(Table2[[#This Row],[Customer ID]],customers!$A$1:$I$1001,9,FALSE)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IF(VLOOKUP(C892,customers!A891:$C$1001,3,FALSE)=0,"",VLOOKUP(C892,customers!A891:$C$1001,3,FALSE) )</f>
        <v>kmarrisonoq@dropbox.com</v>
      </c>
      <c r="H892" s="2" t="str">
        <f>VLOOKUP(F892,customers!$B$1:$G$1001,6,FALSE)</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VLOOKUP(Table2[[#This Row],[Customer ID]],customers!$A$1:$I$1001,9,FALSE)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IF(VLOOKUP(C893,customers!A892:$C$1001,3,FALSE)=0,"",VLOOKUP(C893,customers!A892:$C$1001,3,FALSE) )</f>
        <v>cdolohuntyor@dailymail.co.uk</v>
      </c>
      <c r="H893" s="2" t="str">
        <f>VLOOKUP(F893,customers!$B$1:$G$1001,6,FALSE)</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7">
        <f>INDEX(products!$A$1:$G$49,MATCH(orders!$D893,products!$A$1:$A$49,0),MATCH(orders!L$1,products!$A$1:$G$1,0))</f>
        <v>22.884999999999998</v>
      </c>
      <c r="M893" s="7">
        <f t="shared" si="39"/>
        <v>114.42499999999998</v>
      </c>
      <c r="N893" t="str">
        <f t="shared" si="40"/>
        <v>Arabika</v>
      </c>
      <c r="O893" t="str">
        <f t="shared" si="41"/>
        <v>Dark</v>
      </c>
      <c r="P893" t="str">
        <f>VLOOKUP(Table2[[#This Row],[Customer ID]],customers!$A$1:$I$1001,9,FALSE)</f>
        <v>Yes</v>
      </c>
    </row>
    <row r="894" spans="1:16" x14ac:dyDescent="0.25">
      <c r="A894" s="2" t="s">
        <v>5537</v>
      </c>
      <c r="B894" s="3">
        <v>43635</v>
      </c>
      <c r="C894" s="2" t="s">
        <v>5538</v>
      </c>
      <c r="D894" t="s">
        <v>6156</v>
      </c>
      <c r="E894" s="2">
        <v>5</v>
      </c>
      <c r="F894" s="2" t="str">
        <f>VLOOKUP(C894,customers!$A$1:$B$1001,2,FALSE)</f>
        <v>Patsy Vasilenko</v>
      </c>
      <c r="G894" s="2" t="str">
        <f>IF(VLOOKUP(C894,customers!A893:$C$1001,3,FALSE)=0,"",VLOOKUP(C894,customers!A893:$C$1001,3,FALSE) )</f>
        <v>pvasilenkoos@addtoany.com</v>
      </c>
      <c r="H894" s="2" t="str">
        <f>VLOOKUP(F894,customers!$B$1:$G$1001,6,FALSE)</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VLOOKUP(Table2[[#This Row],[Customer ID]],customers!$A$1:$I$1001,9,FALSE)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IF(VLOOKUP(C895,customers!A894:$C$1001,3,FALSE)=0,"",VLOOKUP(C895,customers!A894:$C$1001,3,FALSE) )</f>
        <v>rschankelborgot@ameblo.jp</v>
      </c>
      <c r="H895" s="2" t="str">
        <f>VLOOKUP(F895,customers!$B$1:$G$1001,6,FALSE)</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7">
        <f>INDEX(products!$A$1:$G$49,MATCH(orders!$D895,products!$A$1:$A$49,0),MATCH(orders!L$1,products!$A$1:$G$1,0))</f>
        <v>9.51</v>
      </c>
      <c r="M895" s="7">
        <f t="shared" si="39"/>
        <v>57.06</v>
      </c>
      <c r="N895" t="str">
        <f t="shared" si="40"/>
        <v>Libersia</v>
      </c>
      <c r="O895" t="str">
        <f t="shared" si="41"/>
        <v>Light</v>
      </c>
      <c r="P895" t="str">
        <f>VLOOKUP(Table2[[#This Row],[Customer ID]],customers!$A$1:$I$1001,9,FALSE)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IF(VLOOKUP(C896,customers!A895:$C$1001,3,FALSE)=0,"",VLOOKUP(C896,customers!A895:$C$1001,3,FALSE) )</f>
        <v/>
      </c>
      <c r="H896" s="2" t="str">
        <f>VLOOKUP(F896,customers!$B$1:$G$1001,6,FALSE)</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VLOOKUP(Table2[[#This Row],[Customer ID]],customers!$A$1:$I$1001,9,FALSE)</f>
        <v>Yes</v>
      </c>
    </row>
    <row r="897" spans="1:16" x14ac:dyDescent="0.25">
      <c r="A897" s="2" t="s">
        <v>5553</v>
      </c>
      <c r="B897" s="3">
        <v>44521</v>
      </c>
      <c r="C897" s="2" t="s">
        <v>5554</v>
      </c>
      <c r="D897" t="s">
        <v>6166</v>
      </c>
      <c r="E897" s="2">
        <v>5</v>
      </c>
      <c r="F897" s="2" t="str">
        <f>VLOOKUP(C897,customers!$A$1:$B$1001,2,FALSE)</f>
        <v>Derick Snow</v>
      </c>
      <c r="G897" s="2" t="str">
        <f>IF(VLOOKUP(C897,customers!A896:$C$1001,3,FALSE)=0,"",VLOOKUP(C897,customers!A896:$C$1001,3,FALSE) )</f>
        <v/>
      </c>
      <c r="H897" s="2" t="str">
        <f>VLOOKUP(F897,customers!$B$1:$G$1001,6,FALSE)</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VLOOKUP(Table2[[#This Row],[Customer ID]],customers!$A$1:$I$1001,9,FALSE)</f>
        <v>No</v>
      </c>
    </row>
    <row r="898" spans="1:16" x14ac:dyDescent="0.25">
      <c r="A898" s="2" t="s">
        <v>5558</v>
      </c>
      <c r="B898" s="3">
        <v>44347</v>
      </c>
      <c r="C898" s="2" t="s">
        <v>5559</v>
      </c>
      <c r="D898" t="s">
        <v>6172</v>
      </c>
      <c r="E898" s="2">
        <v>6</v>
      </c>
      <c r="F898" s="2" t="str">
        <f>VLOOKUP(C898,customers!$A$1:$B$1001,2,FALSE)</f>
        <v>Baxy Cargen</v>
      </c>
      <c r="G898" s="2" t="str">
        <f>IF(VLOOKUP(C898,customers!A897:$C$1001,3,FALSE)=0,"",VLOOKUP(C898,customers!A897:$C$1001,3,FALSE) )</f>
        <v>bcargenow@geocities.jp</v>
      </c>
      <c r="H898" s="2" t="str">
        <f>VLOOKUP(F898,customers!$B$1:$G$1001,6,FALSE)</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VLOOKUP(Table2[[#This Row],[Customer ID]],customers!$A$1:$I$1001,9,FALSE)</f>
        <v>Yes</v>
      </c>
    </row>
    <row r="899" spans="1:16" x14ac:dyDescent="0.25">
      <c r="A899" s="2" t="s">
        <v>5564</v>
      </c>
      <c r="B899" s="3">
        <v>43932</v>
      </c>
      <c r="C899" s="2" t="s">
        <v>5565</v>
      </c>
      <c r="D899" t="s">
        <v>6183</v>
      </c>
      <c r="E899" s="2">
        <v>2</v>
      </c>
      <c r="F899" s="2" t="str">
        <f>VLOOKUP(C899,customers!$A$1:$B$1001,2,FALSE)</f>
        <v>Ryann Stickler</v>
      </c>
      <c r="G899" s="2" t="str">
        <f>IF(VLOOKUP(C899,customers!A898:$C$1001,3,FALSE)=0,"",VLOOKUP(C899,customers!A898:$C$1001,3,FALSE) )</f>
        <v>rsticklerox@printfriendly.com</v>
      </c>
      <c r="H899" s="2" t="str">
        <f>VLOOKUP(F899,customers!$B$1:$G$1001,6,FALSE)</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7">
        <f>INDEX(products!$A$1:$G$49,MATCH(orders!$D899,products!$A$1:$A$49,0),MATCH(orders!L$1,products!$A$1:$G$1,0))</f>
        <v>12.15</v>
      </c>
      <c r="M899" s="7">
        <f t="shared" ref="M899:M962" si="42">L899*E899</f>
        <v>24.3</v>
      </c>
      <c r="N899" t="str">
        <f t="shared" ref="N899:N962" si="43">_xlfn.IFS(I899="Rob","Robusta",I899 ="Exc","Excelsa",I899="Ara","Arabika",I899="Lib","Libersia")</f>
        <v>Excelsa</v>
      </c>
      <c r="O899" t="str">
        <f t="shared" ref="O899:O962" si="44">_xlfn.IFS(J899="M","Medium",J899="L","Light",J899="D","Dark")</f>
        <v>Dark</v>
      </c>
      <c r="P899" t="str">
        <f>VLOOKUP(Table2[[#This Row],[Customer ID]],customers!$A$1:$I$1001,9,FALSE)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IF(VLOOKUP(C900,customers!A899:$C$1001,3,FALSE)=0,"",VLOOKUP(C900,customers!A899:$C$1001,3,FALSE) )</f>
        <v/>
      </c>
      <c r="H900" s="2" t="str">
        <f>VLOOKUP(F900,customers!$B$1:$G$1001,6,FALSE)</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VLOOKUP(Table2[[#This Row],[Customer ID]],customers!$A$1:$I$1001,9,FALSE)</f>
        <v>No</v>
      </c>
    </row>
    <row r="901" spans="1:16" x14ac:dyDescent="0.25">
      <c r="A901" s="2" t="s">
        <v>5575</v>
      </c>
      <c r="B901" s="3">
        <v>44523</v>
      </c>
      <c r="C901" s="2" t="s">
        <v>5554</v>
      </c>
      <c r="D901" t="s">
        <v>6162</v>
      </c>
      <c r="E901" s="2">
        <v>5</v>
      </c>
      <c r="F901" s="2" t="str">
        <f>VLOOKUP(C901,customers!$A$1:$B$1001,2,FALSE)</f>
        <v>Derick Snow</v>
      </c>
      <c r="G901" s="2" t="e">
        <f>IF(VLOOKUP(C901,customers!A900:$C$1001,3,FALSE)=0,"",VLOOKUP(C901,customers!A900:$C$1001,3,FALSE) )</f>
        <v>#N/A</v>
      </c>
      <c r="H901" s="2" t="str">
        <f>VLOOKUP(F901,customers!$B$1:$G$1001,6,FALSE)</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7">
        <f>INDEX(products!$A$1:$G$49,MATCH(orders!$D901,products!$A$1:$A$49,0),MATCH(orders!L$1,products!$A$1:$G$1,0))</f>
        <v>14.55</v>
      </c>
      <c r="M901" s="7">
        <f t="shared" si="42"/>
        <v>72.75</v>
      </c>
      <c r="N901" t="str">
        <f t="shared" si="43"/>
        <v>Libersia</v>
      </c>
      <c r="O901" t="str">
        <f t="shared" si="44"/>
        <v>Medium</v>
      </c>
      <c r="P901" t="str">
        <f>VLOOKUP(Table2[[#This Row],[Customer ID]],customers!$A$1:$I$1001,9,FALSE)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IF(VLOOKUP(C902,customers!A901:$C$1001,3,FALSE)=0,"",VLOOKUP(C902,customers!A901:$C$1001,3,FALSE) )</f>
        <v/>
      </c>
      <c r="H902" s="2" t="str">
        <f>VLOOKUP(F902,customers!$B$1:$G$1001,6,FALSE)</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7">
        <f>INDEX(products!$A$1:$G$49,MATCH(orders!$D902,products!$A$1:$A$49,0),MATCH(orders!L$1,products!$A$1:$G$1,0))</f>
        <v>15.85</v>
      </c>
      <c r="M902" s="7">
        <f t="shared" si="42"/>
        <v>47.55</v>
      </c>
      <c r="N902" t="str">
        <f t="shared" si="43"/>
        <v>Libersia</v>
      </c>
      <c r="O902" t="str">
        <f t="shared" si="44"/>
        <v>Light</v>
      </c>
      <c r="P902" t="str">
        <f>VLOOKUP(Table2[[#This Row],[Customer ID]],customers!$A$1:$I$1001,9,FALSE)</f>
        <v>No</v>
      </c>
    </row>
    <row r="903" spans="1:16" x14ac:dyDescent="0.25">
      <c r="A903" s="2" t="s">
        <v>5585</v>
      </c>
      <c r="B903" s="3">
        <v>44223</v>
      </c>
      <c r="C903" s="2" t="s">
        <v>5586</v>
      </c>
      <c r="D903" t="s">
        <v>6178</v>
      </c>
      <c r="E903" s="2">
        <v>1</v>
      </c>
      <c r="F903" s="2" t="str">
        <f>VLOOKUP(C903,customers!$A$1:$B$1001,2,FALSE)</f>
        <v>Drake Jevon</v>
      </c>
      <c r="G903" s="2" t="str">
        <f>IF(VLOOKUP(C903,customers!A902:$C$1001,3,FALSE)=0,"",VLOOKUP(C903,customers!A902:$C$1001,3,FALSE) )</f>
        <v>djevonp1@ibm.com</v>
      </c>
      <c r="H903" s="2" t="str">
        <f>VLOOKUP(F903,customers!$B$1:$G$1001,6,FALSE)</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VLOOKUP(Table2[[#This Row],[Customer ID]],customers!$A$1:$I$1001,9,FALSE)</f>
        <v>Yes</v>
      </c>
    </row>
    <row r="904" spans="1:16" x14ac:dyDescent="0.25">
      <c r="A904" s="2" t="s">
        <v>5591</v>
      </c>
      <c r="B904" s="3">
        <v>43640</v>
      </c>
      <c r="C904" s="2" t="s">
        <v>5592</v>
      </c>
      <c r="D904" t="s">
        <v>6166</v>
      </c>
      <c r="E904" s="2">
        <v>5</v>
      </c>
      <c r="F904" s="2" t="str">
        <f>VLOOKUP(C904,customers!$A$1:$B$1001,2,FALSE)</f>
        <v>Hall Ranner</v>
      </c>
      <c r="G904" s="2" t="str">
        <f>IF(VLOOKUP(C904,customers!A903:$C$1001,3,FALSE)=0,"",VLOOKUP(C904,customers!A903:$C$1001,3,FALSE) )</f>
        <v>hrannerp2@omniture.com</v>
      </c>
      <c r="H904" s="2" t="str">
        <f>VLOOKUP(F904,customers!$B$1:$G$1001,6,FALSE)</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VLOOKUP(Table2[[#This Row],[Customer ID]],customers!$A$1:$I$1001,9,FALSE)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IF(VLOOKUP(C905,customers!A904:$C$1001,3,FALSE)=0,"",VLOOKUP(C905,customers!A904:$C$1001,3,FALSE) )</f>
        <v>bimriep3@addtoany.com</v>
      </c>
      <c r="H905" s="2" t="str">
        <f>VLOOKUP(F905,customers!$B$1:$G$1001,6,FALSE)</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7">
        <f>INDEX(products!$A$1:$G$49,MATCH(orders!$D905,products!$A$1:$A$49,0),MATCH(orders!L$1,products!$A$1:$G$1,0))</f>
        <v>8.73</v>
      </c>
      <c r="M905" s="7">
        <f t="shared" si="42"/>
        <v>17.46</v>
      </c>
      <c r="N905" t="str">
        <f t="shared" si="43"/>
        <v>Libersia</v>
      </c>
      <c r="O905" t="str">
        <f t="shared" si="44"/>
        <v>Medium</v>
      </c>
      <c r="P905" t="str">
        <f>VLOOKUP(Table2[[#This Row],[Customer ID]],customers!$A$1:$I$1001,9,FALSE)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IF(VLOOKUP(C906,customers!A905:$C$1001,3,FALSE)=0,"",VLOOKUP(C906,customers!A905:$C$1001,3,FALSE) )</f>
        <v>dsopperp4@eventbrite.com</v>
      </c>
      <c r="H906" s="2" t="str">
        <f>VLOOKUP(F906,customers!$B$1:$G$1001,6,FALSE)</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7">
        <f>INDEX(products!$A$1:$G$49,MATCH(orders!$D906,products!$A$1:$A$49,0),MATCH(orders!L$1,products!$A$1:$G$1,0))</f>
        <v>29.784999999999997</v>
      </c>
      <c r="M906" s="7">
        <f t="shared" si="42"/>
        <v>148.92499999999998</v>
      </c>
      <c r="N906" t="str">
        <f t="shared" si="43"/>
        <v>Arabika</v>
      </c>
      <c r="O906" t="str">
        <f t="shared" si="44"/>
        <v>Light</v>
      </c>
      <c r="P906" t="str">
        <f>VLOOKUP(Table2[[#This Row],[Customer ID]],customers!$A$1:$I$1001,9,FALSE)</f>
        <v>No</v>
      </c>
    </row>
    <row r="907" spans="1:16" x14ac:dyDescent="0.25">
      <c r="A907" s="2" t="s">
        <v>5609</v>
      </c>
      <c r="B907" s="3">
        <v>43560</v>
      </c>
      <c r="C907" s="2" t="s">
        <v>5610</v>
      </c>
      <c r="D907" t="s">
        <v>6157</v>
      </c>
      <c r="E907" s="2">
        <v>6</v>
      </c>
      <c r="F907" s="2" t="str">
        <f>VLOOKUP(C907,customers!$A$1:$B$1001,2,FALSE)</f>
        <v>Darcy Lochran</v>
      </c>
      <c r="G907" s="2" t="str">
        <f>IF(VLOOKUP(C907,customers!A906:$C$1001,3,FALSE)=0,"",VLOOKUP(C907,customers!A906:$C$1001,3,FALSE) )</f>
        <v/>
      </c>
      <c r="H907" s="2" t="str">
        <f>VLOOKUP(F907,customers!$B$1:$G$1001,6,FALSE)</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7">
        <f>INDEX(products!$A$1:$G$49,MATCH(orders!$D907,products!$A$1:$A$49,0),MATCH(orders!L$1,products!$A$1:$G$1,0))</f>
        <v>6.75</v>
      </c>
      <c r="M907" s="7">
        <f t="shared" si="42"/>
        <v>40.5</v>
      </c>
      <c r="N907" t="str">
        <f t="shared" si="43"/>
        <v>Arabika</v>
      </c>
      <c r="O907" t="str">
        <f t="shared" si="44"/>
        <v>Medium</v>
      </c>
      <c r="P907" t="str">
        <f>VLOOKUP(Table2[[#This Row],[Customer ID]],customers!$A$1:$I$1001,9,FALSE)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IF(VLOOKUP(C908,customers!A907:$C$1001,3,FALSE)=0,"",VLOOKUP(C908,customers!A907:$C$1001,3,FALSE) )</f>
        <v>lledgleyp6@de.vu</v>
      </c>
      <c r="H908" s="2" t="str">
        <f>VLOOKUP(F908,customers!$B$1:$G$1001,6,FALSE)</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7">
        <f>INDEX(products!$A$1:$G$49,MATCH(orders!$D908,products!$A$1:$A$49,0),MATCH(orders!L$1,products!$A$1:$G$1,0))</f>
        <v>6.75</v>
      </c>
      <c r="M908" s="7">
        <f t="shared" si="42"/>
        <v>27</v>
      </c>
      <c r="N908" t="str">
        <f t="shared" si="43"/>
        <v>Arabika</v>
      </c>
      <c r="O908" t="str">
        <f t="shared" si="44"/>
        <v>Medium</v>
      </c>
      <c r="P908" t="str">
        <f>VLOOKUP(Table2[[#This Row],[Customer ID]],customers!$A$1:$I$1001,9,FALSE)</f>
        <v>Yes</v>
      </c>
    </row>
    <row r="909" spans="1:16" x14ac:dyDescent="0.25">
      <c r="A909" s="2" t="s">
        <v>5620</v>
      </c>
      <c r="B909" s="3">
        <v>44449</v>
      </c>
      <c r="C909" s="2" t="s">
        <v>5621</v>
      </c>
      <c r="D909" t="s">
        <v>6143</v>
      </c>
      <c r="E909" s="2">
        <v>3</v>
      </c>
      <c r="F909" s="2" t="str">
        <f>VLOOKUP(C909,customers!$A$1:$B$1001,2,FALSE)</f>
        <v>Tawnya Menary</v>
      </c>
      <c r="G909" s="2" t="str">
        <f>IF(VLOOKUP(C909,customers!A908:$C$1001,3,FALSE)=0,"",VLOOKUP(C909,customers!A908:$C$1001,3,FALSE) )</f>
        <v>tmenaryp7@phoca.cz</v>
      </c>
      <c r="H909" s="2" t="str">
        <f>VLOOKUP(F909,customers!$B$1:$G$1001,6,FALSE)</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7">
        <f>INDEX(products!$A$1:$G$49,MATCH(orders!$D909,products!$A$1:$A$49,0),MATCH(orders!L$1,products!$A$1:$G$1,0))</f>
        <v>12.95</v>
      </c>
      <c r="M909" s="7">
        <f t="shared" si="42"/>
        <v>38.849999999999994</v>
      </c>
      <c r="N909" t="str">
        <f t="shared" si="43"/>
        <v>Libersia</v>
      </c>
      <c r="O909" t="str">
        <f t="shared" si="44"/>
        <v>Dark</v>
      </c>
      <c r="P909" t="str">
        <f>VLOOKUP(Table2[[#This Row],[Customer ID]],customers!$A$1:$I$1001,9,FALSE)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IF(VLOOKUP(C910,customers!A909:$C$1001,3,FALSE)=0,"",VLOOKUP(C910,customers!A909:$C$1001,3,FALSE) )</f>
        <v>gciccottip8@so-net.ne.jp</v>
      </c>
      <c r="H910" s="2" t="str">
        <f>VLOOKUP(F910,customers!$B$1:$G$1001,6,FALSE)</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VLOOKUP(Table2[[#This Row],[Customer ID]],customers!$A$1:$I$1001,9,FALSE)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IF(VLOOKUP(C911,customers!A910:$C$1001,3,FALSE)=0,"",VLOOKUP(C911,customers!A910:$C$1001,3,FALSE) )</f>
        <v/>
      </c>
      <c r="H911" s="2" t="str">
        <f>VLOOKUP(F911,customers!$B$1:$G$1001,6,FALSE)</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VLOOKUP(Table2[[#This Row],[Customer ID]],customers!$A$1:$I$1001,9,FALSE)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IF(VLOOKUP(C912,customers!A911:$C$1001,3,FALSE)=0,"",VLOOKUP(C912,customers!A911:$C$1001,3,FALSE) )</f>
        <v>wjallinpa@pcworld.com</v>
      </c>
      <c r="H912" s="2" t="str">
        <f>VLOOKUP(F912,customers!$B$1:$G$1001,6,FALSE)</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7">
        <f>INDEX(products!$A$1:$G$49,MATCH(orders!$D912,products!$A$1:$A$49,0),MATCH(orders!L$1,products!$A$1:$G$1,0))</f>
        <v>22.884999999999998</v>
      </c>
      <c r="M912" s="7">
        <f t="shared" si="42"/>
        <v>91.539999999999992</v>
      </c>
      <c r="N912" t="str">
        <f t="shared" si="43"/>
        <v>Arabika</v>
      </c>
      <c r="O912" t="str">
        <f t="shared" si="44"/>
        <v>Dark</v>
      </c>
      <c r="P912" t="str">
        <f>VLOOKUP(Table2[[#This Row],[Customer ID]],customers!$A$1:$I$1001,9,FALSE)</f>
        <v>No</v>
      </c>
    </row>
    <row r="913" spans="1:16" x14ac:dyDescent="0.25">
      <c r="A913" s="2" t="s">
        <v>5643</v>
      </c>
      <c r="B913" s="3">
        <v>44511</v>
      </c>
      <c r="C913" s="2" t="s">
        <v>5644</v>
      </c>
      <c r="D913" t="s">
        <v>6155</v>
      </c>
      <c r="E913" s="2">
        <v>4</v>
      </c>
      <c r="F913" s="2" t="str">
        <f>VLOOKUP(C913,customers!$A$1:$B$1001,2,FALSE)</f>
        <v>Mindy Bogey</v>
      </c>
      <c r="G913" s="2" t="str">
        <f>IF(VLOOKUP(C913,customers!A912:$C$1001,3,FALSE)=0,"",VLOOKUP(C913,customers!A912:$C$1001,3,FALSE) )</f>
        <v>mbogeypb@thetimes.co.uk</v>
      </c>
      <c r="H913" s="2" t="str">
        <f>VLOOKUP(F913,customers!$B$1:$G$1001,6,FALSE)</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7">
        <f>INDEX(products!$A$1:$G$49,MATCH(orders!$D913,products!$A$1:$A$49,0),MATCH(orders!L$1,products!$A$1:$G$1,0))</f>
        <v>11.25</v>
      </c>
      <c r="M913" s="7">
        <f t="shared" si="42"/>
        <v>45</v>
      </c>
      <c r="N913" t="str">
        <f t="shared" si="43"/>
        <v>Arabika</v>
      </c>
      <c r="O913" t="str">
        <f t="shared" si="44"/>
        <v>Medium</v>
      </c>
      <c r="P913" t="str">
        <f>VLOOKUP(Table2[[#This Row],[Customer ID]],customers!$A$1:$I$1001,9,FALSE)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IF(VLOOKUP(C914,customers!A913:$C$1001,3,FALSE)=0,"",VLOOKUP(C914,customers!A913:$C$1001,3,FALSE) )</f>
        <v/>
      </c>
      <c r="H914" s="2" t="str">
        <f>VLOOKUP(F914,customers!$B$1:$G$1001,6,FALSE)</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VLOOKUP(Table2[[#This Row],[Customer ID]],customers!$A$1:$I$1001,9,FALSE)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IF(VLOOKUP(C915,customers!A914:$C$1001,3,FALSE)=0,"",VLOOKUP(C915,customers!A914:$C$1001,3,FALSE) )</f>
        <v>mcobbledickpd@ucsd.edu</v>
      </c>
      <c r="H915" s="2" t="str">
        <f>VLOOKUP(F915,customers!$B$1:$G$1001,6,FALSE)</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7">
        <f>INDEX(products!$A$1:$G$49,MATCH(orders!$D915,products!$A$1:$A$49,0),MATCH(orders!L$1,products!$A$1:$G$1,0))</f>
        <v>6.75</v>
      </c>
      <c r="M915" s="7">
        <f t="shared" si="42"/>
        <v>6.75</v>
      </c>
      <c r="N915" t="str">
        <f t="shared" si="43"/>
        <v>Arabika</v>
      </c>
      <c r="O915" t="str">
        <f t="shared" si="44"/>
        <v>Medium</v>
      </c>
      <c r="P915" t="str">
        <f>VLOOKUP(Table2[[#This Row],[Customer ID]],customers!$A$1:$I$1001,9,FALSE)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IF(VLOOKUP(C916,customers!A915:$C$1001,3,FALSE)=0,"",VLOOKUP(C916,customers!A915:$C$1001,3,FALSE) )</f>
        <v>alewrype@whitehouse.gov</v>
      </c>
      <c r="H916" s="2" t="str">
        <f>VLOOKUP(F916,customers!$B$1:$G$1001,6,FALSE)</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7">
        <f>INDEX(products!$A$1:$G$49,MATCH(orders!$D916,products!$A$1:$A$49,0),MATCH(orders!L$1,products!$A$1:$G$1,0))</f>
        <v>11.25</v>
      </c>
      <c r="M916" s="7">
        <f t="shared" si="42"/>
        <v>45</v>
      </c>
      <c r="N916" t="str">
        <f t="shared" si="43"/>
        <v>Arabika</v>
      </c>
      <c r="O916" t="str">
        <f t="shared" si="44"/>
        <v>Medium</v>
      </c>
      <c r="P916" t="str">
        <f>VLOOKUP(Table2[[#This Row],[Customer ID]],customers!$A$1:$I$1001,9,FALSE)</f>
        <v>No</v>
      </c>
    </row>
    <row r="917" spans="1:16" x14ac:dyDescent="0.25">
      <c r="A917" s="2" t="s">
        <v>5666</v>
      </c>
      <c r="B917" s="3">
        <v>43955</v>
      </c>
      <c r="C917" s="2" t="s">
        <v>5667</v>
      </c>
      <c r="D917" t="s">
        <v>6185</v>
      </c>
      <c r="E917" s="2">
        <v>3</v>
      </c>
      <c r="F917" s="2" t="str">
        <f>VLOOKUP(C917,customers!$A$1:$B$1001,2,FALSE)</f>
        <v>Isis Hessel</v>
      </c>
      <c r="G917" s="2" t="str">
        <f>IF(VLOOKUP(C917,customers!A916:$C$1001,3,FALSE)=0,"",VLOOKUP(C917,customers!A916:$C$1001,3,FALSE) )</f>
        <v>ihesselpf@ox.ac.uk</v>
      </c>
      <c r="H917" s="2" t="str">
        <f>VLOOKUP(F917,customers!$B$1:$G$1001,6,FALSE)</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VLOOKUP(Table2[[#This Row],[Customer ID]],customers!$A$1:$I$1001,9,FALSE)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IF(VLOOKUP(C918,customers!A917:$C$1001,3,FALSE)=0,"",VLOOKUP(C918,customers!A917:$C$1001,3,FALSE) )</f>
        <v/>
      </c>
      <c r="H918" s="2" t="str">
        <f>VLOOKUP(F918,customers!$B$1:$G$1001,6,FALSE)</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VLOOKUP(Table2[[#This Row],[Customer ID]],customers!$A$1:$I$1001,9,FALSE)</f>
        <v>Yes</v>
      </c>
    </row>
    <row r="919" spans="1:16" x14ac:dyDescent="0.25">
      <c r="A919" s="2" t="s">
        <v>5676</v>
      </c>
      <c r="B919" s="3">
        <v>44573</v>
      </c>
      <c r="C919" s="2" t="s">
        <v>5677</v>
      </c>
      <c r="D919" t="s">
        <v>6157</v>
      </c>
      <c r="E919" s="2">
        <v>1</v>
      </c>
      <c r="F919" s="2" t="str">
        <f>VLOOKUP(C919,customers!$A$1:$B$1001,2,FALSE)</f>
        <v>Chloris Sorrell</v>
      </c>
      <c r="G919" s="2" t="str">
        <f>IF(VLOOKUP(C919,customers!A918:$C$1001,3,FALSE)=0,"",VLOOKUP(C919,customers!A918:$C$1001,3,FALSE) )</f>
        <v>csorrellph@amazon.com</v>
      </c>
      <c r="H919" s="2" t="str">
        <f>VLOOKUP(F919,customers!$B$1:$G$1001,6,FALSE)</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7">
        <f>INDEX(products!$A$1:$G$49,MATCH(orders!$D919,products!$A$1:$A$49,0),MATCH(orders!L$1,products!$A$1:$G$1,0))</f>
        <v>6.75</v>
      </c>
      <c r="M919" s="7">
        <f t="shared" si="42"/>
        <v>6.75</v>
      </c>
      <c r="N919" t="str">
        <f t="shared" si="43"/>
        <v>Arabika</v>
      </c>
      <c r="O919" t="str">
        <f t="shared" si="44"/>
        <v>Medium</v>
      </c>
      <c r="P919" t="str">
        <f>VLOOKUP(Table2[[#This Row],[Customer ID]],customers!$A$1:$I$1001,9,FALSE)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IF(VLOOKUP(C920,customers!A919:$C$1001,3,FALSE)=0,"",VLOOKUP(C920,customers!A919:$C$1001,3,FALSE) )</f>
        <v>csorrellph@amazon.com</v>
      </c>
      <c r="H920" s="2" t="str">
        <f>VLOOKUP(F920,customers!$B$1:$G$1001,6,FALSE)</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VLOOKUP(Table2[[#This Row],[Customer ID]],customers!$A$1:$I$1001,9,FALSE)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IF(VLOOKUP(C921,customers!A920:$C$1001,3,FALSE)=0,"",VLOOKUP(C921,customers!A920:$C$1001,3,FALSE) )</f>
        <v>qheavysidepj@unc.edu</v>
      </c>
      <c r="H921" s="2" t="str">
        <f>VLOOKUP(F921,customers!$B$1:$G$1001,6,FALSE)</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VLOOKUP(Table2[[#This Row],[Customer ID]],customers!$A$1:$I$1001,9,FALSE)</f>
        <v>Yes</v>
      </c>
    </row>
    <row r="922" spans="1:16" x14ac:dyDescent="0.25">
      <c r="A922" s="2" t="s">
        <v>5693</v>
      </c>
      <c r="B922" s="3">
        <v>44711</v>
      </c>
      <c r="C922" s="2" t="s">
        <v>5694</v>
      </c>
      <c r="D922" t="s">
        <v>6149</v>
      </c>
      <c r="E922" s="2">
        <v>6</v>
      </c>
      <c r="F922" s="2" t="str">
        <f>VLOOKUP(C922,customers!$A$1:$B$1001,2,FALSE)</f>
        <v>Hadley Reuven</v>
      </c>
      <c r="G922" s="2" t="str">
        <f>IF(VLOOKUP(C922,customers!A921:$C$1001,3,FALSE)=0,"",VLOOKUP(C922,customers!A921:$C$1001,3,FALSE) )</f>
        <v>hreuvenpk@whitehouse.gov</v>
      </c>
      <c r="H922" s="2" t="str">
        <f>VLOOKUP(F922,customers!$B$1:$G$1001,6,FALSE)</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VLOOKUP(Table2[[#This Row],[Customer ID]],customers!$A$1:$I$1001,9,FALSE)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IF(VLOOKUP(C923,customers!A922:$C$1001,3,FALSE)=0,"",VLOOKUP(C923,customers!A922:$C$1001,3,FALSE) )</f>
        <v>mattwoolpl@nba.com</v>
      </c>
      <c r="H923" s="2" t="str">
        <f>VLOOKUP(F923,customers!$B$1:$G$1001,6,FALSE)</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7">
        <f>INDEX(products!$A$1:$G$49,MATCH(orders!$D923,products!$A$1:$A$49,0),MATCH(orders!L$1,products!$A$1:$G$1,0))</f>
        <v>3.8849999999999998</v>
      </c>
      <c r="M923" s="7">
        <f t="shared" si="42"/>
        <v>7.77</v>
      </c>
      <c r="N923" t="str">
        <f t="shared" si="43"/>
        <v>Libersia</v>
      </c>
      <c r="O923" t="str">
        <f t="shared" si="44"/>
        <v>Dark</v>
      </c>
      <c r="P923" t="str">
        <f>VLOOKUP(Table2[[#This Row],[Customer ID]],customers!$A$1:$I$1001,9,FALSE)</f>
        <v>No</v>
      </c>
    </row>
    <row r="924" spans="1:16" x14ac:dyDescent="0.25">
      <c r="A924" s="2" t="s">
        <v>5705</v>
      </c>
      <c r="B924" s="3">
        <v>44659</v>
      </c>
      <c r="C924" s="2" t="s">
        <v>5706</v>
      </c>
      <c r="D924" t="s">
        <v>6155</v>
      </c>
      <c r="E924" s="2">
        <v>6</v>
      </c>
      <c r="F924" s="2" t="str">
        <f>VLOOKUP(C924,customers!$A$1:$B$1001,2,FALSE)</f>
        <v>Charin Maplethorp</v>
      </c>
      <c r="G924" s="2" t="str">
        <f>IF(VLOOKUP(C924,customers!A923:$C$1001,3,FALSE)=0,"",VLOOKUP(C924,customers!A923:$C$1001,3,FALSE) )</f>
        <v/>
      </c>
      <c r="H924" s="2" t="str">
        <f>VLOOKUP(F924,customers!$B$1:$G$1001,6,FALSE)</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7">
        <f>INDEX(products!$A$1:$G$49,MATCH(orders!$D924,products!$A$1:$A$49,0),MATCH(orders!L$1,products!$A$1:$G$1,0))</f>
        <v>11.25</v>
      </c>
      <c r="M924" s="7">
        <f t="shared" si="42"/>
        <v>67.5</v>
      </c>
      <c r="N924" t="str">
        <f t="shared" si="43"/>
        <v>Arabika</v>
      </c>
      <c r="O924" t="str">
        <f t="shared" si="44"/>
        <v>Medium</v>
      </c>
      <c r="P924" t="str">
        <f>VLOOKUP(Table2[[#This Row],[Customer ID]],customers!$A$1:$I$1001,9,FALSE)</f>
        <v>Yes</v>
      </c>
    </row>
    <row r="925" spans="1:16" x14ac:dyDescent="0.25">
      <c r="A925" s="2" t="s">
        <v>5709</v>
      </c>
      <c r="B925" s="3">
        <v>43746</v>
      </c>
      <c r="C925" s="2" t="s">
        <v>5710</v>
      </c>
      <c r="D925" t="s">
        <v>6185</v>
      </c>
      <c r="E925" s="2">
        <v>1</v>
      </c>
      <c r="F925" s="2" t="str">
        <f>VLOOKUP(C925,customers!$A$1:$B$1001,2,FALSE)</f>
        <v>Goldie Wynes</v>
      </c>
      <c r="G925" s="2" t="str">
        <f>IF(VLOOKUP(C925,customers!A924:$C$1001,3,FALSE)=0,"",VLOOKUP(C925,customers!A924:$C$1001,3,FALSE) )</f>
        <v>gwynespn@dagondesign.com</v>
      </c>
      <c r="H925" s="2" t="str">
        <f>VLOOKUP(F925,customers!$B$1:$G$1001,6,FALSE)</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VLOOKUP(Table2[[#This Row],[Customer ID]],customers!$A$1:$I$1001,9,FALSE)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IF(VLOOKUP(C926,customers!A925:$C$1001,3,FALSE)=0,"",VLOOKUP(C926,customers!A925:$C$1001,3,FALSE) )</f>
        <v>cmaccourtpo@amazon.com</v>
      </c>
      <c r="H926" s="2" t="str">
        <f>VLOOKUP(F926,customers!$B$1:$G$1001,6,FALSE)</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7">
        <f>INDEX(products!$A$1:$G$49,MATCH(orders!$D926,products!$A$1:$A$49,0),MATCH(orders!L$1,products!$A$1:$G$1,0))</f>
        <v>29.784999999999997</v>
      </c>
      <c r="M926" s="7">
        <f t="shared" si="42"/>
        <v>89.35499999999999</v>
      </c>
      <c r="N926" t="str">
        <f t="shared" si="43"/>
        <v>Arabika</v>
      </c>
      <c r="O926" t="str">
        <f t="shared" si="44"/>
        <v>Light</v>
      </c>
      <c r="P926" t="str">
        <f>VLOOKUP(Table2[[#This Row],[Customer ID]],customers!$A$1:$I$1001,9,FALSE)</f>
        <v>No</v>
      </c>
    </row>
    <row r="927" spans="1:16" x14ac:dyDescent="0.25">
      <c r="A927" s="2" t="s">
        <v>5720</v>
      </c>
      <c r="B927" s="3">
        <v>44770</v>
      </c>
      <c r="C927" s="2" t="s">
        <v>5554</v>
      </c>
      <c r="D927" t="s">
        <v>6157</v>
      </c>
      <c r="E927" s="2">
        <v>3</v>
      </c>
      <c r="F927" s="2" t="str">
        <f>VLOOKUP(C927,customers!$A$1:$B$1001,2,FALSE)</f>
        <v>Derick Snow</v>
      </c>
      <c r="G927" s="2" t="e">
        <f>IF(VLOOKUP(C927,customers!A926:$C$1001,3,FALSE)=0,"",VLOOKUP(C927,customers!A926:$C$1001,3,FALSE) )</f>
        <v>#N/A</v>
      </c>
      <c r="H927" s="2" t="str">
        <f>VLOOKUP(F927,customers!$B$1:$G$1001,6,FALSE)</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7">
        <f>INDEX(products!$A$1:$G$49,MATCH(orders!$D927,products!$A$1:$A$49,0),MATCH(orders!L$1,products!$A$1:$G$1,0))</f>
        <v>6.75</v>
      </c>
      <c r="M927" s="7">
        <f t="shared" si="42"/>
        <v>20.25</v>
      </c>
      <c r="N927" t="str">
        <f t="shared" si="43"/>
        <v>Arabika</v>
      </c>
      <c r="O927" t="str">
        <f t="shared" si="44"/>
        <v>Medium</v>
      </c>
      <c r="P927" t="str">
        <f>VLOOKUP(Table2[[#This Row],[Customer ID]],customers!$A$1:$I$1001,9,FALSE)</f>
        <v>No</v>
      </c>
    </row>
    <row r="928" spans="1:16" x14ac:dyDescent="0.25">
      <c r="A928" s="2" t="s">
        <v>5725</v>
      </c>
      <c r="B928" s="3">
        <v>44012</v>
      </c>
      <c r="C928" s="2" t="s">
        <v>5726</v>
      </c>
      <c r="D928" t="s">
        <v>6157</v>
      </c>
      <c r="E928" s="2">
        <v>5</v>
      </c>
      <c r="F928" s="2" t="str">
        <f>VLOOKUP(C928,customers!$A$1:$B$1001,2,FALSE)</f>
        <v>Evy Wilsone</v>
      </c>
      <c r="G928" s="2" t="str">
        <f>IF(VLOOKUP(C928,customers!A927:$C$1001,3,FALSE)=0,"",VLOOKUP(C928,customers!A927:$C$1001,3,FALSE) )</f>
        <v>ewilsonepq@eepurl.com</v>
      </c>
      <c r="H928" s="2" t="str">
        <f>VLOOKUP(F928,customers!$B$1:$G$1001,6,FALSE)</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6.75</v>
      </c>
      <c r="M928" s="7">
        <f t="shared" si="42"/>
        <v>33.75</v>
      </c>
      <c r="N928" t="str">
        <f t="shared" si="43"/>
        <v>Arabika</v>
      </c>
      <c r="O928" t="str">
        <f t="shared" si="44"/>
        <v>Medium</v>
      </c>
      <c r="P928" t="str">
        <f>VLOOKUP(Table2[[#This Row],[Customer ID]],customers!$A$1:$I$1001,9,FALSE)</f>
        <v>Yes</v>
      </c>
    </row>
    <row r="929" spans="1:16" x14ac:dyDescent="0.25">
      <c r="A929" s="2" t="s">
        <v>5731</v>
      </c>
      <c r="B929" s="3">
        <v>43474</v>
      </c>
      <c r="C929" s="2" t="s">
        <v>5732</v>
      </c>
      <c r="D929" t="s">
        <v>6185</v>
      </c>
      <c r="E929" s="2">
        <v>4</v>
      </c>
      <c r="F929" s="2" t="str">
        <f>VLOOKUP(C929,customers!$A$1:$B$1001,2,FALSE)</f>
        <v>Dolores Duffie</v>
      </c>
      <c r="G929" s="2" t="str">
        <f>IF(VLOOKUP(C929,customers!A928:$C$1001,3,FALSE)=0,"",VLOOKUP(C929,customers!A928:$C$1001,3,FALSE) )</f>
        <v>dduffiepr@time.com</v>
      </c>
      <c r="H929" s="2" t="str">
        <f>VLOOKUP(F929,customers!$B$1:$G$1001,6,FALSE)</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VLOOKUP(Table2[[#This Row],[Customer ID]],customers!$A$1:$I$1001,9,FALSE)</f>
        <v>No</v>
      </c>
    </row>
    <row r="930" spans="1:16" x14ac:dyDescent="0.25">
      <c r="A930" s="2" t="s">
        <v>5737</v>
      </c>
      <c r="B930" s="3">
        <v>44754</v>
      </c>
      <c r="C930" s="2" t="s">
        <v>5738</v>
      </c>
      <c r="D930" t="s">
        <v>6166</v>
      </c>
      <c r="E930" s="2">
        <v>2</v>
      </c>
      <c r="F930" s="2" t="str">
        <f>VLOOKUP(C930,customers!$A$1:$B$1001,2,FALSE)</f>
        <v>Mathilda Matiasek</v>
      </c>
      <c r="G930" s="2" t="str">
        <f>IF(VLOOKUP(C930,customers!A929:$C$1001,3,FALSE)=0,"",VLOOKUP(C930,customers!A929:$C$1001,3,FALSE) )</f>
        <v>mmatiasekps@ucoz.ru</v>
      </c>
      <c r="H930" s="2" t="str">
        <f>VLOOKUP(F930,customers!$B$1:$G$1001,6,FALSE)</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VLOOKUP(Table2[[#This Row],[Customer ID]],customers!$A$1:$I$1001,9,FALSE)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IF(VLOOKUP(C931,customers!A930:$C$1001,3,FALSE)=0,"",VLOOKUP(C931,customers!A930:$C$1001,3,FALSE) )</f>
        <v>jcamillopt@shinystat.com</v>
      </c>
      <c r="H931" s="2" t="str">
        <f>VLOOKUP(F931,customers!$B$1:$G$1001,6,FALSE)</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VLOOKUP(Table2[[#This Row],[Customer ID]],customers!$A$1:$I$1001,9,FALSE)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IF(VLOOKUP(C932,customers!A931:$C$1001,3,FALSE)=0,"",VLOOKUP(C932,customers!A931:$C$1001,3,FALSE) )</f>
        <v>kphilbrickpu@cdc.gov</v>
      </c>
      <c r="H932" s="2" t="str">
        <f>VLOOKUP(F932,customers!$B$1:$G$1001,6,FALSE)</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VLOOKUP(Table2[[#This Row],[Customer ID]],customers!$A$1:$I$1001,9,FALSE)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IF(VLOOKUP(C933,customers!A932:$C$1001,3,FALSE)=0,"",VLOOKUP(C933,customers!A932:$C$1001,3,FALSE) )</f>
        <v/>
      </c>
      <c r="H933" s="2" t="str">
        <f>VLOOKUP(F933,customers!$B$1:$G$1001,6,FALSE)</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7">
        <f>INDEX(products!$A$1:$G$49,MATCH(orders!$D933,products!$A$1:$A$49,0),MATCH(orders!L$1,products!$A$1:$G$1,0))</f>
        <v>5.97</v>
      </c>
      <c r="M933" s="7">
        <f t="shared" si="42"/>
        <v>23.88</v>
      </c>
      <c r="N933" t="str">
        <f t="shared" si="43"/>
        <v>Arabika</v>
      </c>
      <c r="O933" t="str">
        <f t="shared" si="44"/>
        <v>Dark</v>
      </c>
      <c r="P933" t="str">
        <f>VLOOKUP(Table2[[#This Row],[Customer ID]],customers!$A$1:$I$1001,9,FALSE)</f>
        <v>Yes</v>
      </c>
    </row>
    <row r="934" spans="1:16" x14ac:dyDescent="0.25">
      <c r="A934" s="2" t="s">
        <v>5757</v>
      </c>
      <c r="B934" s="3">
        <v>44117</v>
      </c>
      <c r="C934" s="2" t="s">
        <v>5758</v>
      </c>
      <c r="D934" t="s">
        <v>6141</v>
      </c>
      <c r="E934" s="2">
        <v>4</v>
      </c>
      <c r="F934" s="2" t="str">
        <f>VLOOKUP(C934,customers!$A$1:$B$1001,2,FALSE)</f>
        <v>Barnett Sillis</v>
      </c>
      <c r="G934" s="2" t="str">
        <f>IF(VLOOKUP(C934,customers!A933:$C$1001,3,FALSE)=0,"",VLOOKUP(C934,customers!A933:$C$1001,3,FALSE) )</f>
        <v>bsillispw@istockphoto.com</v>
      </c>
      <c r="H934" s="2" t="str">
        <f>VLOOKUP(F934,customers!$B$1:$G$1001,6,FALSE)</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VLOOKUP(Table2[[#This Row],[Customer ID]],customers!$A$1:$I$1001,9,FALSE)</f>
        <v>No</v>
      </c>
    </row>
    <row r="935" spans="1:16" x14ac:dyDescent="0.25">
      <c r="A935" s="2" t="s">
        <v>5763</v>
      </c>
      <c r="B935" s="3">
        <v>44557</v>
      </c>
      <c r="C935" s="2" t="s">
        <v>5764</v>
      </c>
      <c r="D935" t="s">
        <v>6177</v>
      </c>
      <c r="E935" s="2">
        <v>3</v>
      </c>
      <c r="F935" s="2" t="str">
        <f>VLOOKUP(C935,customers!$A$1:$B$1001,2,FALSE)</f>
        <v>Brenn Dundredge</v>
      </c>
      <c r="G935" s="2" t="str">
        <f>IF(VLOOKUP(C935,customers!A934:$C$1001,3,FALSE)=0,"",VLOOKUP(C935,customers!A934:$C$1001,3,FALSE) )</f>
        <v/>
      </c>
      <c r="H935" s="2" t="str">
        <f>VLOOKUP(F935,customers!$B$1:$G$1001,6,FALSE)</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VLOOKUP(Table2[[#This Row],[Customer ID]],customers!$A$1:$I$1001,9,FALSE)</f>
        <v>Yes</v>
      </c>
    </row>
    <row r="936" spans="1:16" x14ac:dyDescent="0.25">
      <c r="A936" s="2" t="s">
        <v>5768</v>
      </c>
      <c r="B936" s="3">
        <v>44409</v>
      </c>
      <c r="C936" s="2" t="s">
        <v>5769</v>
      </c>
      <c r="D936" t="s">
        <v>6151</v>
      </c>
      <c r="E936" s="2">
        <v>5</v>
      </c>
      <c r="F936" s="2" t="str">
        <f>VLOOKUP(C936,customers!$A$1:$B$1001,2,FALSE)</f>
        <v>Read Cutts</v>
      </c>
      <c r="G936" s="2" t="str">
        <f>IF(VLOOKUP(C936,customers!A935:$C$1001,3,FALSE)=0,"",VLOOKUP(C936,customers!A935:$C$1001,3,FALSE) )</f>
        <v>rcuttspy@techcrunch.com</v>
      </c>
      <c r="H936" s="2" t="str">
        <f>VLOOKUP(F936,customers!$B$1:$G$1001,6,FALSE)</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VLOOKUP(Table2[[#This Row],[Customer ID]],customers!$A$1:$I$1001,9,FALSE)</f>
        <v>No</v>
      </c>
    </row>
    <row r="937" spans="1:16" x14ac:dyDescent="0.25">
      <c r="A937" s="2" t="s">
        <v>5774</v>
      </c>
      <c r="B937" s="3">
        <v>44153</v>
      </c>
      <c r="C937" s="2" t="s">
        <v>5775</v>
      </c>
      <c r="D937" t="s">
        <v>6175</v>
      </c>
      <c r="E937" s="2">
        <v>6</v>
      </c>
      <c r="F937" s="2" t="str">
        <f>VLOOKUP(C937,customers!$A$1:$B$1001,2,FALSE)</f>
        <v>Michale Delves</v>
      </c>
      <c r="G937" s="2" t="str">
        <f>IF(VLOOKUP(C937,customers!A936:$C$1001,3,FALSE)=0,"",VLOOKUP(C937,customers!A936:$C$1001,3,FALSE) )</f>
        <v>mdelvespz@nature.com</v>
      </c>
      <c r="H937" s="2" t="str">
        <f>VLOOKUP(F937,customers!$B$1:$G$1001,6,FALSE)</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7">
        <f>INDEX(products!$A$1:$G$49,MATCH(orders!$D937,products!$A$1:$A$49,0),MATCH(orders!L$1,products!$A$1:$G$1,0))</f>
        <v>25.874999999999996</v>
      </c>
      <c r="M937" s="7">
        <f t="shared" si="42"/>
        <v>155.24999999999997</v>
      </c>
      <c r="N937" t="str">
        <f t="shared" si="43"/>
        <v>Arabika</v>
      </c>
      <c r="O937" t="str">
        <f t="shared" si="44"/>
        <v>Medium</v>
      </c>
      <c r="P937" t="str">
        <f>VLOOKUP(Table2[[#This Row],[Customer ID]],customers!$A$1:$I$1001,9,FALSE)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IF(VLOOKUP(C938,customers!A937:$C$1001,3,FALSE)=0,"",VLOOKUP(C938,customers!A937:$C$1001,3,FALSE) )</f>
        <v>dgrittonq0@nydailynews.com</v>
      </c>
      <c r="H938" s="2" t="str">
        <f>VLOOKUP(F938,customers!$B$1:$G$1001,6,FALSE)</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7">
        <f>INDEX(products!$A$1:$G$49,MATCH(orders!$D938,products!$A$1:$A$49,0),MATCH(orders!L$1,products!$A$1:$G$1,0))</f>
        <v>7.77</v>
      </c>
      <c r="M938" s="7">
        <f t="shared" si="42"/>
        <v>23.31</v>
      </c>
      <c r="N938" t="str">
        <f t="shared" si="43"/>
        <v>Libersia</v>
      </c>
      <c r="O938" t="str">
        <f t="shared" si="44"/>
        <v>Dark</v>
      </c>
      <c r="P938" t="str">
        <f>VLOOKUP(Table2[[#This Row],[Customer ID]],customers!$A$1:$I$1001,9,FALSE)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IF(VLOOKUP(C939,customers!A938:$C$1001,3,FALSE)=0,"",VLOOKUP(C939,customers!A938:$C$1001,3,FALSE) )</f>
        <v>dgrittonq0@nydailynews.com</v>
      </c>
      <c r="H939" s="2" t="str">
        <f>VLOOKUP(F939,customers!$B$1:$G$1001,6,FALSE)</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VLOOKUP(Table2[[#This Row],[Customer ID]],customers!$A$1:$I$1001,9,FALSE)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IF(VLOOKUP(C940,customers!A939:$C$1001,3,FALSE)=0,"",VLOOKUP(C940,customers!A939:$C$1001,3,FALSE) )</f>
        <v>dgutq2@umich.edu</v>
      </c>
      <c r="H940" s="2" t="str">
        <f>VLOOKUP(F940,customers!$B$1:$G$1001,6,FALSE)</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VLOOKUP(Table2[[#This Row],[Customer ID]],customers!$A$1:$I$1001,9,FALSE)</f>
        <v>Yes</v>
      </c>
    </row>
    <row r="941" spans="1:16" x14ac:dyDescent="0.25">
      <c r="A941" s="2" t="s">
        <v>5797</v>
      </c>
      <c r="B941" s="3">
        <v>44229</v>
      </c>
      <c r="C941" s="2" t="s">
        <v>5798</v>
      </c>
      <c r="D941" t="s">
        <v>6145</v>
      </c>
      <c r="E941" s="2">
        <v>6</v>
      </c>
      <c r="F941" s="2" t="str">
        <f>VLOOKUP(C941,customers!$A$1:$B$1001,2,FALSE)</f>
        <v>Willy Pummery</v>
      </c>
      <c r="G941" s="2" t="str">
        <f>IF(VLOOKUP(C941,customers!A940:$C$1001,3,FALSE)=0,"",VLOOKUP(C941,customers!A940:$C$1001,3,FALSE) )</f>
        <v>wpummeryq3@topsy.com</v>
      </c>
      <c r="H941" s="2" t="str">
        <f>VLOOKUP(F941,customers!$B$1:$G$1001,6,FALSE)</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7">
        <f>INDEX(products!$A$1:$G$49,MATCH(orders!$D941,products!$A$1:$A$49,0),MATCH(orders!L$1,products!$A$1:$G$1,0))</f>
        <v>4.7549999999999999</v>
      </c>
      <c r="M941" s="7">
        <f t="shared" si="42"/>
        <v>28.53</v>
      </c>
      <c r="N941" t="str">
        <f t="shared" si="43"/>
        <v>Libersia</v>
      </c>
      <c r="O941" t="str">
        <f t="shared" si="44"/>
        <v>Light</v>
      </c>
      <c r="P941" t="str">
        <f>VLOOKUP(Table2[[#This Row],[Customer ID]],customers!$A$1:$I$1001,9,FALSE)</f>
        <v>No</v>
      </c>
    </row>
    <row r="942" spans="1:16" x14ac:dyDescent="0.25">
      <c r="A942" s="2" t="s">
        <v>5803</v>
      </c>
      <c r="B942" s="3">
        <v>44332</v>
      </c>
      <c r="C942" s="2" t="s">
        <v>5804</v>
      </c>
      <c r="D942" t="s">
        <v>6173</v>
      </c>
      <c r="E942" s="2">
        <v>2</v>
      </c>
      <c r="F942" s="2" t="str">
        <f>VLOOKUP(C942,customers!$A$1:$B$1001,2,FALSE)</f>
        <v>Geoffrey Siuda</v>
      </c>
      <c r="G942" s="2" t="str">
        <f>IF(VLOOKUP(C942,customers!A941:$C$1001,3,FALSE)=0,"",VLOOKUP(C942,customers!A941:$C$1001,3,FALSE) )</f>
        <v>gsiudaq4@nytimes.com</v>
      </c>
      <c r="H942" s="2" t="str">
        <f>VLOOKUP(F942,customers!$B$1:$G$1001,6,FALSE)</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VLOOKUP(Table2[[#This Row],[Customer ID]],customers!$A$1:$I$1001,9,FALSE)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IF(VLOOKUP(C943,customers!A942:$C$1001,3,FALSE)=0,"",VLOOKUP(C943,customers!A942:$C$1001,3,FALSE) )</f>
        <v>hcrowneq5@wufoo.com</v>
      </c>
      <c r="H943" s="2" t="str">
        <f>VLOOKUP(F943,customers!$B$1:$G$1001,6,FALSE)</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42"/>
        <v>15.54</v>
      </c>
      <c r="N943" t="str">
        <f t="shared" si="43"/>
        <v>Arabika</v>
      </c>
      <c r="O943" t="str">
        <f t="shared" si="44"/>
        <v>Light</v>
      </c>
      <c r="P943" t="str">
        <f>VLOOKUP(Table2[[#This Row],[Customer ID]],customers!$A$1:$I$1001,9,FALSE)</f>
        <v>Yes</v>
      </c>
    </row>
    <row r="944" spans="1:16" x14ac:dyDescent="0.25">
      <c r="A944" s="2" t="s">
        <v>5816</v>
      </c>
      <c r="B944" s="3">
        <v>44464</v>
      </c>
      <c r="C944" s="2" t="s">
        <v>5817</v>
      </c>
      <c r="D944" t="s">
        <v>6179</v>
      </c>
      <c r="E944" s="2">
        <v>3</v>
      </c>
      <c r="F944" s="2" t="str">
        <f>VLOOKUP(C944,customers!$A$1:$B$1001,2,FALSE)</f>
        <v>Vernor Pawsey</v>
      </c>
      <c r="G944" s="2" t="str">
        <f>IF(VLOOKUP(C944,customers!A943:$C$1001,3,FALSE)=0,"",VLOOKUP(C944,customers!A943:$C$1001,3,FALSE) )</f>
        <v>vpawseyq6@tiny.cc</v>
      </c>
      <c r="H944" s="2" t="str">
        <f>VLOOKUP(F944,customers!$B$1:$G$1001,6,FALSE)</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VLOOKUP(Table2[[#This Row],[Customer ID]],customers!$A$1:$I$1001,9,FALSE)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IF(VLOOKUP(C945,customers!A944:$C$1001,3,FALSE)=0,"",VLOOKUP(C945,customers!A944:$C$1001,3,FALSE) )</f>
        <v>awaterhouseq7@istockphoto.com</v>
      </c>
      <c r="H945" s="2" t="str">
        <f>VLOOKUP(F945,customers!$B$1:$G$1001,6,FALSE)</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7">
        <f>INDEX(products!$A$1:$G$49,MATCH(orders!$D945,products!$A$1:$A$49,0),MATCH(orders!L$1,products!$A$1:$G$1,0))</f>
        <v>7.77</v>
      </c>
      <c r="M945" s="7">
        <f t="shared" si="42"/>
        <v>46.62</v>
      </c>
      <c r="N945" t="str">
        <f t="shared" si="43"/>
        <v>Arabika</v>
      </c>
      <c r="O945" t="str">
        <f t="shared" si="44"/>
        <v>Light</v>
      </c>
      <c r="P945" t="str">
        <f>VLOOKUP(Table2[[#This Row],[Customer ID]],customers!$A$1:$I$1001,9,FALSE)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IF(VLOOKUP(C946,customers!A945:$C$1001,3,FALSE)=0,"",VLOOKUP(C946,customers!A945:$C$1001,3,FALSE) )</f>
        <v>fhaughianq8@1688.com</v>
      </c>
      <c r="H946" s="2" t="str">
        <f>VLOOKUP(F946,customers!$B$1:$G$1001,6,FALSE)</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VLOOKUP(Table2[[#This Row],[Customer ID]],customers!$A$1:$I$1001,9,FALSE)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IF(VLOOKUP(C947,customers!A946:$C$1001,3,FALSE)=0,"",VLOOKUP(C947,customers!A946:$C$1001,3,FALSE) )</f>
        <v/>
      </c>
      <c r="H947" s="2" t="str">
        <f>VLOOKUP(F947,customers!$B$1:$G$1001,6,FALSE)</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7">
        <f>INDEX(products!$A$1:$G$49,MATCH(orders!$D947,products!$A$1:$A$49,0),MATCH(orders!L$1,products!$A$1:$G$1,0))</f>
        <v>29.784999999999997</v>
      </c>
      <c r="M947" s="7">
        <f t="shared" si="42"/>
        <v>119.13999999999999</v>
      </c>
      <c r="N947" t="str">
        <f t="shared" si="43"/>
        <v>Libersia</v>
      </c>
      <c r="O947" t="str">
        <f t="shared" si="44"/>
        <v>Dark</v>
      </c>
      <c r="P947" t="str">
        <f>VLOOKUP(Table2[[#This Row],[Customer ID]],customers!$A$1:$I$1001,9,FALSE)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IF(VLOOKUP(C948,customers!A947:$C$1001,3,FALSE)=0,"",VLOOKUP(C948,customers!A947:$C$1001,3,FALSE) )</f>
        <v/>
      </c>
      <c r="H948" s="2" t="str">
        <f>VLOOKUP(F948,customers!$B$1:$G$1001,6,FALSE)</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7">
        <f>INDEX(products!$A$1:$G$49,MATCH(orders!$D948,products!$A$1:$A$49,0),MATCH(orders!L$1,products!$A$1:$G$1,0))</f>
        <v>7.77</v>
      </c>
      <c r="M948" s="7">
        <f t="shared" si="42"/>
        <v>23.31</v>
      </c>
      <c r="N948" t="str">
        <f t="shared" si="43"/>
        <v>Libersia</v>
      </c>
      <c r="O948" t="str">
        <f t="shared" si="44"/>
        <v>Dark</v>
      </c>
      <c r="P948" t="str">
        <f>VLOOKUP(Table2[[#This Row],[Customer ID]],customers!$A$1:$I$1001,9,FALSE)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IF(VLOOKUP(C949,customers!A948:$C$1001,3,FALSE)=0,"",VLOOKUP(C949,customers!A948:$C$1001,3,FALSE) )</f>
        <v>rfaltinqb@topsy.com</v>
      </c>
      <c r="H949" s="2" t="str">
        <f>VLOOKUP(F949,customers!$B$1:$G$1001,6,FALSE)</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7">
        <f>INDEX(products!$A$1:$G$49,MATCH(orders!$D949,products!$A$1:$A$49,0),MATCH(orders!L$1,products!$A$1:$G$1,0))</f>
        <v>11.25</v>
      </c>
      <c r="M949" s="7">
        <f t="shared" si="42"/>
        <v>11.25</v>
      </c>
      <c r="N949" t="str">
        <f t="shared" si="43"/>
        <v>Arabika</v>
      </c>
      <c r="O949" t="str">
        <f t="shared" si="44"/>
        <v>Medium</v>
      </c>
      <c r="P949" t="str">
        <f>VLOOKUP(Table2[[#This Row],[Customer ID]],customers!$A$1:$I$1001,9,FALSE)</f>
        <v>No</v>
      </c>
    </row>
    <row r="950" spans="1:16" x14ac:dyDescent="0.25">
      <c r="A950" s="2" t="s">
        <v>5849</v>
      </c>
      <c r="B950" s="3">
        <v>44445</v>
      </c>
      <c r="C950" s="2" t="s">
        <v>5850</v>
      </c>
      <c r="D950" t="s">
        <v>6185</v>
      </c>
      <c r="E950" s="2">
        <v>3</v>
      </c>
      <c r="F950" s="2" t="str">
        <f>VLOOKUP(C950,customers!$A$1:$B$1001,2,FALSE)</f>
        <v>Gnni Cheeke</v>
      </c>
      <c r="G950" s="2" t="str">
        <f>IF(VLOOKUP(C950,customers!A949:$C$1001,3,FALSE)=0,"",VLOOKUP(C950,customers!A949:$C$1001,3,FALSE) )</f>
        <v>gcheekeqc@sitemeter.com</v>
      </c>
      <c r="H950" s="2" t="str">
        <f>VLOOKUP(F950,customers!$B$1:$G$1001,6,FALSE)</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VLOOKUP(Table2[[#This Row],[Customer ID]],customers!$A$1:$I$1001,9,FALSE)</f>
        <v>Yes</v>
      </c>
    </row>
    <row r="951" spans="1:16" x14ac:dyDescent="0.25">
      <c r="A951" s="2" t="s">
        <v>5855</v>
      </c>
      <c r="B951" s="3">
        <v>44449</v>
      </c>
      <c r="C951" s="2" t="s">
        <v>5856</v>
      </c>
      <c r="D951" t="s">
        <v>6142</v>
      </c>
      <c r="E951" s="2">
        <v>4</v>
      </c>
      <c r="F951" s="2" t="str">
        <f>VLOOKUP(C951,customers!$A$1:$B$1001,2,FALSE)</f>
        <v>Gwenni Ratt</v>
      </c>
      <c r="G951" s="2" t="str">
        <f>IF(VLOOKUP(C951,customers!A950:$C$1001,3,FALSE)=0,"",VLOOKUP(C951,customers!A950:$C$1001,3,FALSE) )</f>
        <v>grattqd@phpbb.com</v>
      </c>
      <c r="H951" s="2" t="str">
        <f>VLOOKUP(F951,customers!$B$1:$G$1001,6,FALSE)</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VLOOKUP(Table2[[#This Row],[Customer ID]],customers!$A$1:$I$1001,9,FALSE)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IF(VLOOKUP(C952,customers!A951:$C$1001,3,FALSE)=0,"",VLOOKUP(C952,customers!A951:$C$1001,3,FALSE) )</f>
        <v/>
      </c>
      <c r="H952" s="2" t="str">
        <f>VLOOKUP(F952,customers!$B$1:$G$1001,6,FALSE)</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VLOOKUP(Table2[[#This Row],[Customer ID]],customers!$A$1:$I$1001,9,FALSE)</f>
        <v>Yes</v>
      </c>
    </row>
    <row r="953" spans="1:16" x14ac:dyDescent="0.25">
      <c r="A953" s="2" t="s">
        <v>5866</v>
      </c>
      <c r="B953" s="3">
        <v>44092</v>
      </c>
      <c r="C953" s="2" t="s">
        <v>5867</v>
      </c>
      <c r="D953" t="s">
        <v>6178</v>
      </c>
      <c r="E953" s="2">
        <v>6</v>
      </c>
      <c r="F953" s="2" t="str">
        <f>VLOOKUP(C953,customers!$A$1:$B$1001,2,FALSE)</f>
        <v>Ingamar Eberlein</v>
      </c>
      <c r="G953" s="2" t="str">
        <f>IF(VLOOKUP(C953,customers!A952:$C$1001,3,FALSE)=0,"",VLOOKUP(C953,customers!A952:$C$1001,3,FALSE) )</f>
        <v>ieberleinqf@hc360.com</v>
      </c>
      <c r="H953" s="2" t="str">
        <f>VLOOKUP(F953,customers!$B$1:$G$1001,6,FALSE)</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VLOOKUP(Table2[[#This Row],[Customer ID]],customers!$A$1:$I$1001,9,FALSE)</f>
        <v>No</v>
      </c>
    </row>
    <row r="954" spans="1:16" x14ac:dyDescent="0.25">
      <c r="A954" s="2" t="s">
        <v>5872</v>
      </c>
      <c r="B954" s="3">
        <v>44439</v>
      </c>
      <c r="C954" s="2" t="s">
        <v>5873</v>
      </c>
      <c r="D954" t="s">
        <v>6155</v>
      </c>
      <c r="E954" s="2">
        <v>2</v>
      </c>
      <c r="F954" s="2" t="str">
        <f>VLOOKUP(C954,customers!$A$1:$B$1001,2,FALSE)</f>
        <v>Jilly Dreng</v>
      </c>
      <c r="G954" s="2" t="str">
        <f>IF(VLOOKUP(C954,customers!A953:$C$1001,3,FALSE)=0,"",VLOOKUP(C954,customers!A953:$C$1001,3,FALSE) )</f>
        <v>jdrengqg@uiuc.edu</v>
      </c>
      <c r="H954" s="2" t="str">
        <f>VLOOKUP(F954,customers!$B$1:$G$1001,6,FALSE)</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7">
        <f>INDEX(products!$A$1:$G$49,MATCH(orders!$D954,products!$A$1:$A$49,0),MATCH(orders!L$1,products!$A$1:$G$1,0))</f>
        <v>11.25</v>
      </c>
      <c r="M954" s="7">
        <f t="shared" si="42"/>
        <v>22.5</v>
      </c>
      <c r="N954" t="str">
        <f t="shared" si="43"/>
        <v>Arabika</v>
      </c>
      <c r="O954" t="str">
        <f t="shared" si="44"/>
        <v>Medium</v>
      </c>
      <c r="P954" t="str">
        <f>VLOOKUP(Table2[[#This Row],[Customer ID]],customers!$A$1:$I$1001,9,FALSE)</f>
        <v>Yes</v>
      </c>
    </row>
    <row r="955" spans="1:16" x14ac:dyDescent="0.25">
      <c r="A955" s="2" t="s">
        <v>5878</v>
      </c>
      <c r="B955" s="3">
        <v>44582</v>
      </c>
      <c r="C955" s="2" t="s">
        <v>5764</v>
      </c>
      <c r="D955" t="s">
        <v>6167</v>
      </c>
      <c r="E955" s="2">
        <v>1</v>
      </c>
      <c r="F955" s="2" t="str">
        <f>VLOOKUP(C955,customers!$A$1:$B$1001,2,FALSE)</f>
        <v>Brenn Dundredge</v>
      </c>
      <c r="G955" s="2" t="e">
        <f>IF(VLOOKUP(C955,customers!A954:$C$1001,3,FALSE)=0,"",VLOOKUP(C955,customers!A954:$C$1001,3,FALSE) )</f>
        <v>#N/A</v>
      </c>
      <c r="H955" s="2" t="str">
        <f>VLOOKUP(F955,customers!$B$1:$G$1001,6,FALSE)</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7">
        <f>INDEX(products!$A$1:$G$49,MATCH(orders!$D955,products!$A$1:$A$49,0),MATCH(orders!L$1,products!$A$1:$G$1,0))</f>
        <v>3.8849999999999998</v>
      </c>
      <c r="M955" s="7">
        <f t="shared" si="42"/>
        <v>3.8849999999999998</v>
      </c>
      <c r="N955" t="str">
        <f t="shared" si="43"/>
        <v>Arabika</v>
      </c>
      <c r="O955" t="str">
        <f t="shared" si="44"/>
        <v>Light</v>
      </c>
      <c r="P955" t="str">
        <f>VLOOKUP(Table2[[#This Row],[Customer ID]],customers!$A$1:$I$1001,9,FALSE)</f>
        <v>Yes</v>
      </c>
    </row>
    <row r="956" spans="1:16" x14ac:dyDescent="0.25">
      <c r="A956" s="2" t="s">
        <v>5884</v>
      </c>
      <c r="B956" s="3">
        <v>44722</v>
      </c>
      <c r="C956" s="2" t="s">
        <v>5764</v>
      </c>
      <c r="D956" t="s">
        <v>6185</v>
      </c>
      <c r="E956" s="2">
        <v>1</v>
      </c>
      <c r="F956" s="2" t="str">
        <f>VLOOKUP(C956,customers!$A$1:$B$1001,2,FALSE)</f>
        <v>Brenn Dundredge</v>
      </c>
      <c r="G956" s="2" t="e">
        <f>IF(VLOOKUP(C956,customers!A955:$C$1001,3,FALSE)=0,"",VLOOKUP(C956,customers!A955:$C$1001,3,FALSE) )</f>
        <v>#N/A</v>
      </c>
      <c r="H956" s="2" t="str">
        <f>VLOOKUP(F956,customers!$B$1:$G$1001,6,FALSE)</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VLOOKUP(Table2[[#This Row],[Customer ID]],customers!$A$1:$I$1001,9,FALSE)</f>
        <v>Yes</v>
      </c>
    </row>
    <row r="957" spans="1:16" x14ac:dyDescent="0.25">
      <c r="A957" s="2" t="s">
        <v>5890</v>
      </c>
      <c r="B957" s="3">
        <v>43582</v>
      </c>
      <c r="C957" s="2" t="s">
        <v>5764</v>
      </c>
      <c r="D957" t="s">
        <v>6148</v>
      </c>
      <c r="E957" s="2">
        <v>5</v>
      </c>
      <c r="F957" s="2" t="str">
        <f>VLOOKUP(C957,customers!$A$1:$B$1001,2,FALSE)</f>
        <v>Brenn Dundredge</v>
      </c>
      <c r="G957" s="2" t="e">
        <f>IF(VLOOKUP(C957,customers!A956:$C$1001,3,FALSE)=0,"",VLOOKUP(C957,customers!A956:$C$1001,3,FALSE) )</f>
        <v>#N/A</v>
      </c>
      <c r="H957" s="2" t="str">
        <f>VLOOKUP(F957,customers!$B$1:$G$1001,6,FALSE)</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VLOOKUP(Table2[[#This Row],[Customer ID]],customers!$A$1:$I$1001,9,FALSE)</f>
        <v>Yes</v>
      </c>
    </row>
    <row r="958" spans="1:16" x14ac:dyDescent="0.25">
      <c r="A958" s="2" t="s">
        <v>5890</v>
      </c>
      <c r="B958" s="3">
        <v>43582</v>
      </c>
      <c r="C958" s="2" t="s">
        <v>5764</v>
      </c>
      <c r="D958" t="s">
        <v>6142</v>
      </c>
      <c r="E958" s="2">
        <v>2</v>
      </c>
      <c r="F958" s="2" t="str">
        <f>VLOOKUP(C958,customers!$A$1:$B$1001,2,FALSE)</f>
        <v>Brenn Dundredge</v>
      </c>
      <c r="G958" s="2" t="e">
        <f>IF(VLOOKUP(C958,customers!A957:$C$1001,3,FALSE)=0,"",VLOOKUP(C958,customers!A957:$C$1001,3,FALSE) )</f>
        <v>#N/A</v>
      </c>
      <c r="H958" s="2" t="str">
        <f>VLOOKUP(F958,customers!$B$1:$G$1001,6,FALSE)</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VLOOKUP(Table2[[#This Row],[Customer ID]],customers!$A$1:$I$1001,9,FALSE)</f>
        <v>Yes</v>
      </c>
    </row>
    <row r="959" spans="1:16" x14ac:dyDescent="0.25">
      <c r="A959" s="2" t="s">
        <v>5890</v>
      </c>
      <c r="B959" s="3">
        <v>43582</v>
      </c>
      <c r="C959" s="2" t="s">
        <v>5764</v>
      </c>
      <c r="D959" t="s">
        <v>6171</v>
      </c>
      <c r="E959" s="2">
        <v>1</v>
      </c>
      <c r="F959" s="2" t="str">
        <f>VLOOKUP(C959,customers!$A$1:$B$1001,2,FALSE)</f>
        <v>Brenn Dundredge</v>
      </c>
      <c r="G959" s="2" t="e">
        <f>IF(VLOOKUP(C959,customers!A958:$C$1001,3,FALSE)=0,"",VLOOKUP(C959,customers!A958:$C$1001,3,FALSE) )</f>
        <v>#N/A</v>
      </c>
      <c r="H959" s="2" t="str">
        <f>VLOOKUP(F959,customers!$B$1:$G$1001,6,FALSE)</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VLOOKUP(Table2[[#This Row],[Customer ID]],customers!$A$1:$I$1001,9,FALSE)</f>
        <v>Yes</v>
      </c>
    </row>
    <row r="960" spans="1:16" x14ac:dyDescent="0.25">
      <c r="A960" s="2" t="s">
        <v>5890</v>
      </c>
      <c r="B960" s="3">
        <v>43582</v>
      </c>
      <c r="C960" s="2" t="s">
        <v>5764</v>
      </c>
      <c r="D960" t="s">
        <v>6167</v>
      </c>
      <c r="E960" s="2">
        <v>2</v>
      </c>
      <c r="F960" s="2" t="str">
        <f>VLOOKUP(C960,customers!$A$1:$B$1001,2,FALSE)</f>
        <v>Brenn Dundredge</v>
      </c>
      <c r="G960" s="2" t="e">
        <f>IF(VLOOKUP(C960,customers!A959:$C$1001,3,FALSE)=0,"",VLOOKUP(C960,customers!A959:$C$1001,3,FALSE) )</f>
        <v>#N/A</v>
      </c>
      <c r="H960" s="2" t="str">
        <f>VLOOKUP(F960,customers!$B$1:$G$1001,6,FALSE)</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7">
        <f>INDEX(products!$A$1:$G$49,MATCH(orders!$D960,products!$A$1:$A$49,0),MATCH(orders!L$1,products!$A$1:$G$1,0))</f>
        <v>3.8849999999999998</v>
      </c>
      <c r="M960" s="7">
        <f t="shared" si="42"/>
        <v>7.77</v>
      </c>
      <c r="N960" t="str">
        <f t="shared" si="43"/>
        <v>Arabika</v>
      </c>
      <c r="O960" t="str">
        <f t="shared" si="44"/>
        <v>Light</v>
      </c>
      <c r="P960" t="str">
        <f>VLOOKUP(Table2[[#This Row],[Customer ID]],customers!$A$1:$I$1001,9,FALSE)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IF(VLOOKUP(C961,customers!A960:$C$1001,3,FALSE)=0,"",VLOOKUP(C961,customers!A960:$C$1001,3,FALSE) )</f>
        <v>rstrathernqn@devhub.com</v>
      </c>
      <c r="H961" s="2" t="str">
        <f>VLOOKUP(F961,customers!$B$1:$G$1001,6,FALSE)</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7">
        <f>INDEX(products!$A$1:$G$49,MATCH(orders!$D961,products!$A$1:$A$49,0),MATCH(orders!L$1,products!$A$1:$G$1,0))</f>
        <v>4.7549999999999999</v>
      </c>
      <c r="M961" s="7">
        <f t="shared" si="42"/>
        <v>23.774999999999999</v>
      </c>
      <c r="N961" t="str">
        <f t="shared" si="43"/>
        <v>Libersia</v>
      </c>
      <c r="O961" t="str">
        <f t="shared" si="44"/>
        <v>Light</v>
      </c>
      <c r="P961" t="str">
        <f>VLOOKUP(Table2[[#This Row],[Customer ID]],customers!$A$1:$I$1001,9,FALSE)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IF(VLOOKUP(C962,customers!A961:$C$1001,3,FALSE)=0,"",VLOOKUP(C962,customers!A961:$C$1001,3,FALSE) )</f>
        <v>cmiguelqo@exblog.jp</v>
      </c>
      <c r="H962" s="2" t="str">
        <f>VLOOKUP(F962,customers!$B$1:$G$1001,6,FALSE)</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7">
        <f>INDEX(products!$A$1:$G$49,MATCH(orders!$D962,products!$A$1:$A$49,0),MATCH(orders!L$1,products!$A$1:$G$1,0))</f>
        <v>15.85</v>
      </c>
      <c r="M962" s="7">
        <f t="shared" si="42"/>
        <v>79.25</v>
      </c>
      <c r="N962" t="str">
        <f t="shared" si="43"/>
        <v>Libersia</v>
      </c>
      <c r="O962" t="str">
        <f t="shared" si="44"/>
        <v>Light</v>
      </c>
      <c r="P962" t="str">
        <f>VLOOKUP(Table2[[#This Row],[Customer ID]],customers!$A$1:$I$1001,9,FALSE)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IF(VLOOKUP(C963,customers!A962:$C$1001,3,FALSE)=0,"",VLOOKUP(C963,customers!A962:$C$1001,3,FALSE) )</f>
        <v/>
      </c>
      <c r="H963" s="2" t="str">
        <f>VLOOKUP(F963,customers!$B$1:$G$1001,6,FALSE)</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_xlfn.IFS(I963="Rob","Robusta",I963 ="Exc","Excelsa",I963="Ara","Arabika",I963="Lib","Libersia")</f>
        <v>Arabika</v>
      </c>
      <c r="O963" t="str">
        <f t="shared" ref="O963:O1001" si="47">_xlfn.IFS(J963="M","Medium",J963="L","Light",J963="D","Dark")</f>
        <v>Dark</v>
      </c>
      <c r="P963" t="str">
        <f>VLOOKUP(Table2[[#This Row],[Customer ID]],customers!$A$1:$I$1001,9,FALSE)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IF(VLOOKUP(C964,customers!A963:$C$1001,3,FALSE)=0,"",VLOOKUP(C964,customers!A963:$C$1001,3,FALSE) )</f>
        <v>mrocksqq@exblog.jp</v>
      </c>
      <c r="H964" s="2" t="str">
        <f>VLOOKUP(F964,customers!$B$1:$G$1001,6,FALSE)</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VLOOKUP(Table2[[#This Row],[Customer ID]],customers!$A$1:$I$1001,9,FALSE)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IF(VLOOKUP(C965,customers!A964:$C$1001,3,FALSE)=0,"",VLOOKUP(C965,customers!A964:$C$1001,3,FALSE) )</f>
        <v>yburrellsqr@vinaora.com</v>
      </c>
      <c r="H965" s="2" t="str">
        <f>VLOOKUP(F965,customers!$B$1:$G$1001,6,FALSE)</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VLOOKUP(Table2[[#This Row],[Customer ID]],customers!$A$1:$I$1001,9,FALSE)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IF(VLOOKUP(C966,customers!A965:$C$1001,3,FALSE)=0,"",VLOOKUP(C966,customers!A965:$C$1001,3,FALSE) )</f>
        <v>cgoodrumqs@goodreads.com</v>
      </c>
      <c r="H966" s="2" t="str">
        <f>VLOOKUP(F966,customers!$B$1:$G$1001,6,FALSE)</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VLOOKUP(Table2[[#This Row],[Customer ID]],customers!$A$1:$I$1001,9,FALSE)</f>
        <v>No</v>
      </c>
    </row>
    <row r="967" spans="1:16" x14ac:dyDescent="0.25">
      <c r="A967" s="2" t="s">
        <v>5944</v>
      </c>
      <c r="B967" s="3">
        <v>43724</v>
      </c>
      <c r="C967" s="2" t="s">
        <v>5945</v>
      </c>
      <c r="D967" t="s">
        <v>6138</v>
      </c>
      <c r="E967" s="2">
        <v>3</v>
      </c>
      <c r="F967" s="2" t="str">
        <f>VLOOKUP(C967,customers!$A$1:$B$1001,2,FALSE)</f>
        <v>Joey Jefferys</v>
      </c>
      <c r="G967" s="2" t="str">
        <f>IF(VLOOKUP(C967,customers!A966:$C$1001,3,FALSE)=0,"",VLOOKUP(C967,customers!A966:$C$1001,3,FALSE) )</f>
        <v>jjefferysqt@blog.com</v>
      </c>
      <c r="H967" s="2" t="str">
        <f>VLOOKUP(F967,customers!$B$1:$G$1001,6,FALSE)</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VLOOKUP(Table2[[#This Row],[Customer ID]],customers!$A$1:$I$1001,9,FALSE)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IF(VLOOKUP(C968,customers!A967:$C$1001,3,FALSE)=0,"",VLOOKUP(C968,customers!A967:$C$1001,3,FALSE) )</f>
        <v>bwardellqu@adobe.com</v>
      </c>
      <c r="H968" s="2" t="str">
        <f>VLOOKUP(F968,customers!$B$1:$G$1001,6,FALSE)</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VLOOKUP(Table2[[#This Row],[Customer ID]],customers!$A$1:$I$1001,9,FALSE)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IF(VLOOKUP(C969,customers!A968:$C$1001,3,FALSE)=0,"",VLOOKUP(C969,customers!A968:$C$1001,3,FALSE) )</f>
        <v>zwalisiakqv@ucsd.edu</v>
      </c>
      <c r="H969" s="2" t="str">
        <f>VLOOKUP(F969,customers!$B$1:$G$1001,6,FALSE)</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VLOOKUP(Table2[[#This Row],[Customer ID]],customers!$A$1:$I$1001,9,FALSE)</f>
        <v>Yes</v>
      </c>
    </row>
    <row r="970" spans="1:16" x14ac:dyDescent="0.25">
      <c r="A970" s="2" t="s">
        <v>5961</v>
      </c>
      <c r="B970" s="3">
        <v>44642</v>
      </c>
      <c r="C970" s="2" t="s">
        <v>5962</v>
      </c>
      <c r="D970" t="s">
        <v>6174</v>
      </c>
      <c r="E970" s="2">
        <v>2</v>
      </c>
      <c r="F970" s="2" t="str">
        <f>VLOOKUP(C970,customers!$A$1:$B$1001,2,FALSE)</f>
        <v>Wiley Leopold</v>
      </c>
      <c r="G970" s="2" t="str">
        <f>IF(VLOOKUP(C970,customers!A969:$C$1001,3,FALSE)=0,"",VLOOKUP(C970,customers!A969:$C$1001,3,FALSE) )</f>
        <v>wleopoldqw@blogspot.com</v>
      </c>
      <c r="H970" s="2" t="str">
        <f>VLOOKUP(F970,customers!$B$1:$G$1001,6,FALSE)</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VLOOKUP(Table2[[#This Row],[Customer ID]],customers!$A$1:$I$1001,9,FALSE)</f>
        <v>No</v>
      </c>
    </row>
    <row r="971" spans="1:16" x14ac:dyDescent="0.25">
      <c r="A971" s="2" t="s">
        <v>5967</v>
      </c>
      <c r="B971" s="3">
        <v>43649</v>
      </c>
      <c r="C971" s="2" t="s">
        <v>5968</v>
      </c>
      <c r="D971" t="s">
        <v>6143</v>
      </c>
      <c r="E971" s="2">
        <v>1</v>
      </c>
      <c r="F971" s="2" t="str">
        <f>VLOOKUP(C971,customers!$A$1:$B$1001,2,FALSE)</f>
        <v>Chiarra Shalders</v>
      </c>
      <c r="G971" s="2" t="str">
        <f>IF(VLOOKUP(C971,customers!A970:$C$1001,3,FALSE)=0,"",VLOOKUP(C971,customers!A970:$C$1001,3,FALSE) )</f>
        <v>cshaldersqx@cisco.com</v>
      </c>
      <c r="H971" s="2" t="str">
        <f>VLOOKUP(F971,customers!$B$1:$G$1001,6,FALSE)</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7">
        <f>INDEX(products!$A$1:$G$49,MATCH(orders!$D971,products!$A$1:$A$49,0),MATCH(orders!L$1,products!$A$1:$G$1,0))</f>
        <v>12.95</v>
      </c>
      <c r="M971" s="7">
        <f t="shared" si="45"/>
        <v>12.95</v>
      </c>
      <c r="N971" t="str">
        <f t="shared" si="46"/>
        <v>Libersia</v>
      </c>
      <c r="O971" t="str">
        <f t="shared" si="47"/>
        <v>Dark</v>
      </c>
      <c r="P971" t="str">
        <f>VLOOKUP(Table2[[#This Row],[Customer ID]],customers!$A$1:$I$1001,9,FALSE)</f>
        <v>Yes</v>
      </c>
    </row>
    <row r="972" spans="1:16" x14ac:dyDescent="0.25">
      <c r="A972" s="2" t="s">
        <v>5973</v>
      </c>
      <c r="B972" s="3">
        <v>43729</v>
      </c>
      <c r="C972" s="2" t="s">
        <v>5974</v>
      </c>
      <c r="D972" t="s">
        <v>6139</v>
      </c>
      <c r="E972" s="2">
        <v>1</v>
      </c>
      <c r="F972" s="2" t="str">
        <f>VLOOKUP(C972,customers!$A$1:$B$1001,2,FALSE)</f>
        <v>Sharl Southerill</v>
      </c>
      <c r="G972" s="2" t="str">
        <f>IF(VLOOKUP(C972,customers!A971:$C$1001,3,FALSE)=0,"",VLOOKUP(C972,customers!A971:$C$1001,3,FALSE) )</f>
        <v/>
      </c>
      <c r="H972" s="2" t="str">
        <f>VLOOKUP(F972,customers!$B$1:$G$1001,6,FALSE)</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VLOOKUP(Table2[[#This Row],[Customer ID]],customers!$A$1:$I$1001,9,FALSE)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IF(VLOOKUP(C973,customers!A972:$C$1001,3,FALSE)=0,"",VLOOKUP(C973,customers!A972:$C$1001,3,FALSE) )</f>
        <v>nfurberqz@jugem.jp</v>
      </c>
      <c r="H973" s="2" t="str">
        <f>VLOOKUP(F973,customers!$B$1:$G$1001,6,FALSE)</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7">
        <f>INDEX(products!$A$1:$G$49,MATCH(orders!$D973,products!$A$1:$A$49,0),MATCH(orders!L$1,products!$A$1:$G$1,0))</f>
        <v>29.784999999999997</v>
      </c>
      <c r="M973" s="7">
        <f t="shared" si="45"/>
        <v>148.92499999999998</v>
      </c>
      <c r="N973" t="str">
        <f t="shared" si="46"/>
        <v>Arabika</v>
      </c>
      <c r="O973" t="str">
        <f t="shared" si="47"/>
        <v>Light</v>
      </c>
      <c r="P973" t="str">
        <f>VLOOKUP(Table2[[#This Row],[Customer ID]],customers!$A$1:$I$1001,9,FALSE)</f>
        <v>No</v>
      </c>
    </row>
    <row r="974" spans="1:16" x14ac:dyDescent="0.25">
      <c r="A974" s="2" t="s">
        <v>5984</v>
      </c>
      <c r="B974" s="3">
        <v>44411</v>
      </c>
      <c r="C974" s="2" t="s">
        <v>5985</v>
      </c>
      <c r="D974" t="s">
        <v>6182</v>
      </c>
      <c r="E974" s="2">
        <v>3</v>
      </c>
      <c r="F974" s="2" t="str">
        <f>VLOOKUP(C974,customers!$A$1:$B$1001,2,FALSE)</f>
        <v>Dinah Crutcher</v>
      </c>
      <c r="G974" s="2" t="str">
        <f>IF(VLOOKUP(C974,customers!A973:$C$1001,3,FALSE)=0,"",VLOOKUP(C974,customers!A973:$C$1001,3,FALSE) )</f>
        <v/>
      </c>
      <c r="H974" s="2" t="str">
        <f>VLOOKUP(F974,customers!$B$1:$G$1001,6,FALSE)</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7">
        <f>INDEX(products!$A$1:$G$49,MATCH(orders!$D974,products!$A$1:$A$49,0),MATCH(orders!L$1,products!$A$1:$G$1,0))</f>
        <v>29.784999999999997</v>
      </c>
      <c r="M974" s="7">
        <f t="shared" si="45"/>
        <v>89.35499999999999</v>
      </c>
      <c r="N974" t="str">
        <f t="shared" si="46"/>
        <v>Arabika</v>
      </c>
      <c r="O974" t="str">
        <f t="shared" si="47"/>
        <v>Light</v>
      </c>
      <c r="P974" t="str">
        <f>VLOOKUP(Table2[[#This Row],[Customer ID]],customers!$A$1:$I$1001,9,FALSE)</f>
        <v>Yes</v>
      </c>
    </row>
    <row r="975" spans="1:16" x14ac:dyDescent="0.25">
      <c r="A975" s="2" t="s">
        <v>5989</v>
      </c>
      <c r="B975" s="3">
        <v>44493</v>
      </c>
      <c r="C975" s="2" t="s">
        <v>5990</v>
      </c>
      <c r="D975" t="s">
        <v>6162</v>
      </c>
      <c r="E975" s="2">
        <v>6</v>
      </c>
      <c r="F975" s="2" t="str">
        <f>VLOOKUP(C975,customers!$A$1:$B$1001,2,FALSE)</f>
        <v>Charlean Keave</v>
      </c>
      <c r="G975" s="2" t="str">
        <f>IF(VLOOKUP(C975,customers!A974:$C$1001,3,FALSE)=0,"",VLOOKUP(C975,customers!A974:$C$1001,3,FALSE) )</f>
        <v>ckeaver1@ucoz.com</v>
      </c>
      <c r="H975" s="2" t="str">
        <f>VLOOKUP(F975,customers!$B$1:$G$1001,6,FALSE)</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7">
        <f>INDEX(products!$A$1:$G$49,MATCH(orders!$D975,products!$A$1:$A$49,0),MATCH(orders!L$1,products!$A$1:$G$1,0))</f>
        <v>14.55</v>
      </c>
      <c r="M975" s="7">
        <f t="shared" si="45"/>
        <v>87.300000000000011</v>
      </c>
      <c r="N975" t="str">
        <f t="shared" si="46"/>
        <v>Libersia</v>
      </c>
      <c r="O975" t="str">
        <f t="shared" si="47"/>
        <v>Medium</v>
      </c>
      <c r="P975" t="str">
        <f>VLOOKUP(Table2[[#This Row],[Customer ID]],customers!$A$1:$I$1001,9,FALSE)</f>
        <v>No</v>
      </c>
    </row>
    <row r="976" spans="1:16" x14ac:dyDescent="0.25">
      <c r="A976" s="2" t="s">
        <v>5995</v>
      </c>
      <c r="B976" s="3">
        <v>43556</v>
      </c>
      <c r="C976" s="2" t="s">
        <v>5996</v>
      </c>
      <c r="D976" t="s">
        <v>6172</v>
      </c>
      <c r="E976" s="2">
        <v>1</v>
      </c>
      <c r="F976" s="2" t="str">
        <f>VLOOKUP(C976,customers!$A$1:$B$1001,2,FALSE)</f>
        <v>Sada Roseborough</v>
      </c>
      <c r="G976" s="2" t="str">
        <f>IF(VLOOKUP(C976,customers!A975:$C$1001,3,FALSE)=0,"",VLOOKUP(C976,customers!A975:$C$1001,3,FALSE) )</f>
        <v>sroseboroughr2@virginia.edu</v>
      </c>
      <c r="H976" s="2" t="str">
        <f>VLOOKUP(F976,customers!$B$1:$G$1001,6,FALSE)</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VLOOKUP(Table2[[#This Row],[Customer ID]],customers!$A$1:$I$1001,9,FALSE)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IF(VLOOKUP(C977,customers!A976:$C$1001,3,FALSE)=0,"",VLOOKUP(C977,customers!A976:$C$1001,3,FALSE) )</f>
        <v>ckingwellr3@squarespace.com</v>
      </c>
      <c r="H977" s="2" t="str">
        <f>VLOOKUP(F977,customers!$B$1:$G$1001,6,FALSE)</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7">
        <f>INDEX(products!$A$1:$G$49,MATCH(orders!$D977,products!$A$1:$A$49,0),MATCH(orders!L$1,products!$A$1:$G$1,0))</f>
        <v>2.9849999999999999</v>
      </c>
      <c r="M977" s="7">
        <f t="shared" si="45"/>
        <v>8.9550000000000001</v>
      </c>
      <c r="N977" t="str">
        <f t="shared" si="46"/>
        <v>Arabika</v>
      </c>
      <c r="O977" t="str">
        <f t="shared" si="47"/>
        <v>Dark</v>
      </c>
      <c r="P977" t="str">
        <f>VLOOKUP(Table2[[#This Row],[Customer ID]],customers!$A$1:$I$1001,9,FALSE)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IF(VLOOKUP(C978,customers!A977:$C$1001,3,FALSE)=0,"",VLOOKUP(C978,customers!A977:$C$1001,3,FALSE) )</f>
        <v>kcantor4@gmpg.org</v>
      </c>
      <c r="H978" s="2" t="str">
        <f>VLOOKUP(F978,customers!$B$1:$G$1001,6,FALSE)</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VLOOKUP(Table2[[#This Row],[Customer ID]],customers!$A$1:$I$1001,9,FALSE)</f>
        <v>Yes</v>
      </c>
    </row>
    <row r="979" spans="1:16" x14ac:dyDescent="0.25">
      <c r="A979" s="2" t="s">
        <v>6013</v>
      </c>
      <c r="B979" s="3">
        <v>44026</v>
      </c>
      <c r="C979" s="2" t="s">
        <v>6014</v>
      </c>
      <c r="D979" t="s">
        <v>6179</v>
      </c>
      <c r="E979" s="2">
        <v>5</v>
      </c>
      <c r="F979" s="2" t="str">
        <f>VLOOKUP(C979,customers!$A$1:$B$1001,2,FALSE)</f>
        <v>Mab Blakemore</v>
      </c>
      <c r="G979" s="2" t="str">
        <f>IF(VLOOKUP(C979,customers!A978:$C$1001,3,FALSE)=0,"",VLOOKUP(C979,customers!A978:$C$1001,3,FALSE) )</f>
        <v>mblakemorer5@nsw.gov.au</v>
      </c>
      <c r="H979" s="2" t="str">
        <f>VLOOKUP(F979,customers!$B$1:$G$1001,6,FALSE)</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VLOOKUP(Table2[[#This Row],[Customer ID]],customers!$A$1:$I$1001,9,FALSE)</f>
        <v>No</v>
      </c>
    </row>
    <row r="980" spans="1:16" x14ac:dyDescent="0.25">
      <c r="A980" s="2" t="s">
        <v>6019</v>
      </c>
      <c r="B980" s="3">
        <v>43913</v>
      </c>
      <c r="C980" s="2" t="s">
        <v>5990</v>
      </c>
      <c r="D980" t="s">
        <v>6180</v>
      </c>
      <c r="E980" s="2">
        <v>3</v>
      </c>
      <c r="F980" s="2" t="str">
        <f>VLOOKUP(C980,customers!$A$1:$B$1001,2,FALSE)</f>
        <v>Charlean Keave</v>
      </c>
      <c r="G980" s="2" t="e">
        <f>IF(VLOOKUP(C980,customers!A979:$C$1001,3,FALSE)=0,"",VLOOKUP(C980,customers!A979:$C$1001,3,FALSE) )</f>
        <v>#N/A</v>
      </c>
      <c r="H980" s="2" t="str">
        <f>VLOOKUP(F980,customers!$B$1:$G$1001,6,FALSE)</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7">
        <f>INDEX(products!$A$1:$G$49,MATCH(orders!$D980,products!$A$1:$A$49,0),MATCH(orders!L$1,products!$A$1:$G$1,0))</f>
        <v>7.77</v>
      </c>
      <c r="M980" s="7">
        <f t="shared" si="45"/>
        <v>23.31</v>
      </c>
      <c r="N980" t="str">
        <f t="shared" si="46"/>
        <v>Arabika</v>
      </c>
      <c r="O980" t="str">
        <f t="shared" si="47"/>
        <v>Light</v>
      </c>
      <c r="P980" t="str">
        <f>VLOOKUP(Table2[[#This Row],[Customer ID]],customers!$A$1:$I$1001,9,FALSE)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IF(VLOOKUP(C981,customers!A980:$C$1001,3,FALSE)=0,"",VLOOKUP(C981,customers!A980:$C$1001,3,FALSE) )</f>
        <v/>
      </c>
      <c r="H981" s="2" t="str">
        <f>VLOOKUP(F981,customers!$B$1:$G$1001,6,FALSE)</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VLOOKUP(Table2[[#This Row],[Customer ID]],customers!$A$1:$I$1001,9,FALSE)</f>
        <v>No</v>
      </c>
    </row>
    <row r="982" spans="1:16" x14ac:dyDescent="0.25">
      <c r="A982" s="2" t="s">
        <v>6030</v>
      </c>
      <c r="B982" s="3">
        <v>43982</v>
      </c>
      <c r="C982" s="2" t="s">
        <v>6031</v>
      </c>
      <c r="D982" t="s">
        <v>6185</v>
      </c>
      <c r="E982" s="2">
        <v>6</v>
      </c>
      <c r="F982" s="2" t="str">
        <f>VLOOKUP(C982,customers!$A$1:$B$1001,2,FALSE)</f>
        <v>Demetris Micheli</v>
      </c>
      <c r="G982" s="2" t="str">
        <f>IF(VLOOKUP(C982,customers!A981:$C$1001,3,FALSE)=0,"",VLOOKUP(C982,customers!A981:$C$1001,3,FALSE) )</f>
        <v/>
      </c>
      <c r="H982" s="2" t="str">
        <f>VLOOKUP(F982,customers!$B$1:$G$1001,6,FALSE)</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VLOOKUP(Table2[[#This Row],[Customer ID]],customers!$A$1:$I$1001,9,FALSE)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IF(VLOOKUP(C983,customers!A982:$C$1001,3,FALSE)=0,"",VLOOKUP(C983,customers!A982:$C$1001,3,FALSE) )</f>
        <v>cbernardotr9@wix.com</v>
      </c>
      <c r="H983" s="2" t="str">
        <f>VLOOKUP(F983,customers!$B$1:$G$1001,6,FALSE)</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VLOOKUP(Table2[[#This Row],[Customer ID]],customers!$A$1:$I$1001,9,FALSE)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IF(VLOOKUP(C984,customers!A983:$C$1001,3,FALSE)=0,"",VLOOKUP(C984,customers!A983:$C$1001,3,FALSE) )</f>
        <v>kkemeryra@t.co</v>
      </c>
      <c r="H984" s="2" t="str">
        <f>VLOOKUP(F984,customers!$B$1:$G$1001,6,FALSE)</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VLOOKUP(Table2[[#This Row],[Customer ID]],customers!$A$1:$I$1001,9,FALSE)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IF(VLOOKUP(C985,customers!A984:$C$1001,3,FALSE)=0,"",VLOOKUP(C985,customers!A984:$C$1001,3,FALSE) )</f>
        <v>fparlotrb@forbes.com</v>
      </c>
      <c r="H985" s="2" t="str">
        <f>VLOOKUP(F985,customers!$B$1:$G$1001,6,FALSE)</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7">
        <f>INDEX(products!$A$1:$G$49,MATCH(orders!$D985,products!$A$1:$A$49,0),MATCH(orders!L$1,products!$A$1:$G$1,0))</f>
        <v>3.375</v>
      </c>
      <c r="M985" s="7">
        <f t="shared" si="45"/>
        <v>6.75</v>
      </c>
      <c r="N985" t="str">
        <f t="shared" si="46"/>
        <v>Arabika</v>
      </c>
      <c r="O985" t="str">
        <f t="shared" si="47"/>
        <v>Medium</v>
      </c>
      <c r="P985" t="str">
        <f>VLOOKUP(Table2[[#This Row],[Customer ID]],customers!$A$1:$I$1001,9,FALSE)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IF(VLOOKUP(C986,customers!A985:$C$1001,3,FALSE)=0,"",VLOOKUP(C986,customers!A985:$C$1001,3,FALSE) )</f>
        <v>rcheakrc@tripadvisor.com</v>
      </c>
      <c r="H986" s="2" t="str">
        <f>VLOOKUP(F986,customers!$B$1:$G$1001,6,FALSE)</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VLOOKUP(Table2[[#This Row],[Customer ID]],customers!$A$1:$I$1001,9,FALSE)</f>
        <v>Yes</v>
      </c>
    </row>
    <row r="987" spans="1:16" x14ac:dyDescent="0.25">
      <c r="A987" s="2" t="s">
        <v>6058</v>
      </c>
      <c r="B987" s="3">
        <v>44561</v>
      </c>
      <c r="C987" s="2" t="s">
        <v>6059</v>
      </c>
      <c r="D987" t="s">
        <v>6179</v>
      </c>
      <c r="E987" s="2">
        <v>4</v>
      </c>
      <c r="F987" s="2" t="str">
        <f>VLOOKUP(C987,customers!$A$1:$B$1001,2,FALSE)</f>
        <v>Koressa O'Geneay</v>
      </c>
      <c r="G987" s="2" t="str">
        <f>IF(VLOOKUP(C987,customers!A986:$C$1001,3,FALSE)=0,"",VLOOKUP(C987,customers!A986:$C$1001,3,FALSE) )</f>
        <v>kogeneayrd@utexas.edu</v>
      </c>
      <c r="H987" s="2" t="str">
        <f>VLOOKUP(F987,customers!$B$1:$G$1001,6,FALSE)</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VLOOKUP(Table2[[#This Row],[Customer ID]],customers!$A$1:$I$1001,9,FALSE)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IF(VLOOKUP(C988,customers!A987:$C$1001,3,FALSE)=0,"",VLOOKUP(C988,customers!A987:$C$1001,3,FALSE) )</f>
        <v>cayrere@symantec.com</v>
      </c>
      <c r="H988" s="2" t="str">
        <f>VLOOKUP(F988,customers!$B$1:$G$1001,6,FALSE)</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7">
        <f>INDEX(products!$A$1:$G$49,MATCH(orders!$D988,products!$A$1:$A$49,0),MATCH(orders!L$1,products!$A$1:$G$1,0))</f>
        <v>33.464999999999996</v>
      </c>
      <c r="M988" s="7">
        <f t="shared" si="45"/>
        <v>33.464999999999996</v>
      </c>
      <c r="N988" t="str">
        <f t="shared" si="46"/>
        <v>Libersia</v>
      </c>
      <c r="O988" t="str">
        <f t="shared" si="47"/>
        <v>Medium</v>
      </c>
      <c r="P988" t="str">
        <f>VLOOKUP(Table2[[#This Row],[Customer ID]],customers!$A$1:$I$1001,9,FALSE)</f>
        <v>No</v>
      </c>
    </row>
    <row r="989" spans="1:16" x14ac:dyDescent="0.25">
      <c r="A989" s="2" t="s">
        <v>6070</v>
      </c>
      <c r="B989" s="3">
        <v>44247</v>
      </c>
      <c r="C989" s="2" t="s">
        <v>6071</v>
      </c>
      <c r="D989" t="s">
        <v>6158</v>
      </c>
      <c r="E989" s="2">
        <v>5</v>
      </c>
      <c r="F989" s="2" t="str">
        <f>VLOOKUP(C989,customers!$A$1:$B$1001,2,FALSE)</f>
        <v>Lorianne Kyneton</v>
      </c>
      <c r="G989" s="2" t="str">
        <f>IF(VLOOKUP(C989,customers!A988:$C$1001,3,FALSE)=0,"",VLOOKUP(C989,customers!A988:$C$1001,3,FALSE) )</f>
        <v>lkynetonrf@macromedia.com</v>
      </c>
      <c r="H989" s="2" t="str">
        <f>VLOOKUP(F989,customers!$B$1:$G$1001,6,FALSE)</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7">
        <f>INDEX(products!$A$1:$G$49,MATCH(orders!$D989,products!$A$1:$A$49,0),MATCH(orders!L$1,products!$A$1:$G$1,0))</f>
        <v>5.97</v>
      </c>
      <c r="M989" s="7">
        <f t="shared" si="45"/>
        <v>29.849999999999998</v>
      </c>
      <c r="N989" t="str">
        <f t="shared" si="46"/>
        <v>Arabika</v>
      </c>
      <c r="O989" t="str">
        <f t="shared" si="47"/>
        <v>Dark</v>
      </c>
      <c r="P989" t="str">
        <f>VLOOKUP(Table2[[#This Row],[Customer ID]],customers!$A$1:$I$1001,9,FALSE)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IF(VLOOKUP(C990,customers!A989:$C$1001,3,FALSE)=0,"",VLOOKUP(C990,customers!A989:$C$1001,3,FALSE) )</f>
        <v/>
      </c>
      <c r="H990" s="2" t="str">
        <f>VLOOKUP(F990,customers!$B$1:$G$1001,6,FALSE)</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VLOOKUP(Table2[[#This Row],[Customer ID]],customers!$A$1:$I$1001,9,FALSE)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IF(VLOOKUP(C991,customers!A990:$C$1001,3,FALSE)=0,"",VLOOKUP(C991,customers!A990:$C$1001,3,FALSE) )</f>
        <v/>
      </c>
      <c r="H991" s="2" t="str">
        <f>VLOOKUP(F991,customers!$B$1:$G$1001,6,FALSE)</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7">
        <f>INDEX(products!$A$1:$G$49,MATCH(orders!$D991,products!$A$1:$A$49,0),MATCH(orders!L$1,products!$A$1:$G$1,0))</f>
        <v>25.874999999999996</v>
      </c>
      <c r="M991" s="7">
        <f t="shared" si="45"/>
        <v>155.24999999999997</v>
      </c>
      <c r="N991" t="str">
        <f t="shared" si="46"/>
        <v>Arabika</v>
      </c>
      <c r="O991" t="str">
        <f t="shared" si="47"/>
        <v>Medium</v>
      </c>
      <c r="P991" t="str">
        <f>VLOOKUP(Table2[[#This Row],[Customer ID]],customers!$A$1:$I$1001,9,FALSE)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IF(VLOOKUP(C992,customers!A991:$C$1001,3,FALSE)=0,"",VLOOKUP(C992,customers!A991:$C$1001,3,FALSE) )</f>
        <v/>
      </c>
      <c r="H992" s="2" t="str">
        <f>VLOOKUP(F992,customers!$B$1:$G$1001,6,FALSE)</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VLOOKUP(Table2[[#This Row],[Customer ID]],customers!$A$1:$I$1001,9,FALSE)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IF(VLOOKUP(C993,customers!A992:$C$1001,3,FALSE)=0,"",VLOOKUP(C993,customers!A992:$C$1001,3,FALSE) )</f>
        <v/>
      </c>
      <c r="H993" s="2" t="str">
        <f>VLOOKUP(F993,customers!$B$1:$G$1001,6,FALSE)</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7">
        <f>INDEX(products!$A$1:$G$49,MATCH(orders!$D993,products!$A$1:$A$49,0),MATCH(orders!L$1,products!$A$1:$G$1,0))</f>
        <v>7.77</v>
      </c>
      <c r="M993" s="7">
        <f t="shared" si="45"/>
        <v>15.54</v>
      </c>
      <c r="N993" t="str">
        <f t="shared" si="46"/>
        <v>Libersia</v>
      </c>
      <c r="O993" t="str">
        <f t="shared" si="47"/>
        <v>Dark</v>
      </c>
      <c r="P993" t="str">
        <f>VLOOKUP(Table2[[#This Row],[Customer ID]],customers!$A$1:$I$1001,9,FALSE)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IF(VLOOKUP(C994,customers!A993:$C$1001,3,FALSE)=0,"",VLOOKUP(C994,customers!A993:$C$1001,3,FALSE) )</f>
        <v/>
      </c>
      <c r="H994" s="2" t="str">
        <f>VLOOKUP(F994,customers!$B$1:$G$1001,6,FALSE)</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7">
        <f>INDEX(products!$A$1:$G$49,MATCH(orders!$D994,products!$A$1:$A$49,0),MATCH(orders!L$1,products!$A$1:$G$1,0))</f>
        <v>36.454999999999998</v>
      </c>
      <c r="M994" s="7">
        <f t="shared" si="45"/>
        <v>109.36499999999999</v>
      </c>
      <c r="N994" t="str">
        <f t="shared" si="46"/>
        <v>Libersia</v>
      </c>
      <c r="O994" t="str">
        <f t="shared" si="47"/>
        <v>Light</v>
      </c>
      <c r="P994" t="str">
        <f>VLOOKUP(Table2[[#This Row],[Customer ID]],customers!$A$1:$I$1001,9,FALSE)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IF(VLOOKUP(C995,customers!A994:$C$1001,3,FALSE)=0,"",VLOOKUP(C995,customers!A994:$C$1001,3,FALSE) )</f>
        <v/>
      </c>
      <c r="H995" s="2" t="str">
        <f>VLOOKUP(F995,customers!$B$1:$G$1001,6,FALSE)</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7">
        <f>INDEX(products!$A$1:$G$49,MATCH(orders!$D995,products!$A$1:$A$49,0),MATCH(orders!L$1,products!$A$1:$G$1,0))</f>
        <v>12.95</v>
      </c>
      <c r="M995" s="7">
        <f t="shared" si="45"/>
        <v>77.699999999999989</v>
      </c>
      <c r="N995" t="str">
        <f t="shared" si="46"/>
        <v>Arabika</v>
      </c>
      <c r="O995" t="str">
        <f t="shared" si="47"/>
        <v>Light</v>
      </c>
      <c r="P995" t="str">
        <f>VLOOKUP(Table2[[#This Row],[Customer ID]],customers!$A$1:$I$1001,9,FALSE)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IF(VLOOKUP(C996,customers!A995:$C$1001,3,FALSE)=0,"",VLOOKUP(C996,customers!A995:$C$1001,3,FALSE) )</f>
        <v/>
      </c>
      <c r="H996" s="2" t="str">
        <f>VLOOKUP(F996,customers!$B$1:$G$1001,6,FALSE)</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7">
        <f>INDEX(products!$A$1:$G$49,MATCH(orders!$D996,products!$A$1:$A$49,0),MATCH(orders!L$1,products!$A$1:$G$1,0))</f>
        <v>2.9849999999999999</v>
      </c>
      <c r="M996" s="7">
        <f t="shared" si="45"/>
        <v>8.9550000000000001</v>
      </c>
      <c r="N996" t="str">
        <f t="shared" si="46"/>
        <v>Arabika</v>
      </c>
      <c r="O996" t="str">
        <f t="shared" si="47"/>
        <v>Dark</v>
      </c>
      <c r="P996" t="str">
        <f>VLOOKUP(Table2[[#This Row],[Customer ID]],customers!$A$1:$I$1001,9,FALSE)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IF(VLOOKUP(C997,customers!A996:$C$1001,3,FALSE)=0,"",VLOOKUP(C997,customers!A996:$C$1001,3,FALSE) )</f>
        <v>jtewelsonrn@samsung.com</v>
      </c>
      <c r="H997" s="2" t="str">
        <f>VLOOKUP(F997,customers!$B$1:$G$1001,6,FALSE)</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VLOOKUP(Table2[[#This Row],[Customer ID]],customers!$A$1:$I$1001,9,FALSE)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IF(VLOOKUP(C998,customers!A997:$C$1001,3,FALSE)=0,"",VLOOKUP(C998,customers!A997:$C$1001,3,FALSE) )</f>
        <v/>
      </c>
      <c r="H998" s="2" t="str">
        <f>VLOOKUP(F998,customers!$B$1:$G$1001,6,FALSE)</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VLOOKUP(Table2[[#This Row],[Customer ID]],customers!$A$1:$I$1001,9,FALSE)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IF(VLOOKUP(C999,customers!A998:$C$1001,3,FALSE)=0,"",VLOOKUP(C999,customers!A998:$C$1001,3,FALSE) )</f>
        <v/>
      </c>
      <c r="H999" s="2" t="str">
        <f>VLOOKUP(F999,customers!$B$1:$G$1001,6,FALSE)</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7">
        <f>INDEX(products!$A$1:$G$49,MATCH(orders!$D999,products!$A$1:$A$49,0),MATCH(orders!L$1,products!$A$1:$G$1,0))</f>
        <v>6.75</v>
      </c>
      <c r="M999" s="7">
        <f t="shared" si="45"/>
        <v>27</v>
      </c>
      <c r="N999" t="str">
        <f t="shared" si="46"/>
        <v>Arabika</v>
      </c>
      <c r="O999" t="str">
        <f t="shared" si="47"/>
        <v>Medium</v>
      </c>
      <c r="P999" t="str">
        <f>VLOOKUP(Table2[[#This Row],[Customer ID]],customers!$A$1:$I$1001,9,FALSE)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IF(VLOOKUP(C1000,customers!A999:$C$1001,3,FALSE)=0,"",VLOOKUP(C1000,customers!A999:$C$1001,3,FALSE) )</f>
        <v>njennyrq@bigcartel.com</v>
      </c>
      <c r="H1000" s="2" t="str">
        <f>VLOOKUP(F1000,customers!$B$1:$G$1001,6,FALSE)</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7">
        <f>INDEX(products!$A$1:$G$49,MATCH(orders!$D1000,products!$A$1:$A$49,0),MATCH(orders!L$1,products!$A$1:$G$1,0))</f>
        <v>9.9499999999999993</v>
      </c>
      <c r="M1000" s="7">
        <f t="shared" si="45"/>
        <v>9.9499999999999993</v>
      </c>
      <c r="N1000" t="str">
        <f t="shared" si="46"/>
        <v>Arabika</v>
      </c>
      <c r="O1000" t="str">
        <f t="shared" si="47"/>
        <v>Dark</v>
      </c>
      <c r="P1000" t="str">
        <f>VLOOKUP(Table2[[#This Row],[Customer ID]],customers!$A$1:$I$1001,9,FALSE)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IF(VLOOKUP(C1001,customers!A1000:$C$1001,3,FALSE)=0,"",VLOOKUP(C1001,customers!A1000:$C$1001,3,FALSE) )</f>
        <v/>
      </c>
      <c r="H1001" s="2" t="str">
        <f>VLOOKUP(F1001,customers!$B$1:$G$1001,6,FALSE)</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VLOOKUP(Table2[[#This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Sales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swetha s</dc:creator>
  <cp:keywords/>
  <dc:description/>
  <cp:lastModifiedBy>Lenovo</cp:lastModifiedBy>
  <cp:revision/>
  <dcterms:created xsi:type="dcterms:W3CDTF">2022-11-26T09:51:45Z</dcterms:created>
  <dcterms:modified xsi:type="dcterms:W3CDTF">2024-12-06T12:32:39Z</dcterms:modified>
  <cp:category/>
  <cp:contentStatus/>
</cp:coreProperties>
</file>