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 SKY INFORMATICA\Downloads\"/>
    </mc:Choice>
  </mc:AlternateContent>
  <xr:revisionPtr revIDLastSave="0" documentId="8_{B603A04B-DCF8-4BB2-B328-C1882C6C18BC}" xr6:coauthVersionLast="47" xr6:coauthVersionMax="47" xr10:uidLastSave="{00000000-0000-0000-0000-000000000000}"/>
  <bookViews>
    <workbookView xWindow="1380" yWindow="3165" windowWidth="38580" windowHeight="15570" xr2:uid="{41BC65F3-9B97-4476-9DEE-F799B5D96C8B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" l="1"/>
  <c r="A20" i="2"/>
  <c r="A21" i="2"/>
  <c r="A22" i="2"/>
  <c r="A23" i="2"/>
  <c r="A18" i="2"/>
  <c r="A11" i="2"/>
  <c r="A12" i="2"/>
  <c r="A13" i="2"/>
  <c r="A14" i="2"/>
  <c r="A15" i="2"/>
  <c r="A10" i="2"/>
  <c r="A2" i="2"/>
  <c r="W29" i="1" s="1"/>
  <c r="A3" i="2"/>
  <c r="A4" i="2"/>
  <c r="A5" i="2"/>
  <c r="A6" i="2"/>
  <c r="A7" i="2"/>
  <c r="G2" i="2"/>
  <c r="W25" i="1"/>
  <c r="I49" i="1"/>
  <c r="K49" i="1" s="1"/>
  <c r="I50" i="1"/>
  <c r="K50" i="1" s="1"/>
  <c r="I51" i="1"/>
  <c r="K51" i="1" s="1"/>
  <c r="I52" i="1"/>
  <c r="K52" i="1" s="1"/>
  <c r="I48" i="1"/>
  <c r="K48" i="1" s="1"/>
  <c r="K39" i="1"/>
  <c r="K40" i="1" s="1"/>
  <c r="K28" i="1"/>
  <c r="W28" i="1" l="1"/>
  <c r="Y28" i="1" s="1"/>
  <c r="W33" i="1"/>
  <c r="Y33" i="1" s="1"/>
  <c r="W32" i="1"/>
  <c r="Y32" i="1" s="1"/>
  <c r="W31" i="1"/>
  <c r="Y31" i="1" s="1"/>
  <c r="W30" i="1"/>
  <c r="Y30" i="1" s="1"/>
  <c r="Y29" i="1"/>
  <c r="I5" i="2"/>
  <c r="Y34" i="1" l="1"/>
</calcChain>
</file>

<file path=xl/sharedStrings.xml><?xml version="1.0" encoding="utf-8"?>
<sst xmlns="http://schemas.openxmlformats.org/spreadsheetml/2006/main" count="70" uniqueCount="40">
  <si>
    <t>CONFIGURAÇÕES</t>
  </si>
  <si>
    <t>Perfil</t>
  </si>
  <si>
    <t>Valor a ser investido por mês</t>
  </si>
  <si>
    <t>Tesouro Selic (LFT)</t>
  </si>
  <si>
    <t>CDB</t>
  </si>
  <si>
    <t>LCI / LCA</t>
  </si>
  <si>
    <t>Fundos Multimercado</t>
  </si>
  <si>
    <t>BOVA11</t>
  </si>
  <si>
    <t>PETR4</t>
  </si>
  <si>
    <t>TIPO DE FII</t>
  </si>
  <si>
    <t>Percentual sugerido</t>
  </si>
  <si>
    <t>Valores</t>
  </si>
  <si>
    <t>Ativo</t>
  </si>
  <si>
    <t>% Investido</t>
  </si>
  <si>
    <t>Tesouro Selic</t>
  </si>
  <si>
    <t>CDB 110% CDI</t>
  </si>
  <si>
    <t>LCI/LCA</t>
  </si>
  <si>
    <t>Fundo Multimercado</t>
  </si>
  <si>
    <t>ETF (BOVA11)</t>
  </si>
  <si>
    <t>Conservador</t>
  </si>
  <si>
    <t>Moderado</t>
  </si>
  <si>
    <t>Agressivo</t>
  </si>
  <si>
    <t>Salário</t>
  </si>
  <si>
    <t>Rendimento Carteira</t>
  </si>
  <si>
    <t>Sugestão de investimento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</si>
  <si>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</si>
  <si>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</si>
  <si>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</si>
  <si>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</si>
  <si>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</si>
  <si>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</si>
  <si>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</si>
  <si>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</si>
  <si>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</si>
  <si>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</si>
  <si>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</si>
  <si>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</si>
  <si>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</t>
  </si>
  <si>
    <t>Conservador-LCI/LCA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</si>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</sst>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20"/>
      <color theme="0"/>
      <name val="Aptos Narrow"/>
      <family val="2"/>
    </font>
    <font>
      <b/>
      <sz val="11"/>
      <color theme="0"/>
      <name val="Aptos Narrow"/>
      <family val="2"/>
    </font>
    <font>
      <sz val="12"/>
      <color theme="1"/>
      <name val="Aptos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/>
      <top style="medium">
        <color indexed="64"/>
      </top>
      <bottom style="medium">
        <color theme="2"/>
      </bottom>
      <diagonal/>
    </border>
    <border>
      <left/>
      <right/>
      <top style="medium">
        <color indexed="64"/>
      </top>
      <bottom style="medium">
        <color theme="2"/>
      </bottom>
      <diagonal/>
    </border>
    <border>
      <left/>
      <right style="medium">
        <color indexed="64"/>
      </right>
      <top style="medium">
        <color indexed="64"/>
      </top>
      <bottom style="medium">
        <color theme="2"/>
      </bottom>
      <diagonal/>
    </border>
    <border>
      <left style="medium">
        <color indexed="64"/>
      </left>
      <right/>
      <top style="medium">
        <color theme="2"/>
      </top>
      <bottom style="medium">
        <color indexed="64"/>
      </bottom>
      <diagonal/>
    </border>
    <border>
      <left/>
      <right/>
      <top style="medium">
        <color theme="2"/>
      </top>
      <bottom style="medium">
        <color indexed="64"/>
      </bottom>
      <diagonal/>
    </border>
    <border>
      <left/>
      <right style="medium">
        <color indexed="64"/>
      </right>
      <top style="medium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/>
      <top style="medium">
        <color theme="2"/>
      </top>
      <bottom style="medium">
        <color indexed="64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</cellStyleXfs>
  <cellXfs count="104">
    <xf numFmtId="0" fontId="0" fillId="0" borderId="0" xfId="0"/>
    <xf numFmtId="0" fontId="5" fillId="0" borderId="5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8" xfId="0" applyBorder="1"/>
    <xf numFmtId="0" fontId="0" fillId="4" borderId="0" xfId="0" applyFill="1"/>
    <xf numFmtId="44" fontId="0" fillId="0" borderId="0" xfId="0" applyNumberFormat="1"/>
    <xf numFmtId="0" fontId="4" fillId="0" borderId="0" xfId="0" applyFont="1"/>
    <xf numFmtId="0" fontId="10" fillId="0" borderId="10" xfId="0" applyFont="1" applyBorder="1" applyAlignment="1">
      <alignment horizontal="left" indent="2"/>
    </xf>
    <xf numFmtId="9" fontId="0" fillId="0" borderId="0" xfId="2" applyFont="1"/>
    <xf numFmtId="9" fontId="12" fillId="6" borderId="0" xfId="2" applyFont="1" applyFill="1" applyAlignment="1"/>
    <xf numFmtId="9" fontId="0" fillId="0" borderId="0" xfId="2" applyFont="1" applyAlignment="1"/>
    <xf numFmtId="0" fontId="10" fillId="6" borderId="10" xfId="0" applyFont="1" applyFill="1" applyBorder="1" applyAlignment="1">
      <alignment horizontal="left" indent="2"/>
    </xf>
    <xf numFmtId="0" fontId="10" fillId="6" borderId="11" xfId="0" applyFont="1" applyFill="1" applyBorder="1" applyAlignment="1">
      <alignment horizontal="left" indent="2"/>
    </xf>
    <xf numFmtId="0" fontId="10" fillId="6" borderId="12" xfId="0" applyFont="1" applyFill="1" applyBorder="1" applyAlignment="1">
      <alignment horizontal="left" indent="2"/>
    </xf>
    <xf numFmtId="0" fontId="10" fillId="6" borderId="16" xfId="0" applyFont="1" applyFill="1" applyBorder="1" applyAlignment="1">
      <alignment horizontal="left" indent="2"/>
    </xf>
    <xf numFmtId="0" fontId="10" fillId="6" borderId="17" xfId="0" applyFont="1" applyFill="1" applyBorder="1" applyAlignment="1">
      <alignment horizontal="left" indent="2"/>
    </xf>
    <xf numFmtId="0" fontId="10" fillId="6" borderId="18" xfId="0" applyFont="1" applyFill="1" applyBorder="1" applyAlignment="1">
      <alignment horizontal="left" indent="2"/>
    </xf>
    <xf numFmtId="0" fontId="7" fillId="6" borderId="0" xfId="0" applyFont="1" applyFill="1" applyAlignment="1">
      <alignment horizontal="center"/>
    </xf>
    <xf numFmtId="0" fontId="10" fillId="0" borderId="7" xfId="0" applyFont="1" applyBorder="1" applyAlignment="1">
      <alignment horizontal="left" indent="2"/>
    </xf>
    <xf numFmtId="0" fontId="10" fillId="0" borderId="8" xfId="0" applyFont="1" applyBorder="1" applyAlignment="1">
      <alignment horizontal="left" indent="2"/>
    </xf>
    <xf numFmtId="0" fontId="10" fillId="0" borderId="9" xfId="0" applyFont="1" applyBorder="1" applyAlignment="1">
      <alignment horizontal="left" indent="2"/>
    </xf>
    <xf numFmtId="0" fontId="2" fillId="2" borderId="1" xfId="3"/>
    <xf numFmtId="0" fontId="11" fillId="6" borderId="0" xfId="4" applyFont="1" applyFill="1"/>
    <xf numFmtId="44" fontId="11" fillId="6" borderId="0" xfId="4" applyNumberFormat="1" applyFont="1" applyFill="1"/>
    <xf numFmtId="164" fontId="10" fillId="0" borderId="10" xfId="2" applyNumberFormat="1" applyFont="1" applyBorder="1" applyAlignment="1"/>
    <xf numFmtId="164" fontId="10" fillId="0" borderId="11" xfId="2" applyNumberFormat="1" applyFont="1" applyBorder="1" applyAlignment="1"/>
    <xf numFmtId="164" fontId="10" fillId="0" borderId="12" xfId="2" applyNumberFormat="1" applyFont="1" applyBorder="1" applyAlignment="1"/>
    <xf numFmtId="44" fontId="10" fillId="0" borderId="7" xfId="0" applyNumberFormat="1" applyFont="1" applyBorder="1"/>
    <xf numFmtId="44" fontId="10" fillId="0" borderId="8" xfId="0" applyNumberFormat="1" applyFont="1" applyBorder="1"/>
    <xf numFmtId="44" fontId="10" fillId="0" borderId="9" xfId="0" applyNumberFormat="1" applyFont="1" applyBorder="1"/>
    <xf numFmtId="0" fontId="10" fillId="0" borderId="10" xfId="0" applyFont="1" applyBorder="1" applyAlignment="1">
      <alignment horizontal="left" indent="2"/>
    </xf>
    <xf numFmtId="0" fontId="10" fillId="0" borderId="11" xfId="0" applyFont="1" applyBorder="1" applyAlignment="1">
      <alignment horizontal="left" indent="2"/>
    </xf>
    <xf numFmtId="0" fontId="10" fillId="0" borderId="12" xfId="0" applyFont="1" applyBorder="1" applyAlignment="1">
      <alignment horizontal="left" indent="2"/>
    </xf>
    <xf numFmtId="0" fontId="10" fillId="6" borderId="24" xfId="0" applyFont="1" applyFill="1" applyBorder="1" applyAlignment="1">
      <alignment horizontal="left" indent="1"/>
    </xf>
    <xf numFmtId="0" fontId="10" fillId="6" borderId="25" xfId="0" applyFont="1" applyFill="1" applyBorder="1" applyAlignment="1">
      <alignment horizontal="left" indent="1"/>
    </xf>
    <xf numFmtId="8" fontId="10" fillId="6" borderId="20" xfId="0" applyNumberFormat="1" applyFont="1" applyFill="1" applyBorder="1" applyAlignment="1">
      <alignment horizontal="center" vertical="center"/>
    </xf>
    <xf numFmtId="8" fontId="10" fillId="6" borderId="23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8" fontId="10" fillId="6" borderId="25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left" indent="1"/>
    </xf>
    <xf numFmtId="0" fontId="10" fillId="6" borderId="20" xfId="0" applyFont="1" applyFill="1" applyBorder="1" applyAlignment="1">
      <alignment horizontal="left" indent="1"/>
    </xf>
    <xf numFmtId="0" fontId="10" fillId="6" borderId="22" xfId="0" applyFont="1" applyFill="1" applyBorder="1" applyAlignment="1">
      <alignment horizontal="left" indent="1"/>
    </xf>
    <xf numFmtId="0" fontId="10" fillId="6" borderId="23" xfId="0" applyFont="1" applyFill="1" applyBorder="1" applyAlignment="1">
      <alignment horizontal="left" indent="1"/>
    </xf>
    <xf numFmtId="8" fontId="10" fillId="6" borderId="20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8" fontId="10" fillId="6" borderId="27" xfId="0" applyNumberFormat="1" applyFont="1" applyFill="1" applyBorder="1" applyAlignment="1">
      <alignment horizontal="center"/>
    </xf>
    <xf numFmtId="8" fontId="10" fillId="6" borderId="11" xfId="0" applyNumberFormat="1" applyFont="1" applyFill="1" applyBorder="1" applyAlignment="1">
      <alignment horizontal="center"/>
    </xf>
    <xf numFmtId="8" fontId="10" fillId="6" borderId="12" xfId="0" applyNumberFormat="1" applyFont="1" applyFill="1" applyBorder="1" applyAlignment="1">
      <alignment horizontal="center"/>
    </xf>
    <xf numFmtId="8" fontId="10" fillId="6" borderId="26" xfId="0" applyNumberFormat="1" applyFont="1" applyFill="1" applyBorder="1" applyAlignment="1">
      <alignment horizontal="center"/>
    </xf>
    <xf numFmtId="8" fontId="10" fillId="6" borderId="17" xfId="0" applyNumberFormat="1" applyFont="1" applyFill="1" applyBorder="1" applyAlignment="1">
      <alignment horizontal="center"/>
    </xf>
    <xf numFmtId="8" fontId="10" fillId="6" borderId="18" xfId="0" applyNumberFormat="1" applyFont="1" applyFill="1" applyBorder="1" applyAlignment="1">
      <alignment horizontal="center"/>
    </xf>
    <xf numFmtId="8" fontId="10" fillId="6" borderId="7" xfId="0" applyNumberFormat="1" applyFont="1" applyFill="1" applyBorder="1" applyAlignment="1">
      <alignment horizontal="center" vertical="center"/>
    </xf>
    <xf numFmtId="8" fontId="10" fillId="6" borderId="8" xfId="0" applyNumberFormat="1" applyFont="1" applyFill="1" applyBorder="1" applyAlignment="1">
      <alignment horizontal="center" vertical="center"/>
    </xf>
    <xf numFmtId="8" fontId="10" fillId="6" borderId="9" xfId="0" applyNumberFormat="1" applyFont="1" applyFill="1" applyBorder="1" applyAlignment="1">
      <alignment horizontal="center" vertical="center"/>
    </xf>
    <xf numFmtId="10" fontId="10" fillId="0" borderId="5" xfId="2" applyNumberFormat="1" applyFont="1" applyBorder="1" applyAlignment="1">
      <alignment horizontal="center" vertical="center"/>
    </xf>
    <xf numFmtId="10" fontId="10" fillId="0" borderId="0" xfId="2" applyNumberFormat="1" applyFont="1" applyBorder="1" applyAlignment="1">
      <alignment horizontal="center" vertical="center"/>
    </xf>
    <xf numFmtId="10" fontId="10" fillId="0" borderId="6" xfId="2" applyNumberFormat="1" applyFont="1" applyBorder="1" applyAlignment="1">
      <alignment horizontal="center" vertical="center"/>
    </xf>
    <xf numFmtId="0" fontId="2" fillId="2" borderId="1" xfId="3" applyAlignment="1">
      <alignment horizontal="center"/>
    </xf>
    <xf numFmtId="0" fontId="11" fillId="6" borderId="0" xfId="4" applyFont="1" applyFill="1" applyAlignment="1">
      <alignment horizontal="center"/>
    </xf>
    <xf numFmtId="44" fontId="0" fillId="0" borderId="0" xfId="0" applyNumberFormat="1"/>
    <xf numFmtId="0" fontId="0" fillId="0" borderId="0" xfId="0"/>
    <xf numFmtId="44" fontId="10" fillId="0" borderId="3" xfId="1" applyFont="1" applyBorder="1" applyAlignment="1">
      <alignment horizontal="center" vertical="center"/>
    </xf>
    <xf numFmtId="44" fontId="10" fillId="0" borderId="4" xfId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indent="2"/>
    </xf>
    <xf numFmtId="0" fontId="10" fillId="0" borderId="14" xfId="0" applyFont="1" applyBorder="1" applyAlignment="1">
      <alignment horizontal="left" indent="2"/>
    </xf>
    <xf numFmtId="0" fontId="10" fillId="0" borderId="15" xfId="0" applyFont="1" applyBorder="1" applyAlignment="1">
      <alignment horizontal="left" indent="2"/>
    </xf>
    <xf numFmtId="0" fontId="8" fillId="5" borderId="5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44" fontId="10" fillId="0" borderId="2" xfId="1" applyFont="1" applyBorder="1" applyAlignment="1">
      <alignment horizontal="center"/>
    </xf>
    <xf numFmtId="44" fontId="10" fillId="0" borderId="3" xfId="1" applyFont="1" applyBorder="1" applyAlignment="1">
      <alignment horizontal="center"/>
    </xf>
    <xf numFmtId="44" fontId="10" fillId="0" borderId="4" xfId="1" applyFont="1" applyBorder="1" applyAlignment="1">
      <alignment horizontal="center"/>
    </xf>
    <xf numFmtId="0" fontId="10" fillId="0" borderId="2" xfId="0" applyFont="1" applyBorder="1" applyAlignment="1">
      <alignment horizontal="left" indent="2"/>
    </xf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3" fillId="6" borderId="0" xfId="0" applyFont="1" applyFill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4" fontId="12" fillId="6" borderId="0" xfId="2" applyNumberFormat="1" applyFont="1" applyFill="1" applyAlignment="1">
      <alignment horizontal="center"/>
    </xf>
    <xf numFmtId="9" fontId="12" fillId="6" borderId="0" xfId="2" applyFont="1" applyFill="1" applyAlignment="1">
      <alignment horizontal="center"/>
    </xf>
    <xf numFmtId="8" fontId="10" fillId="6" borderId="5" xfId="0" applyNumberFormat="1" applyFont="1" applyFill="1" applyBorder="1" applyAlignment="1">
      <alignment horizontal="center" vertical="center"/>
    </xf>
    <xf numFmtId="8" fontId="10" fillId="6" borderId="0" xfId="0" applyNumberFormat="1" applyFont="1" applyFill="1" applyAlignment="1">
      <alignment horizontal="center" vertical="center"/>
    </xf>
    <xf numFmtId="8" fontId="10" fillId="6" borderId="6" xfId="0" applyNumberFormat="1" applyFont="1" applyFill="1" applyBorder="1" applyAlignment="1">
      <alignment horizontal="center" vertical="center"/>
    </xf>
  </cellXfs>
  <cellStyles count="5">
    <cellStyle name="Ênfase3" xfId="4" builtinId="37"/>
    <cellStyle name="Entrada" xfId="3" builtinId="20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6666"/>
      <color rgb="FF6666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 de 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Planilha1!$P$28</c:f>
              <c:strCache>
                <c:ptCount val="1"/>
                <c:pt idx="0">
                  <c:v>Tesouro Selic (LFT)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Planilha1!$Q$28:$W$28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A-4673-B243-B3E7774815CD}"/>
            </c:ext>
          </c:extLst>
        </c:ser>
        <c:ser>
          <c:idx val="1"/>
          <c:order val="1"/>
          <c:tx>
            <c:strRef>
              <c:f>Planilha1!$P$29</c:f>
              <c:strCache>
                <c:ptCount val="1"/>
                <c:pt idx="0">
                  <c:v>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Planilha1!$Q$29:$W$29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A-4673-B243-B3E7774815CD}"/>
            </c:ext>
          </c:extLst>
        </c:ser>
        <c:ser>
          <c:idx val="2"/>
          <c:order val="2"/>
          <c:tx>
            <c:strRef>
              <c:f>Planilha1!$P$30</c:f>
              <c:strCache>
                <c:ptCount val="1"/>
                <c:pt idx="0">
                  <c:v>LCI / LCA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Planilha1!$Q$30:$W$30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A-4673-B243-B3E7774815CD}"/>
            </c:ext>
          </c:extLst>
        </c:ser>
        <c:ser>
          <c:idx val="3"/>
          <c:order val="3"/>
          <c:tx>
            <c:strRef>
              <c:f>Planilha1!$P$31</c:f>
              <c:strCache>
                <c:ptCount val="1"/>
                <c:pt idx="0">
                  <c:v>Fundos Multimercado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Planilha1!$Q$31:$W$31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A-4673-B243-B3E7774815CD}"/>
            </c:ext>
          </c:extLst>
        </c:ser>
        <c:ser>
          <c:idx val="4"/>
          <c:order val="4"/>
          <c:tx>
            <c:strRef>
              <c:f>Planilha1!$P$32</c:f>
              <c:strCache>
                <c:ptCount val="1"/>
                <c:pt idx="0">
                  <c:v>BOVA11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Planilha1!$Q$32:$W$32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9A-4673-B243-B3E7774815CD}"/>
            </c:ext>
          </c:extLst>
        </c:ser>
        <c:ser>
          <c:idx val="5"/>
          <c:order val="5"/>
          <c:tx>
            <c:strRef>
              <c:f>Planilha1!$P$33</c:f>
              <c:strCache>
                <c:ptCount val="1"/>
                <c:pt idx="0">
                  <c:v>PETR4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Planilha1!$Q$33:$W$33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9A-4673-B243-B3E77748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79440"/>
        <c:axId val="530672240"/>
      </c:barChart>
      <c:catAx>
        <c:axId val="530679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72240"/>
        <c:crosses val="autoZero"/>
        <c:auto val="1"/>
        <c:lblAlgn val="ctr"/>
        <c:lblOffset val="100"/>
        <c:noMultiLvlLbl val="0"/>
      </c:catAx>
      <c:valAx>
        <c:axId val="5306722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6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28</xdr:col>
      <xdr:colOff>533400</xdr:colOff>
      <xdr:row>22</xdr:row>
      <xdr:rowOff>118624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B1ED3D7-3416-45C0-A443-4F374C5917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0" y="0"/>
          <a:ext cx="15887700" cy="4309624"/>
        </a:xfrm>
        <a:prstGeom prst="rect">
          <a:avLst/>
        </a:prstGeom>
      </xdr:spPr>
    </xdr:pic>
    <xdr:clientData/>
  </xdr:twoCellAnchor>
  <xdr:twoCellAnchor>
    <xdr:from>
      <xdr:col>15</xdr:col>
      <xdr:colOff>33337</xdr:colOff>
      <xdr:row>34</xdr:row>
      <xdr:rowOff>128587</xdr:rowOff>
    </xdr:from>
    <xdr:to>
      <xdr:col>26</xdr:col>
      <xdr:colOff>0</xdr:colOff>
      <xdr:row>51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D88F35-A5C0-2E45-0303-30DA581AF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1948-8E9D-40FA-8980-604CEA0EE998}">
  <dimension ref="A23:Z52"/>
  <sheetViews>
    <sheetView tabSelected="1" topLeftCell="A10" workbookViewId="0">
      <selection activeCell="AG13" sqref="AG13"/>
    </sheetView>
  </sheetViews>
  <sheetFormatPr defaultRowHeight="15" x14ac:dyDescent="0.25"/>
  <cols>
    <col min="3" max="3" width="9.140625" customWidth="1"/>
    <col min="5" max="11" width="9.140625" customWidth="1"/>
    <col min="12" max="12" width="0.42578125" customWidth="1"/>
    <col min="13" max="13" width="9.140625" customWidth="1"/>
    <col min="15" max="15" width="9.140625" customWidth="1"/>
    <col min="16" max="16" width="39.5703125" customWidth="1"/>
    <col min="17" max="17" width="0.140625" hidden="1" customWidth="1"/>
    <col min="18" max="18" width="0.42578125" hidden="1" customWidth="1"/>
    <col min="19" max="21" width="9.140625" hidden="1" customWidth="1"/>
    <col min="22" max="22" width="5" hidden="1" customWidth="1"/>
    <col min="23" max="23" width="25.140625" customWidth="1"/>
    <col min="24" max="24" width="0.5703125" customWidth="1"/>
  </cols>
  <sheetData>
    <row r="23" spans="1:26" ht="15.75" thickBot="1" x14ac:dyDescent="0.3"/>
    <row r="24" spans="1:26" ht="15" customHeight="1" x14ac:dyDescent="0.25">
      <c r="B24" s="43" t="s">
        <v>0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P24" s="27" t="s">
        <v>1</v>
      </c>
      <c r="Q24" s="27"/>
      <c r="R24" s="27"/>
      <c r="S24" s="27"/>
      <c r="T24" s="27"/>
      <c r="U24" s="27"/>
      <c r="V24" s="27"/>
      <c r="W24" s="27" t="s">
        <v>20</v>
      </c>
      <c r="X24" s="27"/>
      <c r="Y24" s="75"/>
      <c r="Z24" s="75"/>
    </row>
    <row r="25" spans="1:26" ht="15" customHeight="1" thickBot="1" x14ac:dyDescent="0.3">
      <c r="A25" s="1"/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9"/>
      <c r="P25" s="28" t="s">
        <v>2</v>
      </c>
      <c r="Q25" s="28"/>
      <c r="R25" s="28"/>
      <c r="S25" s="28"/>
      <c r="T25" s="28"/>
      <c r="U25" s="28"/>
      <c r="V25" s="28"/>
      <c r="W25" s="29">
        <f>K36</f>
        <v>1000</v>
      </c>
      <c r="X25" s="28"/>
      <c r="Y25" s="76"/>
      <c r="Z25" s="76"/>
    </row>
    <row r="26" spans="1:26" ht="15.75" customHeight="1" thickBot="1" x14ac:dyDescent="0.3">
      <c r="B26" s="93" t="s">
        <v>22</v>
      </c>
      <c r="C26" s="94"/>
      <c r="D26" s="94"/>
      <c r="E26" s="94"/>
      <c r="F26" s="94"/>
      <c r="G26" s="94"/>
      <c r="H26" s="94"/>
      <c r="I26" s="94"/>
      <c r="J26" s="95"/>
      <c r="K26" s="90">
        <v>8000</v>
      </c>
      <c r="L26" s="91"/>
      <c r="M26" s="92"/>
    </row>
    <row r="27" spans="1:26" ht="16.5" thickBot="1" x14ac:dyDescent="0.3">
      <c r="B27" s="36" t="s">
        <v>23</v>
      </c>
      <c r="C27" s="37"/>
      <c r="D27" s="37"/>
      <c r="E27" s="37"/>
      <c r="F27" s="37"/>
      <c r="G27" s="37"/>
      <c r="H27" s="37"/>
      <c r="I27" s="37"/>
      <c r="J27" s="38"/>
      <c r="K27" s="30">
        <v>8.9999999999999993E-3</v>
      </c>
      <c r="L27" s="31"/>
      <c r="M27" s="32"/>
      <c r="P27" s="23" t="s">
        <v>9</v>
      </c>
      <c r="Q27" s="23"/>
      <c r="R27" s="23"/>
      <c r="S27" s="23"/>
      <c r="T27" s="23"/>
      <c r="U27" s="23"/>
      <c r="V27" s="23"/>
      <c r="W27" s="96" t="s">
        <v>10</v>
      </c>
      <c r="X27" s="96"/>
      <c r="Y27" s="23" t="s">
        <v>11</v>
      </c>
      <c r="Z27" s="23"/>
    </row>
    <row r="28" spans="1:26" ht="16.5" thickBot="1" x14ac:dyDescent="0.3">
      <c r="B28" s="24" t="s">
        <v>24</v>
      </c>
      <c r="C28" s="25"/>
      <c r="D28" s="25"/>
      <c r="E28" s="25"/>
      <c r="F28" s="25"/>
      <c r="G28" s="25"/>
      <c r="H28" s="25"/>
      <c r="I28" s="25"/>
      <c r="J28" s="26"/>
      <c r="K28" s="33">
        <f>K26*30%</f>
        <v>2400</v>
      </c>
      <c r="L28" s="34"/>
      <c r="M28" s="35"/>
      <c r="P28" s="2" t="s">
        <v>3</v>
      </c>
      <c r="Q28" s="3"/>
      <c r="R28" s="3"/>
      <c r="S28" s="3"/>
      <c r="T28" s="3"/>
      <c r="U28" s="3"/>
      <c r="V28" s="3"/>
      <c r="W28" s="16">
        <f>VLOOKUP($W$24&amp;"-"&amp;P28,Planilha2!A1:D23,4,0)</f>
        <v>0.32</v>
      </c>
      <c r="X28" s="16"/>
      <c r="Y28" s="77">
        <f>W28*$W$25</f>
        <v>320</v>
      </c>
      <c r="Z28" s="78"/>
    </row>
    <row r="29" spans="1:26" x14ac:dyDescent="0.25">
      <c r="K29" s="11"/>
      <c r="P29" s="2" t="s">
        <v>4</v>
      </c>
      <c r="Q29" s="3"/>
      <c r="R29" s="3"/>
      <c r="S29" s="3"/>
      <c r="T29" s="3"/>
      <c r="U29" s="3"/>
      <c r="V29" s="3"/>
      <c r="W29" s="16">
        <f>VLOOKUP($W$24&amp;"-"&amp;P29,Planilha2!$A$1:$D$23,4,0)</f>
        <v>0.3</v>
      </c>
      <c r="X29" s="16"/>
      <c r="Y29" s="77">
        <f t="shared" ref="Y29:Y33" si="0">W29*$W$25</f>
        <v>300</v>
      </c>
      <c r="Z29" s="78"/>
    </row>
    <row r="30" spans="1:26" x14ac:dyDescent="0.25">
      <c r="P30" s="2" t="s">
        <v>5</v>
      </c>
      <c r="Q30" s="3"/>
      <c r="R30" s="3"/>
      <c r="S30" s="3"/>
      <c r="T30" s="3"/>
      <c r="U30" s="3"/>
      <c r="V30" s="3"/>
      <c r="W30" s="16">
        <f>VLOOKUP($W$24&amp;"-"&amp;P30,Planilha2!$A$1:$D$23,4,0)</f>
        <v>0.2</v>
      </c>
      <c r="X30" s="16"/>
      <c r="Y30" s="77">
        <f t="shared" si="0"/>
        <v>200</v>
      </c>
      <c r="Z30" s="78"/>
    </row>
    <row r="31" spans="1:26" ht="15" customHeight="1" x14ac:dyDescent="0.25">
      <c r="P31" s="2" t="s">
        <v>6</v>
      </c>
      <c r="Q31" s="3"/>
      <c r="R31" s="3"/>
      <c r="S31" s="3"/>
      <c r="T31" s="3"/>
      <c r="U31" s="3"/>
      <c r="V31" s="3"/>
      <c r="W31" s="16">
        <f>VLOOKUP($W$24&amp;"-"&amp;P31,Planilha2!$A$1:$D$23,4,0)</f>
        <v>0.1</v>
      </c>
      <c r="X31" s="16"/>
      <c r="Y31" s="77">
        <f t="shared" si="0"/>
        <v>100</v>
      </c>
      <c r="Z31" s="78"/>
    </row>
    <row r="32" spans="1:26" ht="15" customHeight="1" x14ac:dyDescent="0.25">
      <c r="P32" s="2" t="s">
        <v>7</v>
      </c>
      <c r="Q32" s="3"/>
      <c r="R32" s="3"/>
      <c r="S32" s="3"/>
      <c r="T32" s="3"/>
      <c r="U32" s="3"/>
      <c r="V32" s="3"/>
      <c r="W32" s="16">
        <f>VLOOKUP($W$24&amp;"-"&amp;P32,Planilha2!$A$1:$D$23,4,0)</f>
        <v>0.06</v>
      </c>
      <c r="X32" s="16"/>
      <c r="Y32" s="77">
        <f t="shared" si="0"/>
        <v>60</v>
      </c>
      <c r="Z32" s="78"/>
    </row>
    <row r="33" spans="1:26" ht="15.75" thickBot="1" x14ac:dyDescent="0.3">
      <c r="P33" s="2" t="s">
        <v>8</v>
      </c>
      <c r="Q33" s="3"/>
      <c r="R33" s="3"/>
      <c r="S33" s="3"/>
      <c r="T33" s="3"/>
      <c r="U33" s="3"/>
      <c r="V33" s="3"/>
      <c r="W33" s="16">
        <f>VLOOKUP($W$24&amp;"-"&amp;P33,Planilha2!$A$1:$D$23,4,0)</f>
        <v>0.02</v>
      </c>
      <c r="X33" s="16"/>
      <c r="Y33" s="77">
        <f t="shared" si="0"/>
        <v>20</v>
      </c>
      <c r="Z33" s="78"/>
    </row>
    <row r="34" spans="1:26" x14ac:dyDescent="0.25">
      <c r="B34" s="43" t="s">
        <v>25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5"/>
      <c r="P34" s="15"/>
      <c r="Q34" s="15"/>
      <c r="R34" s="15"/>
      <c r="S34" s="15"/>
      <c r="T34" s="15"/>
      <c r="U34" s="15"/>
      <c r="V34" s="15"/>
      <c r="W34" s="15"/>
      <c r="X34" s="15"/>
      <c r="Y34" s="99">
        <f>SUM(Y28:Z33)</f>
        <v>1000</v>
      </c>
      <c r="Z34" s="100"/>
    </row>
    <row r="35" spans="1:26" ht="15.75" thickBot="1" x14ac:dyDescent="0.3"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8"/>
    </row>
    <row r="36" spans="1:26" ht="16.5" thickBot="1" x14ac:dyDescent="0.3">
      <c r="B36" s="84" t="s">
        <v>26</v>
      </c>
      <c r="C36" s="85"/>
      <c r="D36" s="85"/>
      <c r="E36" s="85"/>
      <c r="F36" s="85"/>
      <c r="G36" s="85"/>
      <c r="H36" s="85"/>
      <c r="I36" s="85"/>
      <c r="J36" s="86"/>
      <c r="K36" s="79">
        <v>1000</v>
      </c>
      <c r="L36" s="79"/>
      <c r="M36" s="80"/>
    </row>
    <row r="37" spans="1:26" ht="16.5" thickBot="1" x14ac:dyDescent="0.3">
      <c r="B37" s="13" t="s">
        <v>27</v>
      </c>
      <c r="C37" s="97"/>
      <c r="D37" s="97"/>
      <c r="E37" s="97"/>
      <c r="F37" s="97"/>
      <c r="G37" s="97"/>
      <c r="H37" s="97"/>
      <c r="I37" s="97"/>
      <c r="J37" s="98"/>
      <c r="K37" s="81">
        <v>5</v>
      </c>
      <c r="L37" s="82"/>
      <c r="M37" s="83"/>
    </row>
    <row r="38" spans="1:26" ht="16.5" thickBot="1" x14ac:dyDescent="0.3">
      <c r="B38" s="13" t="s">
        <v>28</v>
      </c>
      <c r="C38" s="97"/>
      <c r="D38" s="97"/>
      <c r="E38" s="97"/>
      <c r="F38" s="97"/>
      <c r="G38" s="97"/>
      <c r="H38" s="97"/>
      <c r="I38" s="97"/>
      <c r="J38" s="98"/>
      <c r="K38" s="72">
        <v>1.0789999999999999E-2</v>
      </c>
      <c r="L38" s="73"/>
      <c r="M38" s="74"/>
    </row>
    <row r="39" spans="1:26" ht="16.5" thickBot="1" x14ac:dyDescent="0.3">
      <c r="B39" s="17" t="s">
        <v>29</v>
      </c>
      <c r="C39" s="18"/>
      <c r="D39" s="18"/>
      <c r="E39" s="18"/>
      <c r="F39" s="18"/>
      <c r="G39" s="18"/>
      <c r="H39" s="18"/>
      <c r="I39" s="18"/>
      <c r="J39" s="19"/>
      <c r="K39" s="101">
        <f>FV(K38,K37*12,K36*-1)</f>
        <v>83776.913998487638</v>
      </c>
      <c r="L39" s="102"/>
      <c r="M39" s="103"/>
    </row>
    <row r="40" spans="1:26" ht="16.5" thickBot="1" x14ac:dyDescent="0.3">
      <c r="B40" s="20" t="s">
        <v>30</v>
      </c>
      <c r="C40" s="21"/>
      <c r="D40" s="21"/>
      <c r="E40" s="21"/>
      <c r="F40" s="21"/>
      <c r="G40" s="21"/>
      <c r="H40" s="21"/>
      <c r="I40" s="21"/>
      <c r="J40" s="22"/>
      <c r="K40" s="69">
        <f>K39*K27</f>
        <v>753.99222598638869</v>
      </c>
      <c r="L40" s="70"/>
      <c r="M40" s="71"/>
    </row>
    <row r="41" spans="1:26" x14ac:dyDescent="0.25">
      <c r="A41" s="12">
        <v>2</v>
      </c>
    </row>
    <row r="42" spans="1:26" x14ac:dyDescent="0.25">
      <c r="A42" s="12">
        <v>5</v>
      </c>
    </row>
    <row r="43" spans="1:26" x14ac:dyDescent="0.25">
      <c r="A43" s="12">
        <v>10</v>
      </c>
    </row>
    <row r="44" spans="1:26" x14ac:dyDescent="0.25">
      <c r="A44" s="12">
        <v>20</v>
      </c>
    </row>
    <row r="45" spans="1:26" ht="15.75" thickBot="1" x14ac:dyDescent="0.3">
      <c r="A45" s="12">
        <v>30</v>
      </c>
    </row>
    <row r="46" spans="1:26" x14ac:dyDescent="0.25">
      <c r="B46" s="43" t="s">
        <v>36</v>
      </c>
      <c r="C46" s="44"/>
      <c r="D46" s="44"/>
      <c r="E46" s="44"/>
      <c r="F46" s="44"/>
      <c r="G46" s="44"/>
      <c r="H46" s="44"/>
      <c r="I46" s="44"/>
      <c r="J46" s="45"/>
      <c r="K46" s="50" t="s">
        <v>37</v>
      </c>
      <c r="L46" s="51"/>
      <c r="M46" s="52"/>
    </row>
    <row r="47" spans="1:26" ht="15.75" thickBot="1" x14ac:dyDescent="0.3">
      <c r="B47" s="46"/>
      <c r="C47" s="47"/>
      <c r="D47" s="47"/>
      <c r="E47" s="47"/>
      <c r="F47" s="47"/>
      <c r="G47" s="47"/>
      <c r="H47" s="47"/>
      <c r="I47" s="47"/>
      <c r="J47" s="48"/>
      <c r="K47" s="53"/>
      <c r="L47" s="54"/>
      <c r="M47" s="55"/>
    </row>
    <row r="48" spans="1:26" ht="16.5" thickBot="1" x14ac:dyDescent="0.3">
      <c r="B48" s="56" t="s">
        <v>31</v>
      </c>
      <c r="C48" s="57"/>
      <c r="D48" s="57"/>
      <c r="E48" s="57"/>
      <c r="F48" s="57"/>
      <c r="G48" s="57"/>
      <c r="H48" s="57"/>
      <c r="I48" s="41">
        <f>FV($K$38,$A41*12,$K$36*-1)</f>
        <v>27227.627297645216</v>
      </c>
      <c r="J48" s="41"/>
      <c r="K48" s="60">
        <f>I48*$K$27</f>
        <v>245.04864567880693</v>
      </c>
      <c r="L48" s="61"/>
      <c r="M48" s="62"/>
    </row>
    <row r="49" spans="2:13" ht="16.5" thickBot="1" x14ac:dyDescent="0.3">
      <c r="B49" s="58" t="s">
        <v>32</v>
      </c>
      <c r="C49" s="59"/>
      <c r="D49" s="59"/>
      <c r="E49" s="59"/>
      <c r="F49" s="59"/>
      <c r="G49" s="59"/>
      <c r="H49" s="59"/>
      <c r="I49" s="42">
        <f>FV($K$38,$A42*12,$K$36*-1)</f>
        <v>83776.913998487638</v>
      </c>
      <c r="J49" s="42"/>
      <c r="K49" s="63">
        <f>I49*$K$27</f>
        <v>753.99222598638869</v>
      </c>
      <c r="L49" s="64"/>
      <c r="M49" s="65"/>
    </row>
    <row r="50" spans="2:13" ht="16.5" thickBot="1" x14ac:dyDescent="0.3">
      <c r="B50" s="58" t="s">
        <v>33</v>
      </c>
      <c r="C50" s="59"/>
      <c r="D50" s="59"/>
      <c r="E50" s="59"/>
      <c r="F50" s="59"/>
      <c r="G50" s="59"/>
      <c r="H50" s="59"/>
      <c r="I50" s="42">
        <f>FV($K$38,$A43*12,$K$36*-1)</f>
        <v>243284.2125301722</v>
      </c>
      <c r="J50" s="42"/>
      <c r="K50" s="63">
        <f t="shared" ref="K50:K52" si="1">I50*$K$27</f>
        <v>2189.5579127715496</v>
      </c>
      <c r="L50" s="64"/>
      <c r="M50" s="65"/>
    </row>
    <row r="51" spans="2:13" ht="16.5" thickBot="1" x14ac:dyDescent="0.3">
      <c r="B51" s="58" t="s">
        <v>34</v>
      </c>
      <c r="C51" s="59"/>
      <c r="D51" s="59"/>
      <c r="E51" s="59"/>
      <c r="F51" s="59"/>
      <c r="G51" s="59"/>
      <c r="H51" s="59"/>
      <c r="I51" s="42">
        <f>FV($K$38,$A44*12,$K$36*-1)</f>
        <v>1125198.4000970805</v>
      </c>
      <c r="J51" s="42"/>
      <c r="K51" s="63">
        <f t="shared" si="1"/>
        <v>10126.785600873724</v>
      </c>
      <c r="L51" s="64"/>
      <c r="M51" s="65"/>
    </row>
    <row r="52" spans="2:13" ht="16.5" thickBot="1" x14ac:dyDescent="0.3">
      <c r="B52" s="39" t="s">
        <v>35</v>
      </c>
      <c r="C52" s="40"/>
      <c r="D52" s="40"/>
      <c r="E52" s="40"/>
      <c r="F52" s="40"/>
      <c r="G52" s="40"/>
      <c r="H52" s="40"/>
      <c r="I52" s="49">
        <f>FV($K$38,$A45*12,$K$36*-1)</f>
        <v>4322169.6550047146</v>
      </c>
      <c r="J52" s="49"/>
      <c r="K52" s="66">
        <f t="shared" si="1"/>
        <v>38899.526895042429</v>
      </c>
      <c r="L52" s="67"/>
      <c r="M52" s="68"/>
    </row>
  </sheetData>
  <mergeCells count="49">
    <mergeCell ref="C38:J38"/>
    <mergeCell ref="Y32:Z32"/>
    <mergeCell ref="Y33:Z33"/>
    <mergeCell ref="Y34:Z34"/>
    <mergeCell ref="K39:M39"/>
    <mergeCell ref="C37:J37"/>
    <mergeCell ref="K52:M52"/>
    <mergeCell ref="K40:M40"/>
    <mergeCell ref="K38:M38"/>
    <mergeCell ref="Y24:Z24"/>
    <mergeCell ref="Y25:Z25"/>
    <mergeCell ref="Y28:Z28"/>
    <mergeCell ref="Y29:Z29"/>
    <mergeCell ref="Y30:Z30"/>
    <mergeCell ref="Y31:Z31"/>
    <mergeCell ref="K36:M36"/>
    <mergeCell ref="K37:M37"/>
    <mergeCell ref="B34:M35"/>
    <mergeCell ref="B36:J36"/>
    <mergeCell ref="B24:M25"/>
    <mergeCell ref="K26:M26"/>
    <mergeCell ref="B26:J26"/>
    <mergeCell ref="K46:M47"/>
    <mergeCell ref="B48:H48"/>
    <mergeCell ref="B49:H49"/>
    <mergeCell ref="B50:H50"/>
    <mergeCell ref="B51:H51"/>
    <mergeCell ref="K48:M48"/>
    <mergeCell ref="K49:M49"/>
    <mergeCell ref="K50:M50"/>
    <mergeCell ref="K51:M51"/>
    <mergeCell ref="B52:H52"/>
    <mergeCell ref="I48:J48"/>
    <mergeCell ref="I49:J49"/>
    <mergeCell ref="I50:J50"/>
    <mergeCell ref="B46:J47"/>
    <mergeCell ref="I51:J51"/>
    <mergeCell ref="I52:J52"/>
    <mergeCell ref="Y27:Z27"/>
    <mergeCell ref="B28:J28"/>
    <mergeCell ref="P24:V24"/>
    <mergeCell ref="P25:V25"/>
    <mergeCell ref="W24:X24"/>
    <mergeCell ref="W25:X25"/>
    <mergeCell ref="P27:V27"/>
    <mergeCell ref="K27:M27"/>
    <mergeCell ref="K28:M28"/>
    <mergeCell ref="B27:J27"/>
    <mergeCell ref="W27:X27"/>
  </mergeCells>
  <dataValidations count="1">
    <dataValidation type="list" allowBlank="1" showInputMessage="1" showErrorMessage="1" sqref="W24:X24" xr:uid="{7D165B12-C82C-4095-8DD0-BB70DC85B38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F80F-4FB1-42AF-8E77-251482018857}">
  <dimension ref="A1:J41"/>
  <sheetViews>
    <sheetView workbookViewId="0">
      <selection activeCell="C5" sqref="C5"/>
    </sheetView>
  </sheetViews>
  <sheetFormatPr defaultRowHeight="15" x14ac:dyDescent="0.25"/>
  <cols>
    <col min="1" max="1" width="32" bestFit="1" customWidth="1"/>
    <col min="2" max="2" width="20.7109375" customWidth="1"/>
    <col min="3" max="3" width="23.42578125" customWidth="1"/>
    <col min="4" max="4" width="20" customWidth="1"/>
    <col min="7" max="7" width="13.42578125" customWidth="1"/>
    <col min="8" max="8" width="19.85546875" customWidth="1"/>
  </cols>
  <sheetData>
    <row r="1" spans="1:9" x14ac:dyDescent="0.25">
      <c r="A1" t="s">
        <v>39</v>
      </c>
      <c r="B1" t="s">
        <v>1</v>
      </c>
      <c r="C1" s="4" t="s">
        <v>12</v>
      </c>
      <c r="D1" s="4" t="s">
        <v>13</v>
      </c>
      <c r="E1" s="4"/>
    </row>
    <row r="2" spans="1:9" x14ac:dyDescent="0.25">
      <c r="A2" t="str">
        <f>Planilha1!$W$24&amp;"-"&amp;Planilha1!P28</f>
        <v>Moderado-Tesouro Selic (LFT)</v>
      </c>
      <c r="B2" t="s">
        <v>19</v>
      </c>
      <c r="C2" s="5" t="s">
        <v>14</v>
      </c>
      <c r="D2" s="6">
        <v>0.32</v>
      </c>
      <c r="E2" s="7"/>
      <c r="F2" s="3"/>
      <c r="G2" s="3" t="e">
        <f>VLOOKUP(#REF!,C1:D23,2,0)</f>
        <v>#REF!</v>
      </c>
    </row>
    <row r="3" spans="1:9" x14ac:dyDescent="0.25">
      <c r="A3" t="str">
        <f>Planilha1!$W$24&amp;"-"&amp;Planilha1!P29</f>
        <v>Moderado-CDB</v>
      </c>
      <c r="B3" t="s">
        <v>19</v>
      </c>
      <c r="C3" s="5" t="s">
        <v>15</v>
      </c>
      <c r="D3" s="6">
        <v>0.3</v>
      </c>
      <c r="E3" s="7"/>
      <c r="F3" s="3"/>
      <c r="G3" s="3"/>
    </row>
    <row r="4" spans="1:9" x14ac:dyDescent="0.25">
      <c r="A4" t="str">
        <f>Planilha1!$W$24&amp;"-"&amp;Planilha1!P30</f>
        <v>Moderado-LCI / LCA</v>
      </c>
      <c r="B4" t="s">
        <v>19</v>
      </c>
      <c r="C4" s="5" t="s">
        <v>16</v>
      </c>
      <c r="D4" s="6">
        <v>0.2</v>
      </c>
      <c r="E4" s="7"/>
      <c r="F4" s="3"/>
      <c r="G4" s="3"/>
    </row>
    <row r="5" spans="1:9" x14ac:dyDescent="0.25">
      <c r="A5" t="str">
        <f>Planilha1!$W$24&amp;"-"&amp;Planilha1!P31</f>
        <v>Moderado-Fundos Multimercado</v>
      </c>
      <c r="B5" t="s">
        <v>19</v>
      </c>
      <c r="C5" s="5" t="s">
        <v>17</v>
      </c>
      <c r="D5" s="6">
        <v>0.1</v>
      </c>
      <c r="E5" s="7"/>
      <c r="F5" s="3"/>
      <c r="G5" s="3"/>
      <c r="H5" t="s">
        <v>38</v>
      </c>
      <c r="I5" s="14" t="e">
        <f>VLOOKUP(H5,A1:D23,3,0)</f>
        <v>#N/A</v>
      </c>
    </row>
    <row r="6" spans="1:9" x14ac:dyDescent="0.25">
      <c r="A6" t="str">
        <f>Planilha1!$W$24&amp;"-"&amp;Planilha1!P32</f>
        <v>Moderado-BOVA11</v>
      </c>
      <c r="B6" t="s">
        <v>19</v>
      </c>
      <c r="C6" s="5" t="s">
        <v>18</v>
      </c>
      <c r="D6" s="6">
        <v>0.06</v>
      </c>
      <c r="E6" s="7"/>
      <c r="F6" s="3"/>
      <c r="G6" s="3"/>
    </row>
    <row r="7" spans="1:9" x14ac:dyDescent="0.25">
      <c r="A7" t="str">
        <f>Planilha1!$W$24&amp;"-"&amp;Planilha1!P33</f>
        <v>Moderado-PETR4</v>
      </c>
      <c r="B7" t="s">
        <v>19</v>
      </c>
      <c r="C7" s="5" t="s">
        <v>8</v>
      </c>
      <c r="D7" s="6">
        <v>0.02</v>
      </c>
      <c r="E7" s="7"/>
      <c r="F7" s="3"/>
      <c r="G7" s="3"/>
    </row>
    <row r="10" spans="1:9" x14ac:dyDescent="0.25">
      <c r="A10" t="str">
        <f>Planilha1!$W$24&amp;"-"&amp;Planilha1!P28</f>
        <v>Moderado-Tesouro Selic (LFT)</v>
      </c>
      <c r="B10" t="s">
        <v>20</v>
      </c>
      <c r="C10" s="5" t="s">
        <v>14</v>
      </c>
      <c r="D10" s="6">
        <v>0.2</v>
      </c>
      <c r="E10" s="4"/>
    </row>
    <row r="11" spans="1:9" x14ac:dyDescent="0.25">
      <c r="A11" t="str">
        <f>Planilha1!$W$24&amp;"-"&amp;Planilha1!P29</f>
        <v>Moderado-CDB</v>
      </c>
      <c r="B11" t="s">
        <v>20</v>
      </c>
      <c r="C11" s="5" t="s">
        <v>15</v>
      </c>
      <c r="D11" s="6">
        <v>0.22</v>
      </c>
      <c r="E11" s="7"/>
    </row>
    <row r="12" spans="1:9" x14ac:dyDescent="0.25">
      <c r="A12" t="str">
        <f>Planilha1!$W$24&amp;"-"&amp;Planilha1!P30</f>
        <v>Moderado-LCI / LCA</v>
      </c>
      <c r="B12" t="s">
        <v>20</v>
      </c>
      <c r="C12" s="5" t="s">
        <v>16</v>
      </c>
      <c r="D12" s="6">
        <v>0.18</v>
      </c>
      <c r="E12" s="7"/>
    </row>
    <row r="13" spans="1:9" x14ac:dyDescent="0.25">
      <c r="A13" t="str">
        <f>Planilha1!$W$24&amp;"-"&amp;Planilha1!P31</f>
        <v>Moderado-Fundos Multimercado</v>
      </c>
      <c r="B13" t="s">
        <v>20</v>
      </c>
      <c r="C13" s="5" t="s">
        <v>17</v>
      </c>
      <c r="D13" s="6">
        <v>0.18</v>
      </c>
      <c r="E13" s="7"/>
    </row>
    <row r="14" spans="1:9" x14ac:dyDescent="0.25">
      <c r="A14" t="str">
        <f>Planilha1!$W$24&amp;"-"&amp;Planilha1!P32</f>
        <v>Moderado-BOVA11</v>
      </c>
      <c r="B14" t="s">
        <v>20</v>
      </c>
      <c r="C14" s="5" t="s">
        <v>18</v>
      </c>
      <c r="D14" s="6">
        <v>0.16</v>
      </c>
      <c r="E14" s="7"/>
    </row>
    <row r="15" spans="1:9" x14ac:dyDescent="0.25">
      <c r="A15" t="str">
        <f>Planilha1!$W$24&amp;"-"&amp;Planilha1!P33</f>
        <v>Moderado-PETR4</v>
      </c>
      <c r="B15" t="s">
        <v>20</v>
      </c>
      <c r="C15" s="5" t="s">
        <v>8</v>
      </c>
      <c r="D15" s="6">
        <v>0.06</v>
      </c>
      <c r="E15" s="7"/>
    </row>
    <row r="16" spans="1:9" x14ac:dyDescent="0.25">
      <c r="A16" s="8"/>
      <c r="E16" s="7"/>
    </row>
    <row r="18" spans="1:10" x14ac:dyDescent="0.25">
      <c r="A18" t="str">
        <f>Planilha1!$W$24&amp;"-"&amp;Planilha1!P28</f>
        <v>Moderado-Tesouro Selic (LFT)</v>
      </c>
      <c r="B18" t="s">
        <v>21</v>
      </c>
      <c r="C18" s="5" t="s">
        <v>14</v>
      </c>
      <c r="D18" s="6">
        <v>0.1</v>
      </c>
      <c r="E18" s="4"/>
    </row>
    <row r="19" spans="1:10" x14ac:dyDescent="0.25">
      <c r="A19" t="str">
        <f>Planilha1!$W$24&amp;"-"&amp;Planilha1!P29</f>
        <v>Moderado-CDB</v>
      </c>
      <c r="B19" t="s">
        <v>21</v>
      </c>
      <c r="C19" s="5" t="s">
        <v>15</v>
      </c>
      <c r="D19" s="6">
        <v>0.1</v>
      </c>
      <c r="E19" s="7"/>
    </row>
    <row r="20" spans="1:10" x14ac:dyDescent="0.25">
      <c r="A20" t="str">
        <f>Planilha1!$W$24&amp;"-"&amp;Planilha1!P30</f>
        <v>Moderado-LCI / LCA</v>
      </c>
      <c r="B20" t="s">
        <v>21</v>
      </c>
      <c r="C20" s="5" t="s">
        <v>16</v>
      </c>
      <c r="D20" s="6">
        <v>0.1</v>
      </c>
      <c r="E20" s="7"/>
    </row>
    <row r="21" spans="1:10" x14ac:dyDescent="0.25">
      <c r="A21" t="str">
        <f>Planilha1!$W$24&amp;"-"&amp;Planilha1!P31</f>
        <v>Moderado-Fundos Multimercado</v>
      </c>
      <c r="B21" t="s">
        <v>21</v>
      </c>
      <c r="C21" s="5" t="s">
        <v>17</v>
      </c>
      <c r="D21" s="6">
        <v>0.3</v>
      </c>
      <c r="E21" s="7"/>
    </row>
    <row r="22" spans="1:10" x14ac:dyDescent="0.25">
      <c r="A22" t="str">
        <f>Planilha1!$W$24&amp;"-"&amp;Planilha1!P32</f>
        <v>Moderado-BOVA11</v>
      </c>
      <c r="B22" t="s">
        <v>21</v>
      </c>
      <c r="C22" s="5" t="s">
        <v>18</v>
      </c>
      <c r="D22" s="6">
        <v>0.27</v>
      </c>
      <c r="E22" s="7"/>
    </row>
    <row r="23" spans="1:10" x14ac:dyDescent="0.25">
      <c r="A23" t="str">
        <f>Planilha1!$W$24&amp;"-"&amp;Planilha1!P33</f>
        <v>Moderado-PETR4</v>
      </c>
      <c r="B23" t="s">
        <v>21</v>
      </c>
      <c r="C23" s="5" t="s">
        <v>8</v>
      </c>
      <c r="D23" s="6">
        <v>0.13</v>
      </c>
      <c r="E23" s="7"/>
    </row>
    <row r="24" spans="1:10" x14ac:dyDescent="0.25">
      <c r="D24" s="8"/>
      <c r="E24" s="7"/>
    </row>
    <row r="31" spans="1:10" ht="15.75" thickBot="1" x14ac:dyDescent="0.3">
      <c r="I31" s="9"/>
      <c r="J31" s="9"/>
    </row>
    <row r="32" spans="1:10" ht="15.75" thickBot="1" x14ac:dyDescent="0.3">
      <c r="B32" s="9"/>
      <c r="C32" s="9"/>
    </row>
    <row r="35" spans="2:10" x14ac:dyDescent="0.25">
      <c r="I35" s="10"/>
      <c r="J35" s="10"/>
    </row>
    <row r="36" spans="2:10" x14ac:dyDescent="0.25">
      <c r="B36" s="10"/>
      <c r="C36" s="10"/>
    </row>
    <row r="39" spans="2:10" ht="15.75" thickBot="1" x14ac:dyDescent="0.3">
      <c r="I39" s="9"/>
      <c r="J39" s="9"/>
    </row>
    <row r="40" spans="2:10" ht="15.75" thickBot="1" x14ac:dyDescent="0.3">
      <c r="B40" s="9"/>
      <c r="C40" s="9"/>
      <c r="I40" s="8"/>
      <c r="J40" s="8"/>
    </row>
    <row r="41" spans="2:10" x14ac:dyDescent="0.25">
      <c r="B41" s="8"/>
      <c r="C41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Brendonlee de Sena Camilo</dc:creator>
  <cp:lastModifiedBy>Brendonlee de Sena Camilo</cp:lastModifiedBy>
  <dcterms:created xsi:type="dcterms:W3CDTF">2025-06-17T11:00:43Z</dcterms:created>
  <dcterms:modified xsi:type="dcterms:W3CDTF">2025-06-17T13:50:59Z</dcterms:modified>
</cp:coreProperties>
</file>