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vf\Documents\minbestcost\data4Axel\"/>
    </mc:Choice>
  </mc:AlternateContent>
  <xr:revisionPtr revIDLastSave="0" documentId="13_ncr:1_{FC2BBD04-D8AE-4885-B793-64F2278DC3DB}" xr6:coauthVersionLast="47" xr6:coauthVersionMax="47" xr10:uidLastSave="{00000000-0000-0000-0000-000000000000}"/>
  <bookViews>
    <workbookView xWindow="-120" yWindow="-120" windowWidth="29040" windowHeight="17520" activeTab="1" xr2:uid="{171CBF08-D626-430A-A22E-B46207CA3E89}"/>
  </bookViews>
  <sheets>
    <sheet name="Oslo" sheetId="1" r:id="rId1"/>
    <sheet name="Nor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3" i="2" l="1"/>
  <c r="F22" i="2"/>
  <c r="E22" i="2"/>
  <c r="D22" i="2"/>
  <c r="F21" i="2"/>
  <c r="E21" i="2"/>
  <c r="D21" i="2"/>
  <c r="E20" i="2"/>
  <c r="F20" i="2" s="1"/>
  <c r="D20" i="2"/>
  <c r="D19" i="2"/>
  <c r="E19" i="2" s="1"/>
  <c r="F19" i="2" s="1"/>
  <c r="D18" i="2"/>
  <c r="E18" i="2" s="1"/>
  <c r="C12" i="2"/>
  <c r="E11" i="2"/>
  <c r="F11" i="2" s="1"/>
  <c r="D11" i="2"/>
  <c r="D10" i="2"/>
  <c r="E10" i="2" s="1"/>
  <c r="F10" i="2" s="1"/>
  <c r="E9" i="2"/>
  <c r="F9" i="2" s="1"/>
  <c r="D9" i="2"/>
  <c r="F8" i="2"/>
  <c r="E8" i="2"/>
  <c r="D8" i="2"/>
  <c r="D7" i="2"/>
  <c r="E7" i="2" s="1"/>
  <c r="AG18" i="1"/>
  <c r="AB23" i="1"/>
  <c r="X23" i="1"/>
  <c r="T23" i="1"/>
  <c r="P23" i="1"/>
  <c r="L23" i="1"/>
  <c r="H23" i="1"/>
  <c r="D23" i="1"/>
  <c r="AG22" i="1"/>
  <c r="AF22" i="1"/>
  <c r="AE22" i="1"/>
  <c r="AD22" i="1"/>
  <c r="AC22" i="1"/>
  <c r="Y22" i="1"/>
  <c r="Z22" i="1" s="1"/>
  <c r="AA22" i="1" s="1"/>
  <c r="V22" i="1"/>
  <c r="W22" i="1" s="1"/>
  <c r="U22" i="1"/>
  <c r="Q22" i="1"/>
  <c r="R22" i="1" s="1"/>
  <c r="S22" i="1" s="1"/>
  <c r="N22" i="1"/>
  <c r="O22" i="1" s="1"/>
  <c r="M22" i="1"/>
  <c r="I22" i="1"/>
  <c r="J22" i="1" s="1"/>
  <c r="K22" i="1" s="1"/>
  <c r="E22" i="1"/>
  <c r="F22" i="1" s="1"/>
  <c r="C22" i="1"/>
  <c r="AG21" i="1"/>
  <c r="AF21" i="1"/>
  <c r="AC21" i="1"/>
  <c r="AD21" i="1" s="1"/>
  <c r="AE21" i="1" s="1"/>
  <c r="Y21" i="1"/>
  <c r="Z21" i="1" s="1"/>
  <c r="AA21" i="1" s="1"/>
  <c r="V21" i="1"/>
  <c r="W21" i="1" s="1"/>
  <c r="U21" i="1"/>
  <c r="Q21" i="1"/>
  <c r="R21" i="1" s="1"/>
  <c r="S21" i="1" s="1"/>
  <c r="N21" i="1"/>
  <c r="O21" i="1" s="1"/>
  <c r="M21" i="1"/>
  <c r="I21" i="1"/>
  <c r="J21" i="1" s="1"/>
  <c r="K21" i="1" s="1"/>
  <c r="F21" i="1"/>
  <c r="AH21" i="1" s="1"/>
  <c r="E21" i="1"/>
  <c r="C21" i="1"/>
  <c r="AG20" i="1"/>
  <c r="AF20" i="1"/>
  <c r="AD20" i="1"/>
  <c r="AE20" i="1" s="1"/>
  <c r="AC20" i="1"/>
  <c r="Y20" i="1"/>
  <c r="Z20" i="1" s="1"/>
  <c r="AA20" i="1" s="1"/>
  <c r="U20" i="1"/>
  <c r="V20" i="1" s="1"/>
  <c r="W20" i="1" s="1"/>
  <c r="Q20" i="1"/>
  <c r="R20" i="1" s="1"/>
  <c r="S20" i="1" s="1"/>
  <c r="N20" i="1"/>
  <c r="O20" i="1" s="1"/>
  <c r="M20" i="1"/>
  <c r="I20" i="1"/>
  <c r="J20" i="1" s="1"/>
  <c r="K20" i="1" s="1"/>
  <c r="F20" i="1"/>
  <c r="G20" i="1" s="1"/>
  <c r="E20" i="1"/>
  <c r="C20" i="1"/>
  <c r="AG19" i="1"/>
  <c r="AF19" i="1"/>
  <c r="AD19" i="1"/>
  <c r="AE19" i="1" s="1"/>
  <c r="AC19" i="1"/>
  <c r="Y19" i="1"/>
  <c r="Z19" i="1" s="1"/>
  <c r="AA19" i="1" s="1"/>
  <c r="V19" i="1"/>
  <c r="W19" i="1" s="1"/>
  <c r="U19" i="1"/>
  <c r="Q19" i="1"/>
  <c r="R19" i="1" s="1"/>
  <c r="S19" i="1" s="1"/>
  <c r="M19" i="1"/>
  <c r="N19" i="1" s="1"/>
  <c r="O19" i="1" s="1"/>
  <c r="I19" i="1"/>
  <c r="J19" i="1" s="1"/>
  <c r="K19" i="1" s="1"/>
  <c r="F19" i="1"/>
  <c r="G19" i="1" s="1"/>
  <c r="E19" i="1"/>
  <c r="C19" i="1"/>
  <c r="AF18" i="1"/>
  <c r="AF23" i="1" s="1"/>
  <c r="AD18" i="1"/>
  <c r="AC18" i="1"/>
  <c r="Y18" i="1"/>
  <c r="Z18" i="1" s="1"/>
  <c r="V18" i="1"/>
  <c r="U18" i="1"/>
  <c r="Q18" i="1"/>
  <c r="R18" i="1" s="1"/>
  <c r="N18" i="1"/>
  <c r="M18" i="1"/>
  <c r="I18" i="1"/>
  <c r="J18" i="1" s="1"/>
  <c r="E18" i="1"/>
  <c r="F18" i="1" s="1"/>
  <c r="C18" i="1"/>
  <c r="AB12" i="1"/>
  <c r="X12" i="1"/>
  <c r="T12" i="1"/>
  <c r="P12" i="1"/>
  <c r="L12" i="1"/>
  <c r="H12" i="1"/>
  <c r="D12" i="1"/>
  <c r="AG11" i="1"/>
  <c r="AF11" i="1"/>
  <c r="AC11" i="1"/>
  <c r="AD11" i="1" s="1"/>
  <c r="AE11" i="1" s="1"/>
  <c r="Y11" i="1"/>
  <c r="Z11" i="1" s="1"/>
  <c r="AA11" i="1" s="1"/>
  <c r="V11" i="1"/>
  <c r="W11" i="1" s="1"/>
  <c r="U11" i="1"/>
  <c r="Q11" i="1"/>
  <c r="R11" i="1" s="1"/>
  <c r="S11" i="1" s="1"/>
  <c r="N11" i="1"/>
  <c r="O11" i="1" s="1"/>
  <c r="M11" i="1"/>
  <c r="I11" i="1"/>
  <c r="J11" i="1" s="1"/>
  <c r="K11" i="1" s="1"/>
  <c r="F11" i="1"/>
  <c r="E11" i="1"/>
  <c r="C11" i="1"/>
  <c r="AG10" i="1"/>
  <c r="AF10" i="1"/>
  <c r="AD10" i="1"/>
  <c r="AE10" i="1" s="1"/>
  <c r="AC10" i="1"/>
  <c r="Y10" i="1"/>
  <c r="Z10" i="1" s="1"/>
  <c r="AA10" i="1" s="1"/>
  <c r="U10" i="1"/>
  <c r="V10" i="1" s="1"/>
  <c r="W10" i="1" s="1"/>
  <c r="Q10" i="1"/>
  <c r="R10" i="1" s="1"/>
  <c r="S10" i="1" s="1"/>
  <c r="N10" i="1"/>
  <c r="O10" i="1" s="1"/>
  <c r="M10" i="1"/>
  <c r="I10" i="1"/>
  <c r="J10" i="1" s="1"/>
  <c r="K10" i="1" s="1"/>
  <c r="F10" i="1"/>
  <c r="G10" i="1" s="1"/>
  <c r="AI10" i="1" s="1"/>
  <c r="E10" i="1"/>
  <c r="C10" i="1"/>
  <c r="AG9" i="1"/>
  <c r="AF9" i="1"/>
  <c r="AD9" i="1"/>
  <c r="AE9" i="1" s="1"/>
  <c r="AC9" i="1"/>
  <c r="Y9" i="1"/>
  <c r="Z9" i="1" s="1"/>
  <c r="AA9" i="1" s="1"/>
  <c r="V9" i="1"/>
  <c r="W9" i="1" s="1"/>
  <c r="U9" i="1"/>
  <c r="Q9" i="1"/>
  <c r="R9" i="1" s="1"/>
  <c r="S9" i="1" s="1"/>
  <c r="M9" i="1"/>
  <c r="N9" i="1" s="1"/>
  <c r="O9" i="1" s="1"/>
  <c r="I9" i="1"/>
  <c r="J9" i="1" s="1"/>
  <c r="K9" i="1" s="1"/>
  <c r="F9" i="1"/>
  <c r="G9" i="1" s="1"/>
  <c r="E9" i="1"/>
  <c r="C9" i="1"/>
  <c r="AG8" i="1"/>
  <c r="AF8" i="1"/>
  <c r="AD8" i="1"/>
  <c r="AE8" i="1" s="1"/>
  <c r="AC8" i="1"/>
  <c r="Y8" i="1"/>
  <c r="Z8" i="1" s="1"/>
  <c r="AA8" i="1" s="1"/>
  <c r="V8" i="1"/>
  <c r="W8" i="1" s="1"/>
  <c r="U8" i="1"/>
  <c r="Q8" i="1"/>
  <c r="R8" i="1" s="1"/>
  <c r="S8" i="1" s="1"/>
  <c r="N8" i="1"/>
  <c r="O8" i="1" s="1"/>
  <c r="M8" i="1"/>
  <c r="I8" i="1"/>
  <c r="J8" i="1" s="1"/>
  <c r="K8" i="1" s="1"/>
  <c r="E8" i="1"/>
  <c r="F8" i="1" s="1"/>
  <c r="C8" i="1"/>
  <c r="AG7" i="1"/>
  <c r="AF7" i="1"/>
  <c r="AF12" i="1" s="1"/>
  <c r="AC7" i="1"/>
  <c r="AD7" i="1" s="1"/>
  <c r="Y7" i="1"/>
  <c r="Z7" i="1" s="1"/>
  <c r="V7" i="1"/>
  <c r="U7" i="1"/>
  <c r="Q7" i="1"/>
  <c r="R7" i="1" s="1"/>
  <c r="N7" i="1"/>
  <c r="N12" i="1" s="1"/>
  <c r="M7" i="1"/>
  <c r="I7" i="1"/>
  <c r="J7" i="1" s="1"/>
  <c r="F7" i="1"/>
  <c r="E7" i="1"/>
  <c r="C7" i="1"/>
  <c r="E23" i="2" l="1"/>
  <c r="F18" i="2"/>
  <c r="F23" i="2" s="1"/>
  <c r="E12" i="2"/>
  <c r="F7" i="2"/>
  <c r="F12" i="2" s="1"/>
  <c r="AH7" i="1"/>
  <c r="F23" i="1"/>
  <c r="G18" i="1"/>
  <c r="AH18" i="1"/>
  <c r="K18" i="1"/>
  <c r="K23" i="1" s="1"/>
  <c r="J23" i="1"/>
  <c r="J12" i="1"/>
  <c r="K7" i="1"/>
  <c r="K12" i="1" s="1"/>
  <c r="S18" i="1"/>
  <c r="S23" i="1" s="1"/>
  <c r="R23" i="1"/>
  <c r="AH22" i="1"/>
  <c r="G22" i="1"/>
  <c r="AI22" i="1" s="1"/>
  <c r="R12" i="1"/>
  <c r="S7" i="1"/>
  <c r="S12" i="1" s="1"/>
  <c r="G8" i="1"/>
  <c r="AI8" i="1" s="1"/>
  <c r="AH8" i="1"/>
  <c r="AH11" i="1"/>
  <c r="AD12" i="1"/>
  <c r="AE7" i="1"/>
  <c r="AE12" i="1" s="1"/>
  <c r="AD23" i="1"/>
  <c r="AI9" i="1"/>
  <c r="AI20" i="1"/>
  <c r="V23" i="1"/>
  <c r="AI19" i="1"/>
  <c r="AA7" i="1"/>
  <c r="AA12" i="1" s="1"/>
  <c r="Z12" i="1"/>
  <c r="N23" i="1"/>
  <c r="V12" i="1"/>
  <c r="Z23" i="1"/>
  <c r="AA18" i="1"/>
  <c r="AA23" i="1" s="1"/>
  <c r="G7" i="1"/>
  <c r="O18" i="1"/>
  <c r="O23" i="1" s="1"/>
  <c r="G21" i="1"/>
  <c r="AI21" i="1" s="1"/>
  <c r="AH9" i="1"/>
  <c r="AH19" i="1"/>
  <c r="G11" i="1"/>
  <c r="AI11" i="1" s="1"/>
  <c r="F12" i="1"/>
  <c r="AH10" i="1"/>
  <c r="AH20" i="1"/>
  <c r="W7" i="1"/>
  <c r="W12" i="1" s="1"/>
  <c r="AE18" i="1"/>
  <c r="AE23" i="1" s="1"/>
  <c r="O7" i="1"/>
  <c r="O12" i="1" s="1"/>
  <c r="W18" i="1"/>
  <c r="W23" i="1" s="1"/>
  <c r="AI7" i="1" l="1"/>
  <c r="AI12" i="1" s="1"/>
  <c r="G12" i="1"/>
  <c r="G23" i="1"/>
  <c r="AI18" i="1"/>
  <c r="AI23" i="1" s="1"/>
  <c r="AH23" i="1"/>
  <c r="AH12" i="1"/>
</calcChain>
</file>

<file path=xl/sharedStrings.xml><?xml version="1.0" encoding="utf-8"?>
<sst xmlns="http://schemas.openxmlformats.org/spreadsheetml/2006/main" count="125" uniqueCount="44">
  <si>
    <t>Strategisk støykartlegging i Oslo byområde</t>
  </si>
  <si>
    <t>Asker</t>
  </si>
  <si>
    <t>Bærum</t>
  </si>
  <si>
    <t>Oslo</t>
  </si>
  <si>
    <t>Lørenskog</t>
  </si>
  <si>
    <t>Lillestrøm</t>
  </si>
  <si>
    <t>Rælingen</t>
  </si>
  <si>
    <t xml:space="preserve">Nordre-Follo </t>
  </si>
  <si>
    <t xml:space="preserve">Lden (dB) </t>
  </si>
  <si>
    <t>DALY (0,02)</t>
  </si>
  <si>
    <t>55-59</t>
  </si>
  <si>
    <t>60-64</t>
  </si>
  <si>
    <t>65-69</t>
  </si>
  <si>
    <t>70-74</t>
  </si>
  <si>
    <t>≥ 75</t>
  </si>
  <si>
    <t xml:space="preserve">Totalt &gt; 55 </t>
  </si>
  <si>
    <t>Lnight (dB)</t>
  </si>
  <si>
    <t>DALY (0,07)</t>
  </si>
  <si>
    <t>50-54</t>
  </si>
  <si>
    <t>≥ 70</t>
  </si>
  <si>
    <t>Totalt &gt; 50</t>
  </si>
  <si>
    <r>
      <t>Road Traffic</t>
    </r>
    <r>
      <rPr>
        <sz val="11"/>
        <color theme="1"/>
        <rFont val="Aptos Narrow"/>
        <family val="2"/>
        <scheme val="minor"/>
      </rPr>
      <t xml:space="preserve"> </t>
    </r>
  </si>
  <si>
    <t>Noise category (Lden)</t>
  </si>
  <si>
    <t>Percentage Highly Annoyed</t>
  </si>
  <si>
    <t>Exposed Population*</t>
  </si>
  <si>
    <t>Highly Annoyed Population</t>
  </si>
  <si>
    <t>Noise Category (Lnight)</t>
  </si>
  <si>
    <t>Percentage Highly Sleep Disturbed</t>
  </si>
  <si>
    <t>Highly Sleep Disturbed Population</t>
  </si>
  <si>
    <t>Sum Oslo metroploitan area</t>
  </si>
  <si>
    <t>Highly Sleep Disturbed</t>
  </si>
  <si>
    <t>Noise  Highly Annoyed</t>
  </si>
  <si>
    <t>Strategisk støykartlegging 8200-strekninger utenfor byområde kommuner</t>
  </si>
  <si>
    <t xml:space="preserve">Vegtrafikkstøy </t>
  </si>
  <si>
    <t>Veg</t>
  </si>
  <si>
    <t>Støykategori (Lden)</t>
  </si>
  <si>
    <t>Antall utsatte*</t>
  </si>
  <si>
    <t>Andel sterkt plaget</t>
  </si>
  <si>
    <t>Antall sterkt plaget</t>
  </si>
  <si>
    <t>Søvnforstyrrelse</t>
  </si>
  <si>
    <t>Støykategori  (Lnight)</t>
  </si>
  <si>
    <t>Andel sterkt søvnforstyrret</t>
  </si>
  <si>
    <t>Antall sterkt søvnforstyrret</t>
  </si>
  <si>
    <t>Støyplage (Higly Annoyed)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</si>
</sst>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 tint="-0.499984740745262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3.5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1" fillId="0" borderId="0" xfId="0" applyFont="1"/>
    <xf numFmtId="0" fontId="0" fillId="0" borderId="6" xfId="0" applyBorder="1"/>
    <xf numFmtId="0" fontId="0" fillId="2" borderId="10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2" borderId="15" xfId="0" applyFill="1" applyBorder="1"/>
    <xf numFmtId="164" fontId="2" fillId="4" borderId="16" xfId="0" applyNumberFormat="1" applyFont="1" applyFill="1" applyBorder="1" applyAlignment="1">
      <alignment horizontal="center"/>
    </xf>
    <xf numFmtId="2" fontId="0" fillId="2" borderId="16" xfId="0" applyNumberFormat="1" applyFill="1" applyBorder="1"/>
    <xf numFmtId="1" fontId="0" fillId="0" borderId="17" xfId="0" applyNumberFormat="1" applyBorder="1" applyAlignment="1">
      <alignment horizontal="right" vertical="center"/>
    </xf>
    <xf numFmtId="2" fontId="0" fillId="2" borderId="15" xfId="0" applyNumberFormat="1" applyFill="1" applyBorder="1"/>
    <xf numFmtId="1" fontId="0" fillId="2" borderId="15" xfId="0" applyNumberFormat="1" applyFill="1" applyBorder="1"/>
    <xf numFmtId="3" fontId="1" fillId="0" borderId="18" xfId="0" applyNumberFormat="1" applyFont="1" applyBorder="1"/>
    <xf numFmtId="1" fontId="0" fillId="0" borderId="10" xfId="0" applyNumberFormat="1" applyBorder="1" applyAlignment="1">
      <alignment horizontal="right" vertical="center"/>
    </xf>
    <xf numFmtId="0" fontId="3" fillId="2" borderId="15" xfId="0" applyFont="1" applyFill="1" applyBorder="1"/>
    <xf numFmtId="0" fontId="1" fillId="2" borderId="10" xfId="0" applyFont="1" applyFill="1" applyBorder="1"/>
    <xf numFmtId="164" fontId="1" fillId="4" borderId="1" xfId="0" applyNumberFormat="1" applyFont="1" applyFill="1" applyBorder="1"/>
    <xf numFmtId="4" fontId="1" fillId="2" borderId="1" xfId="0" applyNumberFormat="1" applyFont="1" applyFill="1" applyBorder="1"/>
    <xf numFmtId="3" fontId="0" fillId="2" borderId="17" xfId="0" applyNumberFormat="1" applyFill="1" applyBorder="1"/>
    <xf numFmtId="4" fontId="1" fillId="2" borderId="10" xfId="0" applyNumberFormat="1" applyFont="1" applyFill="1" applyBorder="1"/>
    <xf numFmtId="3" fontId="1" fillId="3" borderId="10" xfId="0" applyNumberFormat="1" applyFont="1" applyFill="1" applyBorder="1"/>
    <xf numFmtId="3" fontId="1" fillId="0" borderId="19" xfId="0" applyNumberFormat="1" applyFont="1" applyBorder="1"/>
    <xf numFmtId="0" fontId="4" fillId="0" borderId="0" xfId="0" applyFont="1"/>
    <xf numFmtId="3" fontId="0" fillId="0" borderId="20" xfId="0" applyNumberFormat="1" applyBorder="1"/>
    <xf numFmtId="3" fontId="1" fillId="0" borderId="0" xfId="0" applyNumberFormat="1" applyFont="1"/>
    <xf numFmtId="3" fontId="1" fillId="0" borderId="21" xfId="0" applyNumberFormat="1" applyFont="1" applyBorder="1"/>
    <xf numFmtId="0" fontId="3" fillId="0" borderId="0" xfId="0" applyFont="1"/>
    <xf numFmtId="0" fontId="0" fillId="0" borderId="20" xfId="0" applyBorder="1"/>
    <xf numFmtId="0" fontId="0" fillId="0" borderId="21" xfId="0" applyBorder="1"/>
    <xf numFmtId="0" fontId="1" fillId="0" borderId="19" xfId="0" applyFont="1" applyBorder="1" applyAlignment="1">
      <alignment horizontal="center" vertical="center" wrapText="1"/>
    </xf>
    <xf numFmtId="0" fontId="0" fillId="2" borderId="22" xfId="0" applyFill="1" applyBorder="1"/>
    <xf numFmtId="164" fontId="0" fillId="4" borderId="23" xfId="0" applyNumberFormat="1" applyFill="1" applyBorder="1" applyAlignment="1">
      <alignment horizontal="center"/>
    </xf>
    <xf numFmtId="2" fontId="0" fillId="2" borderId="23" xfId="0" applyNumberFormat="1" applyFill="1" applyBorder="1"/>
    <xf numFmtId="2" fontId="0" fillId="2" borderId="22" xfId="0" applyNumberFormat="1" applyFill="1" applyBorder="1"/>
    <xf numFmtId="3" fontId="0" fillId="2" borderId="22" xfId="0" applyNumberFormat="1" applyFill="1" applyBorder="1"/>
    <xf numFmtId="1" fontId="1" fillId="0" borderId="24" xfId="0" applyNumberFormat="1" applyFont="1" applyBorder="1"/>
    <xf numFmtId="164" fontId="0" fillId="4" borderId="16" xfId="0" applyNumberFormat="1" applyFill="1" applyBorder="1" applyAlignment="1">
      <alignment horizontal="center"/>
    </xf>
    <xf numFmtId="3" fontId="0" fillId="2" borderId="15" xfId="0" applyNumberFormat="1" applyFill="1" applyBorder="1"/>
    <xf numFmtId="1" fontId="1" fillId="0" borderId="18" xfId="0" applyNumberFormat="1" applyFont="1" applyBorder="1"/>
    <xf numFmtId="4" fontId="1" fillId="4" borderId="1" xfId="0" applyNumberFormat="1" applyFont="1" applyFill="1" applyBorder="1"/>
    <xf numFmtId="4" fontId="1" fillId="2" borderId="25" xfId="0" applyNumberFormat="1" applyFont="1" applyFill="1" applyBorder="1"/>
    <xf numFmtId="3" fontId="0" fillId="2" borderId="26" xfId="0" applyNumberFormat="1" applyFill="1" applyBorder="1"/>
    <xf numFmtId="4" fontId="1" fillId="2" borderId="27" xfId="0" applyNumberFormat="1" applyFont="1" applyFill="1" applyBorder="1"/>
    <xf numFmtId="3" fontId="1" fillId="3" borderId="27" xfId="0" applyNumberFormat="1" applyFont="1" applyFill="1" applyBorder="1"/>
    <xf numFmtId="3" fontId="1" fillId="0" borderId="28" xfId="0" applyNumberFormat="1" applyFont="1" applyBorder="1"/>
    <xf numFmtId="0" fontId="5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2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164" fontId="2" fillId="4" borderId="15" xfId="0" applyNumberFormat="1" applyFont="1" applyFill="1" applyBorder="1"/>
    <xf numFmtId="0" fontId="0" fillId="2" borderId="0" xfId="0" applyFill="1"/>
    <xf numFmtId="3" fontId="1" fillId="0" borderId="15" xfId="0" applyNumberFormat="1" applyFont="1" applyBorder="1"/>
    <xf numFmtId="164" fontId="1" fillId="4" borderId="10" xfId="0" applyNumberFormat="1" applyFont="1" applyFill="1" applyBorder="1"/>
    <xf numFmtId="3" fontId="0" fillId="2" borderId="10" xfId="0" applyNumberFormat="1" applyFill="1" applyBorder="1"/>
    <xf numFmtId="3" fontId="1" fillId="0" borderId="10" xfId="0" applyNumberFormat="1" applyFont="1" applyBorder="1"/>
    <xf numFmtId="3" fontId="0" fillId="0" borderId="0" xfId="0" applyNumberFormat="1"/>
    <xf numFmtId="0" fontId="3" fillId="0" borderId="15" xfId="0" applyFont="1" applyBorder="1"/>
    <xf numFmtId="0" fontId="1" fillId="0" borderId="10" xfId="0" applyFont="1" applyBorder="1" applyAlignment="1">
      <alignment horizontal="center" vertical="center" wrapText="1"/>
    </xf>
    <xf numFmtId="164" fontId="0" fillId="4" borderId="22" xfId="0" applyNumberFormat="1" applyFill="1" applyBorder="1"/>
    <xf numFmtId="3" fontId="0" fillId="2" borderId="23" xfId="0" applyNumberFormat="1" applyFill="1" applyBorder="1"/>
    <xf numFmtId="1" fontId="1" fillId="0" borderId="22" xfId="0" applyNumberFormat="1" applyFont="1" applyBorder="1"/>
    <xf numFmtId="164" fontId="0" fillId="4" borderId="15" xfId="0" applyNumberFormat="1" applyFill="1" applyBorder="1"/>
    <xf numFmtId="3" fontId="0" fillId="2" borderId="0" xfId="0" applyNumberFormat="1" applyFill="1"/>
    <xf numFmtId="1" fontId="1" fillId="0" borderId="15" xfId="0" applyNumberFormat="1" applyFont="1" applyBorder="1"/>
    <xf numFmtId="4" fontId="1" fillId="4" borderId="10" xfId="0" applyNumberFormat="1" applyFont="1" applyFill="1" applyBorder="1"/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6A63E-C1A2-4A40-9800-ACC47367A30F}">
  <dimension ref="A1:AI23"/>
  <sheetViews>
    <sheetView workbookViewId="0">
      <selection activeCell="L2" sqref="L2"/>
    </sheetView>
  </sheetViews>
  <sheetFormatPr defaultRowHeight="15" x14ac:dyDescent="0.25"/>
  <cols>
    <col min="1" max="35" width="9.7109375" customWidth="1"/>
  </cols>
  <sheetData>
    <row r="1" spans="1:35" x14ac:dyDescent="0.25">
      <c r="A1" s="62" t="s">
        <v>0</v>
      </c>
      <c r="B1" s="63"/>
      <c r="C1" s="64"/>
      <c r="D1" s="64"/>
      <c r="E1" s="64"/>
      <c r="F1" s="64"/>
      <c r="G1" s="64"/>
    </row>
    <row r="3" spans="1:35" ht="18.75" thickBot="1" x14ac:dyDescent="0.3">
      <c r="A3" s="49" t="s">
        <v>31</v>
      </c>
    </row>
    <row r="4" spans="1:35" x14ac:dyDescent="0.25">
      <c r="A4" s="2" t="s">
        <v>21</v>
      </c>
      <c r="D4" s="50" t="s">
        <v>1</v>
      </c>
      <c r="E4" s="51"/>
      <c r="F4" s="51"/>
      <c r="G4" s="52"/>
      <c r="H4" s="50" t="s">
        <v>2</v>
      </c>
      <c r="I4" s="51"/>
      <c r="J4" s="51"/>
      <c r="K4" s="52"/>
      <c r="L4" s="84" t="s">
        <v>3</v>
      </c>
      <c r="M4" s="85"/>
      <c r="N4" s="85"/>
      <c r="O4" s="86"/>
      <c r="P4" s="50" t="s">
        <v>4</v>
      </c>
      <c r="Q4" s="51"/>
      <c r="R4" s="51"/>
      <c r="S4" s="52"/>
      <c r="T4" s="50" t="s">
        <v>5</v>
      </c>
      <c r="U4" s="51"/>
      <c r="V4" s="51"/>
      <c r="W4" s="52"/>
      <c r="X4" s="50" t="s">
        <v>6</v>
      </c>
      <c r="Y4" s="51"/>
      <c r="Z4" s="51"/>
      <c r="AA4" s="52"/>
      <c r="AB4" s="50" t="s">
        <v>7</v>
      </c>
      <c r="AC4" s="51"/>
      <c r="AD4" s="51"/>
      <c r="AE4" s="52"/>
      <c r="AF4" s="56" t="s">
        <v>29</v>
      </c>
      <c r="AG4" s="57"/>
      <c r="AH4" s="57"/>
      <c r="AI4" s="58"/>
    </row>
    <row r="5" spans="1:35" ht="15.75" thickBot="1" x14ac:dyDescent="0.3">
      <c r="C5" s="3"/>
      <c r="D5" s="53"/>
      <c r="E5" s="54"/>
      <c r="F5" s="54"/>
      <c r="G5" s="55"/>
      <c r="H5" s="53"/>
      <c r="I5" s="54"/>
      <c r="J5" s="54"/>
      <c r="K5" s="55"/>
      <c r="L5" s="87"/>
      <c r="M5" s="88"/>
      <c r="N5" s="88"/>
      <c r="O5" s="89"/>
      <c r="P5" s="53"/>
      <c r="Q5" s="54"/>
      <c r="R5" s="54"/>
      <c r="S5" s="55"/>
      <c r="T5" s="53"/>
      <c r="U5" s="54"/>
      <c r="V5" s="54"/>
      <c r="W5" s="55"/>
      <c r="X5" s="53"/>
      <c r="Y5" s="54"/>
      <c r="Z5" s="54"/>
      <c r="AA5" s="55"/>
      <c r="AB5" s="53"/>
      <c r="AC5" s="54"/>
      <c r="AD5" s="54"/>
      <c r="AE5" s="55"/>
      <c r="AF5" s="59"/>
      <c r="AG5" s="60"/>
      <c r="AH5" s="60"/>
      <c r="AI5" s="61"/>
    </row>
    <row r="6" spans="1:35" ht="60" x14ac:dyDescent="0.25">
      <c r="A6" s="4" t="s">
        <v>22</v>
      </c>
      <c r="B6" s="5" t="s">
        <v>8</v>
      </c>
      <c r="C6" s="6" t="s">
        <v>23</v>
      </c>
      <c r="D6" s="7" t="s">
        <v>24</v>
      </c>
      <c r="E6" s="8" t="s">
        <v>23</v>
      </c>
      <c r="F6" s="8" t="s">
        <v>25</v>
      </c>
      <c r="G6" s="9" t="s">
        <v>9</v>
      </c>
      <c r="H6" s="7" t="s">
        <v>24</v>
      </c>
      <c r="I6" s="8" t="s">
        <v>23</v>
      </c>
      <c r="J6" s="8" t="s">
        <v>25</v>
      </c>
      <c r="K6" s="9" t="s">
        <v>9</v>
      </c>
      <c r="L6" s="7" t="s">
        <v>24</v>
      </c>
      <c r="M6" s="8" t="s">
        <v>23</v>
      </c>
      <c r="N6" s="8" t="s">
        <v>25</v>
      </c>
      <c r="O6" s="9" t="s">
        <v>9</v>
      </c>
      <c r="P6" s="7" t="s">
        <v>24</v>
      </c>
      <c r="Q6" s="8" t="s">
        <v>23</v>
      </c>
      <c r="R6" s="8" t="s">
        <v>25</v>
      </c>
      <c r="S6" s="9" t="s">
        <v>9</v>
      </c>
      <c r="T6" s="7" t="s">
        <v>24</v>
      </c>
      <c r="U6" s="8" t="s">
        <v>23</v>
      </c>
      <c r="V6" s="8" t="s">
        <v>25</v>
      </c>
      <c r="W6" s="9" t="s">
        <v>9</v>
      </c>
      <c r="X6" s="7" t="s">
        <v>24</v>
      </c>
      <c r="Y6" s="8" t="s">
        <v>23</v>
      </c>
      <c r="Z6" s="8" t="s">
        <v>25</v>
      </c>
      <c r="AA6" s="9" t="s">
        <v>9</v>
      </c>
      <c r="AB6" s="7" t="s">
        <v>24</v>
      </c>
      <c r="AC6" s="8" t="s">
        <v>23</v>
      </c>
      <c r="AD6" s="8" t="s">
        <v>25</v>
      </c>
      <c r="AE6" s="9" t="s">
        <v>9</v>
      </c>
      <c r="AF6" s="7" t="s">
        <v>24</v>
      </c>
      <c r="AG6" s="8" t="s">
        <v>23</v>
      </c>
      <c r="AH6" s="8" t="s">
        <v>25</v>
      </c>
      <c r="AI6" s="9" t="s">
        <v>9</v>
      </c>
    </row>
    <row r="7" spans="1:35" x14ac:dyDescent="0.25">
      <c r="A7" s="10" t="s">
        <v>10</v>
      </c>
      <c r="B7" s="11">
        <v>57.5</v>
      </c>
      <c r="C7" s="12">
        <f>78.927-3.1162*$B$7+0.0342*$B$7^2</f>
        <v>12.819250000000011</v>
      </c>
      <c r="D7" s="13">
        <v>10593</v>
      </c>
      <c r="E7" s="14">
        <f>78.927-3.1162*$B$7+0.0342*$B$7^2</f>
        <v>12.819250000000011</v>
      </c>
      <c r="F7" s="15">
        <f>D7*E7/100</f>
        <v>1357.9431525000009</v>
      </c>
      <c r="G7" s="16">
        <f>F7*0.02</f>
        <v>27.158863050000019</v>
      </c>
      <c r="H7" s="17">
        <v>15041</v>
      </c>
      <c r="I7" s="14">
        <f>78.927-3.1162*$B$7+0.0342*$B$7^2</f>
        <v>12.819250000000011</v>
      </c>
      <c r="J7" s="15">
        <f>H7*I7/100</f>
        <v>1928.1433925000017</v>
      </c>
      <c r="K7" s="16">
        <f>J7*0.02</f>
        <v>38.562867850000032</v>
      </c>
      <c r="L7" s="17">
        <v>128356</v>
      </c>
      <c r="M7" s="14">
        <f>78.927-3.1162*$B$7+0.0342*$B$7^2</f>
        <v>12.819250000000011</v>
      </c>
      <c r="N7" s="15">
        <f>L7*M7/100</f>
        <v>16454.276530000014</v>
      </c>
      <c r="O7" s="16">
        <f>N7*0.02</f>
        <v>329.08553060000025</v>
      </c>
      <c r="P7" s="17">
        <v>6364</v>
      </c>
      <c r="Q7" s="14">
        <f>78.927-3.1162*$B$7+0.0342*$B$7^2</f>
        <v>12.819250000000011</v>
      </c>
      <c r="R7" s="15">
        <f>P7*Q7/100</f>
        <v>815.81707000000063</v>
      </c>
      <c r="S7" s="16">
        <f>R7*0.02</f>
        <v>16.316341400000013</v>
      </c>
      <c r="T7" s="17">
        <v>9932</v>
      </c>
      <c r="U7" s="14">
        <f>78.927-3.1162*$B$7+0.0342*$B$7^2</f>
        <v>12.819250000000011</v>
      </c>
      <c r="V7" s="15">
        <f>T7*U7/100</f>
        <v>1273.2079100000012</v>
      </c>
      <c r="W7" s="16">
        <f>V7*0.02</f>
        <v>25.464158200000025</v>
      </c>
      <c r="X7" s="17">
        <v>2163</v>
      </c>
      <c r="Y7" s="14">
        <f>78.927-3.1162*$B$7+0.0342*$B$7^2</f>
        <v>12.819250000000011</v>
      </c>
      <c r="Z7" s="15">
        <f>X7*Y7/100</f>
        <v>277.28037750000027</v>
      </c>
      <c r="AA7" s="16">
        <f>Z7*0.02</f>
        <v>5.5456075500000059</v>
      </c>
      <c r="AB7" s="17">
        <v>4379</v>
      </c>
      <c r="AC7" s="14">
        <f>78.927-3.1162*$B$7+0.0342*$B$7^2</f>
        <v>12.819250000000011</v>
      </c>
      <c r="AD7" s="15">
        <f>AB7*AC7/100</f>
        <v>561.35495750000041</v>
      </c>
      <c r="AE7" s="16">
        <f>AD7*0.02</f>
        <v>11.227099150000008</v>
      </c>
      <c r="AF7" s="17">
        <f>D7+H7+L7+P7+T7+X7+AB7</f>
        <v>176828</v>
      </c>
      <c r="AG7" s="14">
        <f>78.927-3.1162*$B$7+0.0342*$B$7^2</f>
        <v>12.819250000000011</v>
      </c>
      <c r="AH7" s="15">
        <f t="shared" ref="AH7:AI11" si="0">F7+J7+N7+R7+V7+Z7+AD7</f>
        <v>22668.023390000017</v>
      </c>
      <c r="AI7" s="16">
        <f t="shared" si="0"/>
        <v>453.36046780000038</v>
      </c>
    </row>
    <row r="8" spans="1:35" x14ac:dyDescent="0.25">
      <c r="A8" s="10" t="s">
        <v>11</v>
      </c>
      <c r="B8" s="11">
        <v>62.5</v>
      </c>
      <c r="C8" s="12">
        <f>78.927-3.1162*$B$8+0.0342*$B$8^2</f>
        <v>17.75824999999999</v>
      </c>
      <c r="D8" s="13">
        <v>4312</v>
      </c>
      <c r="E8" s="14">
        <f>78.927-3.1162*$B$8+0.0342*$B$8^2</f>
        <v>17.75824999999999</v>
      </c>
      <c r="F8" s="15">
        <f>D8*E8/100</f>
        <v>765.73573999999951</v>
      </c>
      <c r="G8" s="16">
        <f t="shared" ref="G8:G11" si="1">F8*0.02</f>
        <v>15.31471479999999</v>
      </c>
      <c r="H8" s="17">
        <v>9425</v>
      </c>
      <c r="I8" s="14">
        <f>78.927-3.1162*$B$8+0.0342*$B$8^2</f>
        <v>17.75824999999999</v>
      </c>
      <c r="J8" s="15">
        <f>H8*I8/100</f>
        <v>1673.7150624999988</v>
      </c>
      <c r="K8" s="16">
        <f t="shared" ref="K8:K11" si="2">J8*0.02</f>
        <v>33.474301249999975</v>
      </c>
      <c r="L8" s="17">
        <v>65603</v>
      </c>
      <c r="M8" s="14">
        <f>78.927-3.1162*$B$8+0.0342*$B$8^2</f>
        <v>17.75824999999999</v>
      </c>
      <c r="N8" s="15">
        <f>L8*M8/100</f>
        <v>11649.944747499994</v>
      </c>
      <c r="O8" s="16">
        <f t="shared" ref="O8:O11" si="3">N8*0.02</f>
        <v>232.99889494999988</v>
      </c>
      <c r="P8" s="17">
        <v>3101</v>
      </c>
      <c r="Q8" s="14">
        <f>78.927-3.1162*$B$8+0.0342*$B$8^2</f>
        <v>17.75824999999999</v>
      </c>
      <c r="R8" s="15">
        <f>P8*Q8/100</f>
        <v>550.68333249999966</v>
      </c>
      <c r="S8" s="16">
        <f t="shared" ref="S8:S11" si="4">R8*0.02</f>
        <v>11.013666649999994</v>
      </c>
      <c r="T8" s="17">
        <v>4679</v>
      </c>
      <c r="U8" s="14">
        <f>78.927-3.1162*$B$8+0.0342*$B$8^2</f>
        <v>17.75824999999999</v>
      </c>
      <c r="V8" s="15">
        <f>T8*U8/100</f>
        <v>830.90851749999956</v>
      </c>
      <c r="W8" s="16">
        <f t="shared" ref="W8:W11" si="5">V8*0.02</f>
        <v>16.618170349999993</v>
      </c>
      <c r="X8" s="17">
        <v>1072</v>
      </c>
      <c r="Y8" s="14">
        <f>78.927-3.1162*$B$8+0.0342*$B$8^2</f>
        <v>17.75824999999999</v>
      </c>
      <c r="Z8" s="15">
        <f>X8*Y8/100</f>
        <v>190.36843999999991</v>
      </c>
      <c r="AA8" s="16">
        <f t="shared" ref="AA8:AA11" si="6">Z8*0.02</f>
        <v>3.8073687999999981</v>
      </c>
      <c r="AB8" s="17">
        <v>1733</v>
      </c>
      <c r="AC8" s="14">
        <f>78.927-3.1162*$B$8+0.0342*$B$8^2</f>
        <v>17.75824999999999</v>
      </c>
      <c r="AD8" s="15">
        <f>AB8*AC8/100</f>
        <v>307.75047249999983</v>
      </c>
      <c r="AE8" s="16">
        <f t="shared" ref="AE8:AE11" si="7">AD8*0.02</f>
        <v>6.155009449999997</v>
      </c>
      <c r="AF8" s="17">
        <f>D8+H8+L8+P8+T8+X8+AB8</f>
        <v>89925</v>
      </c>
      <c r="AG8" s="14">
        <f>78.927-3.1162*$B$8+0.0342*$B$8^2</f>
        <v>17.75824999999999</v>
      </c>
      <c r="AH8" s="15">
        <f t="shared" si="0"/>
        <v>15969.106312499991</v>
      </c>
      <c r="AI8" s="16">
        <f t="shared" si="0"/>
        <v>319.38212624999989</v>
      </c>
    </row>
    <row r="9" spans="1:35" x14ac:dyDescent="0.25">
      <c r="A9" s="10" t="s">
        <v>12</v>
      </c>
      <c r="B9" s="11">
        <v>67.5</v>
      </c>
      <c r="C9" s="12">
        <f>78.927-3.1162*$B$9+0.0342*$B$9^2</f>
        <v>24.407250000000033</v>
      </c>
      <c r="D9" s="13">
        <v>823</v>
      </c>
      <c r="E9" s="14">
        <f>78.927-3.1162*$B$9+0.0342*$B$9^2</f>
        <v>24.407250000000033</v>
      </c>
      <c r="F9" s="15">
        <f>D9*E9/100</f>
        <v>200.87166750000026</v>
      </c>
      <c r="G9" s="16">
        <f t="shared" si="1"/>
        <v>4.0174333500000055</v>
      </c>
      <c r="H9" s="17">
        <v>4003</v>
      </c>
      <c r="I9" s="14">
        <f>78.927-3.1162*$B$9+0.0342*$B$9^2</f>
        <v>24.407250000000033</v>
      </c>
      <c r="J9" s="15">
        <f>H9*I9/100</f>
        <v>977.02221750000126</v>
      </c>
      <c r="K9" s="16">
        <f t="shared" si="2"/>
        <v>19.540444350000026</v>
      </c>
      <c r="L9" s="17">
        <v>37762</v>
      </c>
      <c r="M9" s="14">
        <f>78.927-3.1162*$B$9+0.0342*$B$9^2</f>
        <v>24.407250000000033</v>
      </c>
      <c r="N9" s="15">
        <f>L9*M9/100</f>
        <v>9216.665745000013</v>
      </c>
      <c r="O9" s="16">
        <f t="shared" si="3"/>
        <v>184.33331490000026</v>
      </c>
      <c r="P9" s="17">
        <v>1247</v>
      </c>
      <c r="Q9" s="14">
        <f>78.927-3.1162*$B$9+0.0342*$B$9^2</f>
        <v>24.407250000000033</v>
      </c>
      <c r="R9" s="15">
        <f>P9*Q9/100</f>
        <v>304.35840750000045</v>
      </c>
      <c r="S9" s="16">
        <f t="shared" si="4"/>
        <v>6.087168150000009</v>
      </c>
      <c r="T9" s="17">
        <v>991</v>
      </c>
      <c r="U9" s="14">
        <f>78.927-3.1162*$B$9+0.0342*$B$9^2</f>
        <v>24.407250000000033</v>
      </c>
      <c r="V9" s="15">
        <f>T9*U9/100</f>
        <v>241.87584750000033</v>
      </c>
      <c r="W9" s="16">
        <f t="shared" si="5"/>
        <v>4.8375169500000066</v>
      </c>
      <c r="X9" s="17">
        <v>554</v>
      </c>
      <c r="Y9" s="14">
        <f>78.927-3.1162*$B$9+0.0342*$B$9^2</f>
        <v>24.407250000000033</v>
      </c>
      <c r="Z9" s="15">
        <f>X9*Y9/100</f>
        <v>135.21616500000019</v>
      </c>
      <c r="AA9" s="16">
        <f t="shared" si="6"/>
        <v>2.704323300000004</v>
      </c>
      <c r="AB9" s="17">
        <v>164</v>
      </c>
      <c r="AC9" s="14">
        <f>78.927-3.1162*$B$9+0.0342*$B$9^2</f>
        <v>24.407250000000033</v>
      </c>
      <c r="AD9" s="15">
        <f>AB9*AC9/100</f>
        <v>40.027890000000049</v>
      </c>
      <c r="AE9" s="16">
        <f t="shared" si="7"/>
        <v>0.80055780000000099</v>
      </c>
      <c r="AF9" s="17">
        <f>D9+H9+L9+P9+T9+X9+AB9</f>
        <v>45544</v>
      </c>
      <c r="AG9" s="14">
        <f>78.927-3.1162*$B$9+0.0342*$B$9^2</f>
        <v>24.407250000000033</v>
      </c>
      <c r="AH9" s="15">
        <f t="shared" si="0"/>
        <v>11116.037940000013</v>
      </c>
      <c r="AI9" s="16">
        <f t="shared" si="0"/>
        <v>222.32075880000031</v>
      </c>
    </row>
    <row r="10" spans="1:35" x14ac:dyDescent="0.25">
      <c r="A10" s="10" t="s">
        <v>13</v>
      </c>
      <c r="B10" s="11">
        <v>72.5</v>
      </c>
      <c r="C10" s="12">
        <f>78.927-3.1162*$B$10+0.0342*$B$10^2</f>
        <v>32.766250000000014</v>
      </c>
      <c r="D10" s="13">
        <v>161</v>
      </c>
      <c r="E10" s="14">
        <f>78.927-3.1162*$B$10+0.0342*$B$10^2</f>
        <v>32.766250000000014</v>
      </c>
      <c r="F10" s="15">
        <f>D10*E10/100</f>
        <v>52.753662500000019</v>
      </c>
      <c r="G10" s="16">
        <f t="shared" si="1"/>
        <v>1.0550732500000004</v>
      </c>
      <c r="H10" s="17">
        <v>813</v>
      </c>
      <c r="I10" s="14">
        <f>78.927-3.1162*$B$10+0.0342*$B$10^2</f>
        <v>32.766250000000014</v>
      </c>
      <c r="J10" s="15">
        <f>H10*I10/100</f>
        <v>266.38961250000011</v>
      </c>
      <c r="K10" s="16">
        <f t="shared" si="2"/>
        <v>5.3277922500000026</v>
      </c>
      <c r="L10" s="17">
        <v>10250</v>
      </c>
      <c r="M10" s="14">
        <f>78.927-3.1162*$B$10+0.0342*$B$10^2</f>
        <v>32.766250000000014</v>
      </c>
      <c r="N10" s="15">
        <f>L10*M10/100</f>
        <v>3358.540625000001</v>
      </c>
      <c r="O10" s="16">
        <f t="shared" si="3"/>
        <v>67.170812500000025</v>
      </c>
      <c r="P10" s="17">
        <v>313</v>
      </c>
      <c r="Q10" s="14">
        <f>78.927-3.1162*$B$10+0.0342*$B$10^2</f>
        <v>32.766250000000014</v>
      </c>
      <c r="R10" s="15">
        <f>P10*Q10/100</f>
        <v>102.55836250000004</v>
      </c>
      <c r="S10" s="16">
        <f t="shared" si="4"/>
        <v>2.0511672500000011</v>
      </c>
      <c r="T10" s="17">
        <v>63</v>
      </c>
      <c r="U10" s="14">
        <f>78.927-3.1162*$B$10+0.0342*$B$10^2</f>
        <v>32.766250000000014</v>
      </c>
      <c r="V10" s="15">
        <f>T10*U10/100</f>
        <v>20.642737500000006</v>
      </c>
      <c r="W10" s="16">
        <f t="shared" si="5"/>
        <v>0.41285475000000016</v>
      </c>
      <c r="X10" s="17">
        <v>61</v>
      </c>
      <c r="Y10" s="14">
        <f>78.927-3.1162*$B$10+0.0342*$B$10^2</f>
        <v>32.766250000000014</v>
      </c>
      <c r="Z10" s="15">
        <f>X10*Y10/100</f>
        <v>19.987412500000008</v>
      </c>
      <c r="AA10" s="16">
        <f t="shared" si="6"/>
        <v>0.39974825000000019</v>
      </c>
      <c r="AB10" s="17">
        <v>5</v>
      </c>
      <c r="AC10" s="14">
        <f>78.927-3.1162*$B$10+0.0342*$B$10^2</f>
        <v>32.766250000000014</v>
      </c>
      <c r="AD10" s="15">
        <f>AB10*AC10/100</f>
        <v>1.6383125000000007</v>
      </c>
      <c r="AE10" s="16">
        <f t="shared" si="7"/>
        <v>3.2766250000000018E-2</v>
      </c>
      <c r="AF10" s="17">
        <f>D10+H10+L10+P10+T10+X10+AB10</f>
        <v>11666</v>
      </c>
      <c r="AG10" s="14">
        <f>78.927-3.1162*$B$10+0.0342*$B$10^2</f>
        <v>32.766250000000014</v>
      </c>
      <c r="AH10" s="15">
        <f t="shared" si="0"/>
        <v>3822.510725000001</v>
      </c>
      <c r="AI10" s="16">
        <f t="shared" si="0"/>
        <v>76.45021450000003</v>
      </c>
    </row>
    <row r="11" spans="1:35" x14ac:dyDescent="0.25">
      <c r="A11" s="18" t="s">
        <v>14</v>
      </c>
      <c r="B11" s="11">
        <v>77.5</v>
      </c>
      <c r="C11" s="12">
        <f>78.927-3.1162*$B$11+0.0342*$B$11^2</f>
        <v>42.835250000000002</v>
      </c>
      <c r="D11" s="13">
        <v>18</v>
      </c>
      <c r="E11" s="14">
        <f>78.927-3.1162*$B$11+0.0342*$B$11^2</f>
        <v>42.835250000000002</v>
      </c>
      <c r="F11" s="15">
        <f>D11*E11/100</f>
        <v>7.7103450000000002</v>
      </c>
      <c r="G11" s="16">
        <f t="shared" si="1"/>
        <v>0.15420690000000001</v>
      </c>
      <c r="H11" s="17">
        <v>288</v>
      </c>
      <c r="I11" s="14">
        <f>78.927-3.1162*$B$11+0.0342*$B$11^2</f>
        <v>42.835250000000002</v>
      </c>
      <c r="J11" s="15">
        <f>H11*I11/100</f>
        <v>123.36552</v>
      </c>
      <c r="K11" s="16">
        <f t="shared" si="2"/>
        <v>2.4673104000000001</v>
      </c>
      <c r="L11" s="17">
        <v>525</v>
      </c>
      <c r="M11" s="14">
        <f>78.927-3.1162*$B$11+0.0342*$B$11^2</f>
        <v>42.835250000000002</v>
      </c>
      <c r="N11" s="15">
        <f>L11*M11/100</f>
        <v>224.88506250000003</v>
      </c>
      <c r="O11" s="16">
        <f t="shared" si="3"/>
        <v>4.4977012500000004</v>
      </c>
      <c r="P11" s="17">
        <v>5</v>
      </c>
      <c r="Q11" s="14">
        <f>78.927-3.1162*$B$11+0.0342*$B$11^2</f>
        <v>42.835250000000002</v>
      </c>
      <c r="R11" s="15">
        <f>P11*Q11/100</f>
        <v>2.1417625</v>
      </c>
      <c r="S11" s="16">
        <f t="shared" si="4"/>
        <v>4.2835249999999998E-2</v>
      </c>
      <c r="T11" s="17">
        <v>0</v>
      </c>
      <c r="U11" s="14">
        <f>78.927-3.1162*$B$11+0.0342*$B$11^2</f>
        <v>42.835250000000002</v>
      </c>
      <c r="V11" s="15">
        <f>T11*U11/100</f>
        <v>0</v>
      </c>
      <c r="W11" s="16">
        <f t="shared" si="5"/>
        <v>0</v>
      </c>
      <c r="X11" s="17">
        <v>0</v>
      </c>
      <c r="Y11" s="14">
        <f>78.927-3.1162*$B$11+0.0342*$B$11^2</f>
        <v>42.835250000000002</v>
      </c>
      <c r="Z11" s="15">
        <f>X11*Y11/100</f>
        <v>0</v>
      </c>
      <c r="AA11" s="16">
        <f t="shared" si="6"/>
        <v>0</v>
      </c>
      <c r="AB11" s="17">
        <v>0</v>
      </c>
      <c r="AC11" s="14">
        <f>78.927-3.1162*$B$11+0.0342*$B$11^2</f>
        <v>42.835250000000002</v>
      </c>
      <c r="AD11" s="15">
        <f>AB11*AC11/100</f>
        <v>0</v>
      </c>
      <c r="AE11" s="16">
        <f t="shared" si="7"/>
        <v>0</v>
      </c>
      <c r="AF11" s="17">
        <f>D11+H11+L11+P11+T11+X11+AB11</f>
        <v>836</v>
      </c>
      <c r="AG11" s="14">
        <f>78.927-3.1162*$B$11+0.0342*$B$11^2</f>
        <v>42.835250000000002</v>
      </c>
      <c r="AH11" s="15">
        <f t="shared" si="0"/>
        <v>358.10269000000005</v>
      </c>
      <c r="AI11" s="16">
        <f t="shared" si="0"/>
        <v>7.1620538000000016</v>
      </c>
    </row>
    <row r="12" spans="1:35" x14ac:dyDescent="0.25">
      <c r="A12" s="19" t="s">
        <v>15</v>
      </c>
      <c r="B12" s="20"/>
      <c r="C12" s="21"/>
      <c r="D12" s="22">
        <f>SUM(D7:D11)</f>
        <v>15907</v>
      </c>
      <c r="E12" s="23"/>
      <c r="F12" s="24">
        <f>SUM(F7:F11)</f>
        <v>2385.0145675000008</v>
      </c>
      <c r="G12" s="25">
        <f t="shared" ref="G12" si="8">SUM(G7:G11)</f>
        <v>47.700291350000015</v>
      </c>
      <c r="H12" s="22">
        <f>SUM(H7:H11)</f>
        <v>29570</v>
      </c>
      <c r="I12" s="23"/>
      <c r="J12" s="24">
        <f>SUM(J7:J11)</f>
        <v>4968.6358050000017</v>
      </c>
      <c r="K12" s="25">
        <f t="shared" ref="K12" si="9">SUM(K7:K11)</f>
        <v>99.372716100000034</v>
      </c>
      <c r="L12" s="22">
        <f>SUM(L7:L11)</f>
        <v>242496</v>
      </c>
      <c r="M12" s="23"/>
      <c r="N12" s="24">
        <f>SUM(N7:N11)</f>
        <v>40904.31271000002</v>
      </c>
      <c r="O12" s="25">
        <f t="shared" ref="O12" si="10">SUM(O7:O11)</f>
        <v>818.08625420000033</v>
      </c>
      <c r="P12" s="22">
        <f>SUM(P7:P11)</f>
        <v>11030</v>
      </c>
      <c r="Q12" s="23"/>
      <c r="R12" s="24">
        <f>SUM(R7:R11)</f>
        <v>1775.5589350000005</v>
      </c>
      <c r="S12" s="25">
        <f t="shared" ref="S12" si="11">SUM(S7:S11)</f>
        <v>35.511178700000016</v>
      </c>
      <c r="T12" s="22">
        <f>SUM(T7:T11)</f>
        <v>15665</v>
      </c>
      <c r="U12" s="23"/>
      <c r="V12" s="24">
        <f>SUM(V7:V11)</f>
        <v>2366.6350125000013</v>
      </c>
      <c r="W12" s="25">
        <f t="shared" ref="W12" si="12">SUM(W7:W11)</f>
        <v>47.332700250000023</v>
      </c>
      <c r="X12" s="22">
        <f>SUM(X7:X11)</f>
        <v>3850</v>
      </c>
      <c r="Y12" s="23"/>
      <c r="Z12" s="24">
        <f>SUM(Z7:Z11)</f>
        <v>622.85239500000034</v>
      </c>
      <c r="AA12" s="25">
        <f t="shared" ref="AA12" si="13">SUM(AA7:AA11)</f>
        <v>12.457047900000008</v>
      </c>
      <c r="AB12" s="22">
        <f>SUM(AB7:AB11)</f>
        <v>6281</v>
      </c>
      <c r="AC12" s="23"/>
      <c r="AD12" s="24">
        <f>SUM(AD7:AD11)</f>
        <v>910.77163250000035</v>
      </c>
      <c r="AE12" s="25">
        <f t="shared" ref="AE12" si="14">SUM(AE7:AE11)</f>
        <v>18.215432650000007</v>
      </c>
      <c r="AF12" s="22">
        <f>SUM(AF7:AF11)</f>
        <v>324799</v>
      </c>
      <c r="AG12" s="23"/>
      <c r="AH12" s="24">
        <f>SUM(AH7:AH11)</f>
        <v>53933.781057500019</v>
      </c>
      <c r="AI12" s="25">
        <f t="shared" ref="AI12" si="15">SUM(AI7:AI11)</f>
        <v>1078.6756211500006</v>
      </c>
    </row>
    <row r="13" spans="1:35" x14ac:dyDescent="0.25">
      <c r="A13" s="26"/>
      <c r="B13" s="2"/>
      <c r="C13" s="2"/>
      <c r="D13" s="27"/>
      <c r="E13" s="2"/>
      <c r="F13" s="28"/>
      <c r="G13" s="29"/>
      <c r="H13" s="27"/>
      <c r="I13" s="2"/>
      <c r="J13" s="28"/>
      <c r="K13" s="29"/>
      <c r="L13" s="27"/>
      <c r="M13" s="2"/>
      <c r="N13" s="28"/>
      <c r="O13" s="29"/>
      <c r="P13" s="27"/>
      <c r="Q13" s="2"/>
      <c r="R13" s="28"/>
      <c r="S13" s="29"/>
      <c r="T13" s="27"/>
      <c r="U13" s="2"/>
      <c r="V13" s="28"/>
      <c r="W13" s="29"/>
      <c r="X13" s="27"/>
      <c r="Y13" s="2"/>
      <c r="Z13" s="28"/>
      <c r="AA13" s="29"/>
      <c r="AB13" s="27"/>
      <c r="AC13" s="2"/>
      <c r="AD13" s="28"/>
      <c r="AE13" s="29"/>
      <c r="AF13" s="27"/>
      <c r="AG13" s="2"/>
      <c r="AH13" s="28"/>
      <c r="AI13" s="29"/>
    </row>
    <row r="14" spans="1:35" x14ac:dyDescent="0.25">
      <c r="A14" s="30"/>
      <c r="D14" s="31"/>
      <c r="G14" s="32"/>
      <c r="H14" s="31"/>
      <c r="K14" s="32"/>
      <c r="L14" s="31"/>
      <c r="O14" s="32"/>
      <c r="P14" s="31"/>
      <c r="S14" s="32"/>
      <c r="T14" s="31">
        <v>14574</v>
      </c>
      <c r="V14">
        <v>2163</v>
      </c>
      <c r="W14" s="32">
        <v>43</v>
      </c>
      <c r="X14" s="31"/>
      <c r="AA14" s="32"/>
      <c r="AB14" s="31">
        <v>5951</v>
      </c>
      <c r="AD14">
        <v>857</v>
      </c>
      <c r="AE14" s="32">
        <v>17</v>
      </c>
      <c r="AF14" s="31"/>
      <c r="AI14" s="32"/>
    </row>
    <row r="15" spans="1:35" x14ac:dyDescent="0.25">
      <c r="A15" s="2" t="s">
        <v>30</v>
      </c>
      <c r="D15" s="31"/>
      <c r="G15" s="32"/>
      <c r="H15" s="31"/>
      <c r="K15" s="32"/>
      <c r="L15" s="31"/>
      <c r="O15" s="32"/>
      <c r="P15" s="31"/>
      <c r="S15" s="32"/>
      <c r="T15" s="31"/>
      <c r="W15" s="32"/>
      <c r="X15" s="31"/>
      <c r="AA15" s="32"/>
      <c r="AB15" s="31"/>
      <c r="AE15" s="32"/>
      <c r="AF15" s="31"/>
      <c r="AI15" s="32"/>
    </row>
    <row r="16" spans="1:35" x14ac:dyDescent="0.25">
      <c r="A16" s="2" t="s">
        <v>21</v>
      </c>
      <c r="B16" s="2"/>
      <c r="D16" s="31"/>
      <c r="G16" s="32"/>
      <c r="H16" s="31"/>
      <c r="K16" s="32"/>
      <c r="L16" s="31"/>
      <c r="O16" s="32"/>
      <c r="P16" s="31"/>
      <c r="S16" s="32"/>
      <c r="T16" s="31"/>
      <c r="W16" s="32"/>
      <c r="X16" s="31"/>
      <c r="AA16" s="32"/>
      <c r="AB16" s="31"/>
      <c r="AE16" s="32"/>
      <c r="AF16" s="31"/>
      <c r="AI16" s="32"/>
    </row>
    <row r="17" spans="1:35" ht="75" x14ac:dyDescent="0.25">
      <c r="A17" s="4" t="s">
        <v>26</v>
      </c>
      <c r="B17" s="5" t="s">
        <v>16</v>
      </c>
      <c r="C17" s="1" t="s">
        <v>27</v>
      </c>
      <c r="D17" s="1" t="s">
        <v>24</v>
      </c>
      <c r="E17" s="1" t="s">
        <v>27</v>
      </c>
      <c r="F17" s="4" t="s">
        <v>28</v>
      </c>
      <c r="G17" s="33" t="s">
        <v>17</v>
      </c>
      <c r="H17" s="1" t="s">
        <v>24</v>
      </c>
      <c r="I17" s="1" t="s">
        <v>27</v>
      </c>
      <c r="J17" s="4" t="s">
        <v>28</v>
      </c>
      <c r="K17" s="33" t="s">
        <v>17</v>
      </c>
      <c r="L17" s="1" t="s">
        <v>24</v>
      </c>
      <c r="M17" s="1" t="s">
        <v>27</v>
      </c>
      <c r="N17" s="4" t="s">
        <v>28</v>
      </c>
      <c r="O17" s="33" t="s">
        <v>17</v>
      </c>
      <c r="P17" s="1" t="s">
        <v>24</v>
      </c>
      <c r="Q17" s="1" t="s">
        <v>27</v>
      </c>
      <c r="R17" s="4" t="s">
        <v>28</v>
      </c>
      <c r="S17" s="33" t="s">
        <v>17</v>
      </c>
      <c r="T17" s="1" t="s">
        <v>24</v>
      </c>
      <c r="U17" s="1" t="s">
        <v>27</v>
      </c>
      <c r="V17" s="4" t="s">
        <v>28</v>
      </c>
      <c r="W17" s="33" t="s">
        <v>17</v>
      </c>
      <c r="X17" s="1" t="s">
        <v>24</v>
      </c>
      <c r="Y17" s="1" t="s">
        <v>27</v>
      </c>
      <c r="Z17" s="4" t="s">
        <v>28</v>
      </c>
      <c r="AA17" s="33" t="s">
        <v>17</v>
      </c>
      <c r="AB17" s="1" t="s">
        <v>24</v>
      </c>
      <c r="AC17" s="1" t="s">
        <v>27</v>
      </c>
      <c r="AD17" s="4" t="s">
        <v>28</v>
      </c>
      <c r="AE17" s="33" t="s">
        <v>17</v>
      </c>
      <c r="AF17" s="1" t="s">
        <v>24</v>
      </c>
      <c r="AG17" s="1" t="s">
        <v>27</v>
      </c>
      <c r="AH17" s="4" t="s">
        <v>28</v>
      </c>
      <c r="AI17" s="33" t="s">
        <v>17</v>
      </c>
    </row>
    <row r="18" spans="1:35" x14ac:dyDescent="0.25">
      <c r="A18" s="34" t="s">
        <v>18</v>
      </c>
      <c r="B18" s="35">
        <v>52.5</v>
      </c>
      <c r="C18" s="36">
        <f>19.4312-0.9336*$B$18+0.0126*$B$18^2</f>
        <v>5.1459500000000027</v>
      </c>
      <c r="D18" s="13">
        <v>6131</v>
      </c>
      <c r="E18" s="37">
        <f>19.4312-0.9336*$B$18+0.0126*$B$18^2</f>
        <v>5.1459500000000027</v>
      </c>
      <c r="F18" s="38">
        <f>D18*E18/100</f>
        <v>315.49819450000018</v>
      </c>
      <c r="G18" s="39">
        <f>F18*0.07</f>
        <v>22.084873615000014</v>
      </c>
      <c r="H18" s="13">
        <v>10967</v>
      </c>
      <c r="I18" s="37">
        <f>19.4312-0.9336*$B$18+0.0126*$B$18^2</f>
        <v>5.1459500000000027</v>
      </c>
      <c r="J18" s="38">
        <f>H18*I18/100</f>
        <v>564.35633650000034</v>
      </c>
      <c r="K18" s="39">
        <f>J18*0.07</f>
        <v>39.504943555000025</v>
      </c>
      <c r="L18" s="13">
        <v>86551</v>
      </c>
      <c r="M18" s="37">
        <f>19.4312-0.9336*$B$18+0.0126*$B$18^2</f>
        <v>5.1459500000000027</v>
      </c>
      <c r="N18" s="38">
        <f>L18*M18/100</f>
        <v>4453.8711845000025</v>
      </c>
      <c r="O18" s="39">
        <f>N18*0.07</f>
        <v>311.77098291500022</v>
      </c>
      <c r="P18" s="13">
        <v>4026</v>
      </c>
      <c r="Q18" s="37">
        <f>19.4312-0.9336*$B$18+0.0126*$B$18^2</f>
        <v>5.1459500000000027</v>
      </c>
      <c r="R18" s="38">
        <f>P18*Q18/100</f>
        <v>207.17594700000012</v>
      </c>
      <c r="S18" s="39">
        <f>R18*0.07</f>
        <v>14.50231629000001</v>
      </c>
      <c r="T18" s="13">
        <v>6446</v>
      </c>
      <c r="U18" s="37">
        <f>19.4312-0.9336*$B$18+0.0126*$B$18^2</f>
        <v>5.1459500000000027</v>
      </c>
      <c r="V18" s="38">
        <f>T18*U18/100</f>
        <v>331.70793700000019</v>
      </c>
      <c r="W18" s="39">
        <f>V18*0.07</f>
        <v>23.219555590000017</v>
      </c>
      <c r="X18" s="13">
        <v>1313</v>
      </c>
      <c r="Y18" s="37">
        <f>19.4312-0.9336*$B$18+0.0126*$B$18^2</f>
        <v>5.1459500000000027</v>
      </c>
      <c r="Z18" s="38">
        <f>X18*Y18/100</f>
        <v>67.566323500000038</v>
      </c>
      <c r="AA18" s="39">
        <f>Z18*0.07</f>
        <v>4.7296426450000029</v>
      </c>
      <c r="AB18" s="13">
        <v>2448</v>
      </c>
      <c r="AC18" s="37">
        <f>19.4312-0.9336*$B$18+0.0126*$B$18^2</f>
        <v>5.1459500000000027</v>
      </c>
      <c r="AD18" s="38">
        <f>AB18*AC18/100</f>
        <v>125.97285600000006</v>
      </c>
      <c r="AE18" s="39">
        <f>AD18*0.07</f>
        <v>8.8180999200000052</v>
      </c>
      <c r="AF18" s="17">
        <f>D18+H18+L18+P18+T18+X18+AB18</f>
        <v>117882</v>
      </c>
      <c r="AG18" s="37">
        <f>19.4312-0.9336*$B$18+0.0126*$B$18^2</f>
        <v>5.1459500000000027</v>
      </c>
      <c r="AH18" s="15">
        <f t="shared" ref="AH18:AI22" si="16">F18+J18+N18+R18+V18+Z18+AD18</f>
        <v>6066.1487790000037</v>
      </c>
      <c r="AI18" s="16">
        <f t="shared" si="16"/>
        <v>424.63041453000034</v>
      </c>
    </row>
    <row r="19" spans="1:35" x14ac:dyDescent="0.25">
      <c r="A19" s="10" t="s">
        <v>10</v>
      </c>
      <c r="B19" s="40">
        <v>57.5</v>
      </c>
      <c r="C19" s="12">
        <f>19.4312-0.9336*$B$19+0.0126*$B$19^2</f>
        <v>7.4079499999999996</v>
      </c>
      <c r="D19" s="13">
        <v>1465</v>
      </c>
      <c r="E19" s="14">
        <f>19.4312-0.9336*$B$19+0.0126*$B$19^2</f>
        <v>7.4079499999999996</v>
      </c>
      <c r="F19" s="41">
        <f>D19*E19/100</f>
        <v>108.5264675</v>
      </c>
      <c r="G19" s="42">
        <f t="shared" ref="G19:G22" si="17">F19*0.07</f>
        <v>7.5968527250000006</v>
      </c>
      <c r="H19" s="17">
        <v>6105</v>
      </c>
      <c r="I19" s="14">
        <f>19.4312-0.9336*$B$19+0.0126*$B$19^2</f>
        <v>7.4079499999999996</v>
      </c>
      <c r="J19" s="41">
        <f>H19*I19/100</f>
        <v>452.25534749999997</v>
      </c>
      <c r="K19" s="42">
        <f t="shared" ref="K19:K22" si="18">J19*0.07</f>
        <v>31.657874325000002</v>
      </c>
      <c r="L19" s="17">
        <v>48230</v>
      </c>
      <c r="M19" s="14">
        <f>19.4312-0.9336*$B$19+0.0126*$B$19^2</f>
        <v>7.4079499999999996</v>
      </c>
      <c r="N19" s="41">
        <f>L19*M19/100</f>
        <v>3572.8542849999999</v>
      </c>
      <c r="O19" s="42">
        <f t="shared" ref="O19:O22" si="19">N19*0.07</f>
        <v>250.09979995</v>
      </c>
      <c r="P19" s="17">
        <v>1535</v>
      </c>
      <c r="Q19" s="14">
        <f>19.4312-0.9336*$B$19+0.0126*$B$19^2</f>
        <v>7.4079499999999996</v>
      </c>
      <c r="R19" s="41">
        <f>P19*Q19/100</f>
        <v>113.71203249999999</v>
      </c>
      <c r="S19" s="42">
        <f t="shared" ref="S19:S22" si="20">R19*0.07</f>
        <v>7.9598422750000006</v>
      </c>
      <c r="T19" s="17">
        <v>1683</v>
      </c>
      <c r="U19" s="14">
        <f>19.4312-0.9336*$B$19+0.0126*$B$19^2</f>
        <v>7.4079499999999996</v>
      </c>
      <c r="V19" s="41">
        <f>T19*U19/100</f>
        <v>124.6757985</v>
      </c>
      <c r="W19" s="42">
        <f t="shared" ref="W19:W22" si="21">V19*0.07</f>
        <v>8.7273058950000006</v>
      </c>
      <c r="X19" s="17">
        <v>821</v>
      </c>
      <c r="Y19" s="14">
        <f>19.4312-0.9336*$B$19+0.0126*$B$19^2</f>
        <v>7.4079499999999996</v>
      </c>
      <c r="Z19" s="41">
        <f>X19*Y19/100</f>
        <v>60.819269499999997</v>
      </c>
      <c r="AA19" s="42">
        <f t="shared" ref="AA19:AA22" si="22">Z19*0.07</f>
        <v>4.257348865</v>
      </c>
      <c r="AB19" s="17">
        <v>487</v>
      </c>
      <c r="AC19" s="14">
        <f>19.4312-0.9336*$B$19+0.0126*$B$19^2</f>
        <v>7.4079499999999996</v>
      </c>
      <c r="AD19" s="41">
        <f>AB19*AC19/100</f>
        <v>36.076716499999996</v>
      </c>
      <c r="AE19" s="42">
        <f t="shared" ref="AE19:AE22" si="23">AD19*0.07</f>
        <v>2.5253701550000001</v>
      </c>
      <c r="AF19" s="17">
        <f>D19+H19+L19+P19+T19+X19+AB19</f>
        <v>60326</v>
      </c>
      <c r="AG19" s="14">
        <f>19.4312-0.9336*$B$19+0.0126*$B$19^2</f>
        <v>7.4079499999999996</v>
      </c>
      <c r="AH19" s="15">
        <f t="shared" si="16"/>
        <v>4468.9199169999993</v>
      </c>
      <c r="AI19" s="16">
        <f t="shared" si="16"/>
        <v>312.82439419000008</v>
      </c>
    </row>
    <row r="20" spans="1:35" x14ac:dyDescent="0.25">
      <c r="A20" s="10" t="s">
        <v>11</v>
      </c>
      <c r="B20" s="40">
        <v>62.5</v>
      </c>
      <c r="C20" s="12">
        <f>19.4312-0.9336*$B$20+0.0126*$B$20^2</f>
        <v>10.299949999999995</v>
      </c>
      <c r="D20" s="13">
        <v>244</v>
      </c>
      <c r="E20" s="14">
        <f>19.4312-0.9336*$B$20+0.0126*$B$20^2</f>
        <v>10.299949999999995</v>
      </c>
      <c r="F20" s="41">
        <f>D20*E20/100</f>
        <v>25.131877999999986</v>
      </c>
      <c r="G20" s="42">
        <f t="shared" si="17"/>
        <v>1.7592314599999992</v>
      </c>
      <c r="H20" s="17">
        <v>1355</v>
      </c>
      <c r="I20" s="14">
        <f>19.4312-0.9336*$B$20+0.0126*$B$20^2</f>
        <v>10.299949999999995</v>
      </c>
      <c r="J20" s="41">
        <f>H20*I20/100</f>
        <v>139.56432249999995</v>
      </c>
      <c r="K20" s="42">
        <f t="shared" si="18"/>
        <v>9.7695025749999971</v>
      </c>
      <c r="L20" s="17">
        <v>21665</v>
      </c>
      <c r="M20" s="14">
        <f>19.4312-0.9336*$B$20+0.0126*$B$20^2</f>
        <v>10.299949999999995</v>
      </c>
      <c r="N20" s="41">
        <f>L20*M20/100</f>
        <v>2231.4841674999993</v>
      </c>
      <c r="O20" s="42">
        <f t="shared" si="19"/>
        <v>156.20389172499998</v>
      </c>
      <c r="P20" s="17">
        <v>703</v>
      </c>
      <c r="Q20" s="14">
        <f>19.4312-0.9336*$B$20+0.0126*$B$20^2</f>
        <v>10.299949999999995</v>
      </c>
      <c r="R20" s="41">
        <f>P20*Q20/100</f>
        <v>72.40864849999997</v>
      </c>
      <c r="S20" s="42">
        <f t="shared" si="20"/>
        <v>5.0686053949999987</v>
      </c>
      <c r="T20" s="17">
        <v>177</v>
      </c>
      <c r="U20" s="14">
        <f>19.4312-0.9336*$B$20+0.0126*$B$20^2</f>
        <v>10.299949999999995</v>
      </c>
      <c r="V20" s="41">
        <f>T20*U20/100</f>
        <v>18.230911499999994</v>
      </c>
      <c r="W20" s="42">
        <f t="shared" si="21"/>
        <v>1.2761638049999997</v>
      </c>
      <c r="X20" s="17">
        <v>163</v>
      </c>
      <c r="Y20" s="14">
        <f>19.4312-0.9336*$B$20+0.0126*$B$20^2</f>
        <v>10.299949999999995</v>
      </c>
      <c r="Z20" s="41">
        <f>X20*Y20/100</f>
        <v>16.788918499999994</v>
      </c>
      <c r="AA20" s="42">
        <f t="shared" si="22"/>
        <v>1.1752242949999998</v>
      </c>
      <c r="AB20" s="17">
        <v>8</v>
      </c>
      <c r="AC20" s="14">
        <f>19.4312-0.9336*$B$20+0.0126*$B$20^2</f>
        <v>10.299949999999995</v>
      </c>
      <c r="AD20" s="41">
        <f>AB20*AC20/100</f>
        <v>0.82399599999999962</v>
      </c>
      <c r="AE20" s="42">
        <f t="shared" si="23"/>
        <v>5.7679719999999976E-2</v>
      </c>
      <c r="AF20" s="17">
        <f>D20+H20+L20+P20+T20+X20+AB20</f>
        <v>24315</v>
      </c>
      <c r="AG20" s="14">
        <f>19.4312-0.9336*$B$20+0.0126*$B$20^2</f>
        <v>10.299949999999995</v>
      </c>
      <c r="AH20" s="15">
        <f t="shared" si="16"/>
        <v>2504.432842499999</v>
      </c>
      <c r="AI20" s="16">
        <f t="shared" si="16"/>
        <v>175.31029897499997</v>
      </c>
    </row>
    <row r="21" spans="1:35" x14ac:dyDescent="0.25">
      <c r="A21" s="10" t="s">
        <v>12</v>
      </c>
      <c r="B21" s="40">
        <v>67.5</v>
      </c>
      <c r="C21" s="12">
        <f>19.4312-0.9336*$B$21+0.0126*$B$21^2</f>
        <v>13.821950000000001</v>
      </c>
      <c r="D21" s="13">
        <v>29</v>
      </c>
      <c r="E21" s="14">
        <f>19.4312-0.9336*$B$21+0.0126*$B$21^2</f>
        <v>13.821950000000001</v>
      </c>
      <c r="F21" s="41">
        <f>D21*E21/100</f>
        <v>4.0083655</v>
      </c>
      <c r="G21" s="42">
        <f t="shared" si="17"/>
        <v>0.28058558500000003</v>
      </c>
      <c r="H21" s="17">
        <v>450</v>
      </c>
      <c r="I21" s="14">
        <f>19.4312-0.9336*$B$21+0.0126*$B$21^2</f>
        <v>13.821950000000001</v>
      </c>
      <c r="J21" s="41">
        <f>H21*I21/100</f>
        <v>62.198775000000005</v>
      </c>
      <c r="K21" s="42">
        <f t="shared" si="18"/>
        <v>4.3539142500000008</v>
      </c>
      <c r="L21" s="17">
        <v>2434</v>
      </c>
      <c r="M21" s="14">
        <f>19.4312-0.9336*$B$21+0.0126*$B$21^2</f>
        <v>13.821950000000001</v>
      </c>
      <c r="N21" s="41">
        <f>L21*M21/100</f>
        <v>336.42626300000006</v>
      </c>
      <c r="O21" s="42">
        <f t="shared" si="19"/>
        <v>23.549838410000007</v>
      </c>
      <c r="P21" s="17">
        <v>12</v>
      </c>
      <c r="Q21" s="14">
        <f>19.4312-0.9336*$B$21+0.0126*$B$21^2</f>
        <v>13.821950000000001</v>
      </c>
      <c r="R21" s="41">
        <f>P21*Q21/100</f>
        <v>1.6586340000000002</v>
      </c>
      <c r="S21" s="42">
        <f t="shared" si="20"/>
        <v>0.11610438000000002</v>
      </c>
      <c r="T21" s="17">
        <v>3</v>
      </c>
      <c r="U21" s="14">
        <f>19.4312-0.9336*$B$21+0.0126*$B$21^2</f>
        <v>13.821950000000001</v>
      </c>
      <c r="V21" s="41">
        <f>T21*U21/100</f>
        <v>0.41465850000000004</v>
      </c>
      <c r="W21" s="42">
        <f t="shared" si="21"/>
        <v>2.9026095000000005E-2</v>
      </c>
      <c r="X21" s="17">
        <v>0</v>
      </c>
      <c r="Y21" s="14">
        <f>19.4312-0.9336*$B$21+0.0126*$B$21^2</f>
        <v>13.821950000000001</v>
      </c>
      <c r="Z21" s="41">
        <f>X21*Y21/100</f>
        <v>0</v>
      </c>
      <c r="AA21" s="42">
        <f t="shared" si="22"/>
        <v>0</v>
      </c>
      <c r="AB21" s="17">
        <v>3</v>
      </c>
      <c r="AC21" s="14">
        <f>19.4312-0.9336*$B$21+0.0126*$B$21^2</f>
        <v>13.821950000000001</v>
      </c>
      <c r="AD21" s="41">
        <f>AB21*AC21/100</f>
        <v>0.41465850000000004</v>
      </c>
      <c r="AE21" s="42">
        <f t="shared" si="23"/>
        <v>2.9026095000000005E-2</v>
      </c>
      <c r="AF21" s="17">
        <f>D21+H21+L21+P21+T21+X21+AB21</f>
        <v>2931</v>
      </c>
      <c r="AG21" s="14">
        <f>19.4312-0.9336*$B$21+0.0126*$B$21^2</f>
        <v>13.821950000000001</v>
      </c>
      <c r="AH21" s="15">
        <f t="shared" si="16"/>
        <v>405.12135450000005</v>
      </c>
      <c r="AI21" s="16">
        <f t="shared" si="16"/>
        <v>28.358494815000004</v>
      </c>
    </row>
    <row r="22" spans="1:35" x14ac:dyDescent="0.25">
      <c r="A22" s="18" t="s">
        <v>19</v>
      </c>
      <c r="B22" s="40">
        <v>72.5</v>
      </c>
      <c r="C22" s="12">
        <f>19.4312-0.9336*$B$22+0.0126*$B$22^2</f>
        <v>17.973950000000016</v>
      </c>
      <c r="D22" s="13">
        <v>0</v>
      </c>
      <c r="E22" s="14">
        <f>19.4312-0.9336*$B$22+0.0126*$B$22^2</f>
        <v>17.973950000000016</v>
      </c>
      <c r="F22" s="41">
        <f>D22*E22/100</f>
        <v>0</v>
      </c>
      <c r="G22" s="42">
        <f t="shared" si="17"/>
        <v>0</v>
      </c>
      <c r="H22" s="17">
        <v>70</v>
      </c>
      <c r="I22" s="14">
        <f>19.4312-0.9336*$B$22+0.0126*$B$22^2</f>
        <v>17.973950000000016</v>
      </c>
      <c r="J22" s="41">
        <f>H22*I22/100</f>
        <v>12.581765000000011</v>
      </c>
      <c r="K22" s="42">
        <f t="shared" si="18"/>
        <v>0.88072355000000091</v>
      </c>
      <c r="L22" s="17">
        <v>49</v>
      </c>
      <c r="M22" s="14">
        <f>19.4312-0.9336*$B$22+0.0126*$B$22^2</f>
        <v>17.973950000000016</v>
      </c>
      <c r="N22" s="41">
        <f>L22*M22/100</f>
        <v>8.807235500000008</v>
      </c>
      <c r="O22" s="42">
        <f t="shared" si="19"/>
        <v>0.6165064850000006</v>
      </c>
      <c r="P22" s="17">
        <v>0</v>
      </c>
      <c r="Q22" s="14">
        <f>19.4312-0.9336*$B$22+0.0126*$B$22^2</f>
        <v>17.973950000000016</v>
      </c>
      <c r="R22" s="41">
        <f>P22*Q22/100</f>
        <v>0</v>
      </c>
      <c r="S22" s="42">
        <f t="shared" si="20"/>
        <v>0</v>
      </c>
      <c r="T22" s="17">
        <v>0</v>
      </c>
      <c r="U22" s="14">
        <f>19.4312-0.9336*$B$22+0.0126*$B$22^2</f>
        <v>17.973950000000016</v>
      </c>
      <c r="V22" s="41">
        <f>T22*U22/100</f>
        <v>0</v>
      </c>
      <c r="W22" s="42">
        <f t="shared" si="21"/>
        <v>0</v>
      </c>
      <c r="X22" s="17">
        <v>0</v>
      </c>
      <c r="Y22" s="14">
        <f>19.4312-0.9336*$B$22+0.0126*$B$22^2</f>
        <v>17.973950000000016</v>
      </c>
      <c r="Z22" s="41">
        <f>X22*Y22/100</f>
        <v>0</v>
      </c>
      <c r="AA22" s="42">
        <f t="shared" si="22"/>
        <v>0</v>
      </c>
      <c r="AB22" s="17">
        <v>0</v>
      </c>
      <c r="AC22" s="14">
        <f>19.4312-0.9336*$B$22+0.0126*$B$22^2</f>
        <v>17.973950000000016</v>
      </c>
      <c r="AD22" s="41">
        <f>AB22*AC22/100</f>
        <v>0</v>
      </c>
      <c r="AE22" s="42">
        <f t="shared" si="23"/>
        <v>0</v>
      </c>
      <c r="AF22" s="17">
        <f>D22+H22+L22+P22+T22+X22+AB22</f>
        <v>119</v>
      </c>
      <c r="AG22" s="14">
        <f>19.4312-0.9336*$B$22+0.0126*$B$22^2</f>
        <v>17.973950000000016</v>
      </c>
      <c r="AH22" s="15">
        <f t="shared" si="16"/>
        <v>21.389000500000019</v>
      </c>
      <c r="AI22" s="16">
        <f t="shared" si="16"/>
        <v>1.4972300350000016</v>
      </c>
    </row>
    <row r="23" spans="1:35" ht="15.75" thickBot="1" x14ac:dyDescent="0.3">
      <c r="A23" s="19" t="s">
        <v>20</v>
      </c>
      <c r="B23" s="43"/>
      <c r="C23" s="44"/>
      <c r="D23" s="45">
        <f>SUM(D18:D22)</f>
        <v>7869</v>
      </c>
      <c r="E23" s="46"/>
      <c r="F23" s="47">
        <f>SUM(F18:F22)</f>
        <v>453.16490550000015</v>
      </c>
      <c r="G23" s="48">
        <f t="shared" ref="G23" si="24">SUM(G18:G22)</f>
        <v>31.721543385000015</v>
      </c>
      <c r="H23" s="45">
        <f>SUM(H18:H22)</f>
        <v>18947</v>
      </c>
      <c r="I23" s="46"/>
      <c r="J23" s="47">
        <f>SUM(J18:J22)</f>
        <v>1230.9565465000003</v>
      </c>
      <c r="K23" s="48">
        <f t="shared" ref="K23" si="25">SUM(K18:K22)</f>
        <v>86.166958255000026</v>
      </c>
      <c r="L23" s="45">
        <f>SUM(L18:L22)</f>
        <v>158929</v>
      </c>
      <c r="M23" s="46"/>
      <c r="N23" s="47">
        <f>SUM(N18:N22)</f>
        <v>10603.443135500002</v>
      </c>
      <c r="O23" s="48">
        <f t="shared" ref="O23" si="26">SUM(O18:O22)</f>
        <v>742.24101948500015</v>
      </c>
      <c r="P23" s="45">
        <f>SUM(P18:P22)</f>
        <v>6276</v>
      </c>
      <c r="Q23" s="46"/>
      <c r="R23" s="47">
        <f>SUM(R18:R22)</f>
        <v>394.95526200000012</v>
      </c>
      <c r="S23" s="48">
        <f t="shared" ref="S23" si="27">SUM(S18:S22)</f>
        <v>27.646868340000008</v>
      </c>
      <c r="T23" s="45">
        <f>SUM(T18:T22)</f>
        <v>8309</v>
      </c>
      <c r="U23" s="46"/>
      <c r="V23" s="47">
        <f>SUM(V18:V22)</f>
        <v>475.02930550000013</v>
      </c>
      <c r="W23" s="48">
        <f t="shared" ref="W23" si="28">SUM(W18:W22)</f>
        <v>33.252051385000016</v>
      </c>
      <c r="X23" s="45">
        <f>SUM(X18:X22)</f>
        <v>2297</v>
      </c>
      <c r="Y23" s="46"/>
      <c r="Z23" s="47">
        <f>SUM(Z18:Z22)</f>
        <v>145.17451150000002</v>
      </c>
      <c r="AA23" s="48">
        <f t="shared" ref="AA23" si="29">SUM(AA18:AA22)</f>
        <v>10.162215805000002</v>
      </c>
      <c r="AB23" s="45">
        <f>SUM(AB18:AB22)</f>
        <v>2946</v>
      </c>
      <c r="AC23" s="46"/>
      <c r="AD23" s="47">
        <f>SUM(AD18:AD22)</f>
        <v>163.28822700000006</v>
      </c>
      <c r="AE23" s="48">
        <f t="shared" ref="AE23" si="30">SUM(AE18:AE22)</f>
        <v>11.430175890000006</v>
      </c>
      <c r="AF23" s="45">
        <f>SUM(AF18:AF22)</f>
        <v>205573</v>
      </c>
      <c r="AG23" s="46"/>
      <c r="AH23" s="47">
        <f>SUM(AH18:AH22)</f>
        <v>13466.011893499999</v>
      </c>
      <c r="AI23" s="48">
        <f>SUM(AI18:AI22)</f>
        <v>942.62083254500033</v>
      </c>
    </row>
  </sheetData>
  <mergeCells count="10">
    <mergeCell ref="T4:W5"/>
    <mergeCell ref="X4:AA5"/>
    <mergeCell ref="AB4:AE5"/>
    <mergeCell ref="AF4:AI5"/>
    <mergeCell ref="A1:B1"/>
    <mergeCell ref="C1:G1"/>
    <mergeCell ref="D4:G5"/>
    <mergeCell ref="H4:K5"/>
    <mergeCell ref="L4:O5"/>
    <mergeCell ref="P4:S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2C059-291E-48C8-B839-792636038E71}">
  <dimension ref="A1:G23"/>
  <sheetViews>
    <sheetView tabSelected="1" workbookViewId="0">
      <selection activeCell="I15" sqref="I15"/>
    </sheetView>
  </sheetViews>
  <sheetFormatPr defaultRowHeight="15" x14ac:dyDescent="0.25"/>
  <sheetData>
    <row r="1" spans="1:7" x14ac:dyDescent="0.25">
      <c r="A1" s="62" t="s">
        <v>32</v>
      </c>
      <c r="B1" s="65"/>
      <c r="C1" s="65"/>
      <c r="D1" s="62" t="s">
        <v>33</v>
      </c>
      <c r="E1" s="65"/>
      <c r="F1" s="63"/>
    </row>
    <row r="3" spans="1:7" x14ac:dyDescent="0.25">
      <c r="A3" s="2" t="s">
        <v>43</v>
      </c>
    </row>
    <row r="4" spans="1:7" x14ac:dyDescent="0.25">
      <c r="A4" s="2" t="s">
        <v>34</v>
      </c>
    </row>
    <row r="6" spans="1:7" ht="45" x14ac:dyDescent="0.25">
      <c r="A6" s="4" t="s">
        <v>35</v>
      </c>
      <c r="B6" s="66" t="s">
        <v>8</v>
      </c>
      <c r="C6" s="4" t="s">
        <v>36</v>
      </c>
      <c r="D6" s="4" t="s">
        <v>37</v>
      </c>
      <c r="E6" s="4" t="s">
        <v>38</v>
      </c>
      <c r="F6" s="67" t="s">
        <v>9</v>
      </c>
      <c r="G6" s="90"/>
    </row>
    <row r="7" spans="1:7" x14ac:dyDescent="0.25">
      <c r="A7" s="10" t="s">
        <v>10</v>
      </c>
      <c r="B7" s="68">
        <v>57.5</v>
      </c>
      <c r="C7" s="69">
        <v>77698</v>
      </c>
      <c r="D7" s="14">
        <f>78.927-3.1162*B7+0.0342*B7^2</f>
        <v>12.819250000000011</v>
      </c>
      <c r="E7" s="15">
        <f>C7*D7/100</f>
        <v>9960.3008650000083</v>
      </c>
      <c r="F7" s="70">
        <f>E7*0.02</f>
        <v>199.20601730000018</v>
      </c>
      <c r="G7" s="90"/>
    </row>
    <row r="8" spans="1:7" x14ac:dyDescent="0.25">
      <c r="A8" s="10" t="s">
        <v>11</v>
      </c>
      <c r="B8" s="68">
        <v>62.5</v>
      </c>
      <c r="C8" s="69">
        <v>41855</v>
      </c>
      <c r="D8" s="14">
        <f>78.927-3.1162*B8+0.0342*B8^2</f>
        <v>17.75824999999999</v>
      </c>
      <c r="E8" s="15">
        <f>C8*D8/100</f>
        <v>7432.7155374999966</v>
      </c>
      <c r="F8" s="70">
        <f t="shared" ref="F8:F11" si="0">E8*0.02</f>
        <v>148.65431074999992</v>
      </c>
      <c r="G8" s="90"/>
    </row>
    <row r="9" spans="1:7" x14ac:dyDescent="0.25">
      <c r="A9" s="10" t="s">
        <v>12</v>
      </c>
      <c r="B9" s="68">
        <v>67.5</v>
      </c>
      <c r="C9" s="69">
        <v>25303</v>
      </c>
      <c r="D9" s="14">
        <f>78.927-3.1162*B9+0.0342*B9^2</f>
        <v>24.407250000000033</v>
      </c>
      <c r="E9" s="15">
        <f>C9*D9/100</f>
        <v>6175.7664675000087</v>
      </c>
      <c r="F9" s="70">
        <f t="shared" si="0"/>
        <v>123.51532935000017</v>
      </c>
      <c r="G9" s="90"/>
    </row>
    <row r="10" spans="1:7" x14ac:dyDescent="0.25">
      <c r="A10" s="10" t="s">
        <v>13</v>
      </c>
      <c r="B10" s="68">
        <v>72.5</v>
      </c>
      <c r="C10" s="69">
        <v>8015</v>
      </c>
      <c r="D10" s="14">
        <f>78.927-3.1162*B10+0.0342*B10^2</f>
        <v>32.766250000000014</v>
      </c>
      <c r="E10" s="15">
        <f>C10*D10/100</f>
        <v>2626.2149375000008</v>
      </c>
      <c r="F10" s="70">
        <f t="shared" si="0"/>
        <v>52.524298750000014</v>
      </c>
      <c r="G10" s="90"/>
    </row>
    <row r="11" spans="1:7" x14ac:dyDescent="0.25">
      <c r="A11" s="18" t="s">
        <v>14</v>
      </c>
      <c r="B11" s="68">
        <v>77.5</v>
      </c>
      <c r="C11" s="69">
        <v>210</v>
      </c>
      <c r="D11" s="14">
        <f>78.927-3.1162*B11+0.0342*B11^2</f>
        <v>42.835250000000002</v>
      </c>
      <c r="E11" s="15">
        <f>C11*D11/100</f>
        <v>89.954025000000001</v>
      </c>
      <c r="F11" s="70">
        <f t="shared" si="0"/>
        <v>1.7990805000000001</v>
      </c>
      <c r="G11" s="90"/>
    </row>
    <row r="12" spans="1:7" x14ac:dyDescent="0.25">
      <c r="A12" s="19" t="s">
        <v>15</v>
      </c>
      <c r="B12" s="71"/>
      <c r="C12" s="72">
        <f>SUM(C7:C11)</f>
        <v>153081</v>
      </c>
      <c r="D12" s="23"/>
      <c r="E12" s="24">
        <f>SUM(E7:E11)</f>
        <v>26284.951832500014</v>
      </c>
      <c r="F12" s="73">
        <f t="shared" ref="F12" si="1">SUM(F7:F11)</f>
        <v>525.69903665000027</v>
      </c>
      <c r="G12" s="90"/>
    </row>
    <row r="13" spans="1:7" x14ac:dyDescent="0.25">
      <c r="A13" s="26"/>
      <c r="B13" s="2"/>
      <c r="C13" s="74"/>
      <c r="D13" s="2"/>
      <c r="E13" s="28"/>
      <c r="F13" s="28"/>
    </row>
    <row r="14" spans="1:7" x14ac:dyDescent="0.25">
      <c r="A14" s="75"/>
    </row>
    <row r="15" spans="1:7" x14ac:dyDescent="0.25">
      <c r="A15" s="2" t="s">
        <v>39</v>
      </c>
    </row>
    <row r="16" spans="1:7" x14ac:dyDescent="0.25">
      <c r="A16" s="2" t="s">
        <v>34</v>
      </c>
      <c r="B16" s="2"/>
    </row>
    <row r="17" spans="1:6" ht="60" x14ac:dyDescent="0.25">
      <c r="A17" s="4" t="s">
        <v>40</v>
      </c>
      <c r="B17" s="66" t="s">
        <v>16</v>
      </c>
      <c r="C17" s="4" t="s">
        <v>36</v>
      </c>
      <c r="D17" s="4" t="s">
        <v>41</v>
      </c>
      <c r="E17" s="4" t="s">
        <v>42</v>
      </c>
      <c r="F17" s="76" t="s">
        <v>17</v>
      </c>
    </row>
    <row r="18" spans="1:6" x14ac:dyDescent="0.25">
      <c r="A18" s="34" t="s">
        <v>18</v>
      </c>
      <c r="B18" s="77">
        <v>52.5</v>
      </c>
      <c r="C18" s="78">
        <v>49777</v>
      </c>
      <c r="D18" s="37">
        <f>19.4312-0.9336*B18+0.0126*B18^2</f>
        <v>5.1459500000000027</v>
      </c>
      <c r="E18" s="38">
        <f>C18*D18/100</f>
        <v>2561.4995315000015</v>
      </c>
      <c r="F18" s="79">
        <f>E18*0.07</f>
        <v>179.30496720500011</v>
      </c>
    </row>
    <row r="19" spans="1:6" x14ac:dyDescent="0.25">
      <c r="A19" s="10" t="s">
        <v>10</v>
      </c>
      <c r="B19" s="80">
        <v>57.5</v>
      </c>
      <c r="C19" s="81">
        <v>29006</v>
      </c>
      <c r="D19" s="14">
        <f>19.4312-0.9336*B19+0.0126*B19^2</f>
        <v>7.4079499999999996</v>
      </c>
      <c r="E19" s="41">
        <f>C19*D19/100</f>
        <v>2148.7499769999999</v>
      </c>
      <c r="F19" s="82">
        <f t="shared" ref="F19:F22" si="2">E19*0.07</f>
        <v>150.41249839000002</v>
      </c>
    </row>
    <row r="20" spans="1:6" x14ac:dyDescent="0.25">
      <c r="A20" s="10" t="s">
        <v>11</v>
      </c>
      <c r="B20" s="80">
        <v>62.5</v>
      </c>
      <c r="C20" s="81">
        <v>11978</v>
      </c>
      <c r="D20" s="14">
        <f>19.4312-0.9336*B20+0.0126*B20^2</f>
        <v>10.299949999999995</v>
      </c>
      <c r="E20" s="41">
        <f>C20*D20/100</f>
        <v>1233.7280109999995</v>
      </c>
      <c r="F20" s="82">
        <f t="shared" si="2"/>
        <v>86.360960769999977</v>
      </c>
    </row>
    <row r="21" spans="1:6" x14ac:dyDescent="0.25">
      <c r="A21" s="10" t="s">
        <v>12</v>
      </c>
      <c r="B21" s="80">
        <v>67.5</v>
      </c>
      <c r="C21" s="81">
        <v>710</v>
      </c>
      <c r="D21" s="14">
        <f>19.4312-0.9336*B21+0.0126*B21^2</f>
        <v>13.821950000000001</v>
      </c>
      <c r="E21" s="41">
        <f>C21*D21/100</f>
        <v>98.135845000000003</v>
      </c>
      <c r="F21" s="82">
        <f t="shared" si="2"/>
        <v>6.8695091500000007</v>
      </c>
    </row>
    <row r="22" spans="1:6" x14ac:dyDescent="0.25">
      <c r="A22" s="18" t="s">
        <v>19</v>
      </c>
      <c r="B22" s="80">
        <v>72.5</v>
      </c>
      <c r="C22" s="69">
        <v>13</v>
      </c>
      <c r="D22" s="14">
        <f>19.4312-0.9336*B22+0.0126*B22^2</f>
        <v>17.973950000000016</v>
      </c>
      <c r="E22" s="41">
        <f>C22*D22/100</f>
        <v>2.3366135000000021</v>
      </c>
      <c r="F22" s="82">
        <f t="shared" si="2"/>
        <v>0.16356294500000015</v>
      </c>
    </row>
    <row r="23" spans="1:6" x14ac:dyDescent="0.25">
      <c r="A23" s="19" t="s">
        <v>20</v>
      </c>
      <c r="B23" s="83"/>
      <c r="C23" s="72">
        <f>SUM(C18:C22)</f>
        <v>91484</v>
      </c>
      <c r="D23" s="23"/>
      <c r="E23" s="24">
        <f>SUM(E18:E22)</f>
        <v>6044.4499779999996</v>
      </c>
      <c r="F23" s="73">
        <f t="shared" ref="F23" si="3">SUM(F18:F22)</f>
        <v>423.11149846000012</v>
      </c>
    </row>
  </sheetData>
  <mergeCells count="2">
    <mergeCell ref="A1:C1"/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Oslo</vt:lpstr>
      <vt:lpstr>Norge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Vazquez Fernandez</dc:creator>
  <cp:lastModifiedBy>Liliana Vazquez Fernandez</cp:lastModifiedBy>
  <dcterms:created xsi:type="dcterms:W3CDTF">2025-03-27T15:30:19Z</dcterms:created>
  <dcterms:modified xsi:type="dcterms:W3CDTF">2025-03-28T12:18:59Z</dcterms:modified>
</cp:coreProperties>
</file>