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 Drive\GitHub\OFMSW\Waste_Composition\Data\"/>
    </mc:Choice>
  </mc:AlternateContent>
  <bookViews>
    <workbookView xWindow="0" yWindow="0" windowWidth="24000" windowHeight="14100"/>
  </bookViews>
  <sheets>
    <sheet name="SF_Comp" sheetId="2" r:id="rId1"/>
    <sheet name="Raw" sheetId="1" r:id="rId2"/>
    <sheet name="Raw_M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" i="3" l="1"/>
  <c r="B5" i="3" s="1"/>
  <c r="C5" i="3" s="1"/>
  <c r="V21" i="3"/>
  <c r="V21" i="1"/>
  <c r="B2" i="1" s="1"/>
  <c r="B2" i="3"/>
  <c r="C4" i="3" s="1"/>
  <c r="V20" i="1"/>
  <c r="B5" i="1" s="1"/>
  <c r="B41" i="3"/>
  <c r="C41" i="3" s="1"/>
  <c r="B41" i="1"/>
  <c r="B45" i="3"/>
  <c r="C45" i="3" s="1"/>
  <c r="C44" i="3"/>
  <c r="C43" i="3"/>
  <c r="B42" i="3"/>
  <c r="C42" i="3" s="1"/>
  <c r="B40" i="3"/>
  <c r="C40" i="3" s="1"/>
  <c r="B38" i="3"/>
  <c r="C38" i="3" s="1"/>
  <c r="B35" i="3"/>
  <c r="C37" i="3" s="1"/>
  <c r="B34" i="3"/>
  <c r="C34" i="3" s="1"/>
  <c r="B33" i="3"/>
  <c r="C33" i="3" s="1"/>
  <c r="B32" i="3"/>
  <c r="C32" i="3" s="1"/>
  <c r="B31" i="3"/>
  <c r="C31" i="3" s="1"/>
  <c r="B30" i="3"/>
  <c r="C30" i="3" s="1"/>
  <c r="B29" i="3"/>
  <c r="C29" i="3" s="1"/>
  <c r="B28" i="3"/>
  <c r="C28" i="3" s="1"/>
  <c r="B27" i="3"/>
  <c r="C27" i="3" s="1"/>
  <c r="B26" i="3"/>
  <c r="C26" i="3" s="1"/>
  <c r="C25" i="3"/>
  <c r="C24" i="3"/>
  <c r="C23" i="3"/>
  <c r="B22" i="3"/>
  <c r="C22" i="3" s="1"/>
  <c r="B21" i="3"/>
  <c r="C21" i="3" s="1"/>
  <c r="B20" i="3"/>
  <c r="C20" i="3" s="1"/>
  <c r="B19" i="3"/>
  <c r="C19" i="3" s="1"/>
  <c r="B18" i="3"/>
  <c r="C18" i="3" s="1"/>
  <c r="C17" i="3"/>
  <c r="B16" i="3"/>
  <c r="C16" i="3" s="1"/>
  <c r="C15" i="3"/>
  <c r="C14" i="3"/>
  <c r="C13" i="3"/>
  <c r="B12" i="3"/>
  <c r="C12" i="3" s="1"/>
  <c r="B11" i="3"/>
  <c r="C11" i="3" s="1"/>
  <c r="C10" i="3"/>
  <c r="B9" i="3"/>
  <c r="C9" i="3" s="1"/>
  <c r="B7" i="3"/>
  <c r="C8" i="3" s="1"/>
  <c r="C3" i="3" l="1"/>
  <c r="B46" i="3"/>
  <c r="C2" i="3"/>
  <c r="C39" i="3"/>
  <c r="C6" i="3"/>
  <c r="C35" i="3"/>
  <c r="C36" i="3"/>
  <c r="C7" i="3"/>
  <c r="C44" i="1"/>
  <c r="C43" i="1"/>
  <c r="C41" i="1"/>
  <c r="C23" i="1"/>
  <c r="C24" i="1"/>
  <c r="C25" i="1"/>
  <c r="C13" i="1"/>
  <c r="C14" i="1"/>
  <c r="C15" i="1"/>
  <c r="C17" i="1"/>
  <c r="C10" i="1"/>
  <c r="B45" i="1"/>
  <c r="C45" i="1" s="1"/>
  <c r="B9" i="1"/>
  <c r="C9" i="1" s="1"/>
  <c r="B42" i="1"/>
  <c r="C42" i="1" s="1"/>
  <c r="B33" i="1"/>
  <c r="C33" i="1" s="1"/>
  <c r="B34" i="1"/>
  <c r="C34" i="1" s="1"/>
  <c r="B31" i="1"/>
  <c r="C31" i="1" s="1"/>
  <c r="B32" i="1"/>
  <c r="C32" i="1" s="1"/>
  <c r="B30" i="1"/>
  <c r="C30" i="1" s="1"/>
  <c r="B29" i="1"/>
  <c r="C29" i="1" s="1"/>
  <c r="B28" i="1"/>
  <c r="C28" i="1" s="1"/>
  <c r="B40" i="1"/>
  <c r="C40" i="1" s="1"/>
  <c r="B38" i="1"/>
  <c r="C38" i="1" s="1"/>
  <c r="B35" i="1"/>
  <c r="C39" i="1" s="1"/>
  <c r="B27" i="1"/>
  <c r="C27" i="1" s="1"/>
  <c r="B26" i="1"/>
  <c r="C26" i="1" s="1"/>
  <c r="B21" i="1"/>
  <c r="C21" i="1" s="1"/>
  <c r="B20" i="1"/>
  <c r="C20" i="1" s="1"/>
  <c r="B22" i="1"/>
  <c r="C22" i="1" s="1"/>
  <c r="B19" i="1"/>
  <c r="C19" i="1" s="1"/>
  <c r="B16" i="1"/>
  <c r="C16" i="1" s="1"/>
  <c r="B18" i="1"/>
  <c r="C18" i="1" s="1"/>
  <c r="B12" i="1"/>
  <c r="C12" i="1" s="1"/>
  <c r="B11" i="1"/>
  <c r="C11" i="1" s="1"/>
  <c r="B7" i="1"/>
  <c r="C8" i="1" s="1"/>
  <c r="C4" i="1"/>
  <c r="C6" i="1"/>
  <c r="V19" i="1"/>
  <c r="C7" i="1" l="1"/>
  <c r="C36" i="1"/>
  <c r="C2" i="1"/>
  <c r="C3" i="1"/>
  <c r="C35" i="1"/>
  <c r="C5" i="1"/>
  <c r="C37" i="1"/>
  <c r="C46" i="1" l="1"/>
  <c r="D37" i="1" s="1"/>
  <c r="D2" i="1" l="1"/>
  <c r="D5" i="1"/>
  <c r="D10" i="1"/>
  <c r="D11" i="1"/>
  <c r="D23" i="1"/>
  <c r="D26" i="1"/>
  <c r="D28" i="1"/>
  <c r="D45" i="1"/>
  <c r="D40" i="1"/>
  <c r="D32" i="1"/>
  <c r="D39" i="1"/>
  <c r="D9" i="1"/>
  <c r="D14" i="1"/>
  <c r="D17" i="1"/>
  <c r="D8" i="1"/>
  <c r="D33" i="1"/>
  <c r="D16" i="1"/>
  <c r="D30" i="1"/>
  <c r="D20" i="1"/>
  <c r="D13" i="1"/>
  <c r="D21" i="1"/>
  <c r="D19" i="1"/>
  <c r="D34" i="1"/>
  <c r="D27" i="1"/>
  <c r="D29" i="1"/>
  <c r="D36" i="1"/>
  <c r="D42" i="1"/>
  <c r="D12" i="1"/>
  <c r="D38" i="1"/>
  <c r="D15" i="1"/>
  <c r="D6" i="1"/>
  <c r="D44" i="1"/>
  <c r="D41" i="1"/>
  <c r="D25" i="1"/>
  <c r="D31" i="1"/>
  <c r="D24" i="1"/>
  <c r="D22" i="1"/>
  <c r="D4" i="1"/>
  <c r="D43" i="1"/>
  <c r="D7" i="1"/>
  <c r="D18" i="1"/>
  <c r="D3" i="1"/>
  <c r="D35" i="1"/>
  <c r="B2" i="2" l="1" a="1"/>
  <c r="B2" i="2" l="1"/>
  <c r="B33" i="2"/>
  <c r="B31" i="2"/>
  <c r="B37" i="2"/>
  <c r="B20" i="2"/>
  <c r="B3" i="2"/>
  <c r="B40" i="2"/>
  <c r="B23" i="2"/>
  <c r="B29" i="2"/>
  <c r="B12" i="2"/>
  <c r="B42" i="2"/>
  <c r="B16" i="2"/>
  <c r="B7" i="2"/>
  <c r="B21" i="2"/>
  <c r="B4" i="2"/>
  <c r="B34" i="2"/>
  <c r="B45" i="2"/>
  <c r="B9" i="2"/>
  <c r="B22" i="2"/>
  <c r="B38" i="2"/>
  <c r="B13" i="2"/>
  <c r="B43" i="2"/>
  <c r="B26" i="2"/>
  <c r="B8" i="2"/>
  <c r="B6" i="2"/>
  <c r="B19" i="2"/>
  <c r="B28" i="2"/>
  <c r="B41" i="2"/>
  <c r="B32" i="2"/>
  <c r="B30" i="2"/>
  <c r="B5" i="2"/>
  <c r="B35" i="2"/>
  <c r="B18" i="2"/>
  <c r="B25" i="2"/>
  <c r="B24" i="2"/>
  <c r="B14" i="2"/>
  <c r="B44" i="2"/>
  <c r="B27" i="2"/>
  <c r="B10" i="2"/>
  <c r="B17" i="2"/>
  <c r="B36" i="2"/>
  <c r="B15" i="2"/>
  <c r="B39" i="2"/>
  <c r="B11" i="2"/>
  <c r="C46" i="3" l="1"/>
  <c r="D42" i="3" s="1"/>
  <c r="D36" i="3" l="1"/>
  <c r="D43" i="3"/>
  <c r="D24" i="3"/>
  <c r="D9" i="3"/>
  <c r="D33" i="3"/>
  <c r="D27" i="3"/>
  <c r="D22" i="3"/>
  <c r="D15" i="3"/>
  <c r="D4" i="3"/>
  <c r="D44" i="3"/>
  <c r="D21" i="3"/>
  <c r="D34" i="3"/>
  <c r="D39" i="3"/>
  <c r="D20" i="3"/>
  <c r="D10" i="3"/>
  <c r="D31" i="3"/>
  <c r="D16" i="3"/>
  <c r="D30" i="3"/>
  <c r="D8" i="3"/>
  <c r="D14" i="3"/>
  <c r="D35" i="3"/>
  <c r="D28" i="3"/>
  <c r="D45" i="3"/>
  <c r="D18" i="3"/>
  <c r="D41" i="3"/>
  <c r="D37" i="3"/>
  <c r="D32" i="3"/>
  <c r="D7" i="3"/>
  <c r="D13" i="3"/>
  <c r="D38" i="3"/>
  <c r="D25" i="3"/>
  <c r="D26" i="3"/>
  <c r="D11" i="3"/>
  <c r="D29" i="3"/>
  <c r="D5" i="3"/>
  <c r="D12" i="3"/>
  <c r="D3" i="3"/>
  <c r="D23" i="3"/>
  <c r="D2" i="3"/>
  <c r="D40" i="3"/>
  <c r="D6" i="3"/>
  <c r="D19" i="3"/>
  <c r="D17" i="3"/>
  <c r="D46" i="3" l="1"/>
  <c r="C2" i="2" a="1"/>
  <c r="C2" i="2" l="1"/>
  <c r="C17" i="2"/>
  <c r="C13" i="2"/>
  <c r="C39" i="2"/>
  <c r="C41" i="2"/>
  <c r="C29" i="2"/>
  <c r="C26" i="2"/>
  <c r="C40" i="2"/>
  <c r="C44" i="2"/>
  <c r="C14" i="2"/>
  <c r="C25" i="2"/>
  <c r="C5" i="2"/>
  <c r="C18" i="2"/>
  <c r="C16" i="2"/>
  <c r="C20" i="2"/>
  <c r="C21" i="2"/>
  <c r="C24" i="2"/>
  <c r="C36" i="2"/>
  <c r="C10" i="2"/>
  <c r="C3" i="2"/>
  <c r="C31" i="2"/>
  <c r="C4" i="2"/>
  <c r="C35" i="2"/>
  <c r="C23" i="2"/>
  <c r="C28" i="2"/>
  <c r="C6" i="2"/>
  <c r="C32" i="2"/>
  <c r="C11" i="2"/>
  <c r="C22" i="2"/>
  <c r="C42" i="2"/>
  <c r="C37" i="2"/>
  <c r="C7" i="2"/>
  <c r="C33" i="2"/>
  <c r="C27" i="2"/>
  <c r="C15" i="2"/>
  <c r="C12" i="2"/>
  <c r="C30" i="2"/>
  <c r="C9" i="2"/>
  <c r="C19" i="2"/>
  <c r="C38" i="2"/>
  <c r="C43" i="2"/>
  <c r="C8" i="2"/>
  <c r="C45" i="2"/>
  <c r="C34" i="2"/>
</calcChain>
</file>

<file path=xl/sharedStrings.xml><?xml version="1.0" encoding="utf-8"?>
<sst xmlns="http://schemas.openxmlformats.org/spreadsheetml/2006/main" count="246" uniqueCount="99">
  <si>
    <t>Paper</t>
  </si>
  <si>
    <t>Newsprint</t>
  </si>
  <si>
    <t>Other</t>
  </si>
  <si>
    <t>Plastics</t>
  </si>
  <si>
    <t>Glass</t>
  </si>
  <si>
    <t>Organics</t>
  </si>
  <si>
    <t>Leaves</t>
  </si>
  <si>
    <t>Metals</t>
  </si>
  <si>
    <t>Appliances</t>
  </si>
  <si>
    <t>C&amp;D</t>
  </si>
  <si>
    <t>Wood</t>
  </si>
  <si>
    <t>Electronics</t>
  </si>
  <si>
    <t>Tires</t>
  </si>
  <si>
    <t>Textiles</t>
  </si>
  <si>
    <t>Totals</t>
  </si>
  <si>
    <t>Corrugated Cardboard K raft Paper</t>
  </si>
  <si>
    <t>#1 PET Bottles and Containers</t>
  </si>
  <si>
    <t>Asphalt, Brick, Rock, &amp; Concrete</t>
  </si>
  <si>
    <t xml:space="preserve">Diapers and Sanitary Products </t>
  </si>
  <si>
    <t>Rigid Plastic Containers #3-#7</t>
  </si>
  <si>
    <t>#2 HDPE Colored Bottles</t>
  </si>
  <si>
    <t>Mixed Recyclable Paper</t>
  </si>
  <si>
    <t>Poly-Coated Aseptic Containers</t>
  </si>
  <si>
    <t>Other Paper (Non-Recyclable)</t>
  </si>
  <si>
    <t>#2 HDPE Natural Bottles</t>
  </si>
  <si>
    <t>Expanded Polystyrene</t>
  </si>
  <si>
    <t>All Films and Bags</t>
  </si>
  <si>
    <t>Other Rigid Plastic</t>
  </si>
  <si>
    <t>Glass Bottles and Jars</t>
  </si>
  <si>
    <t>Other Glass</t>
  </si>
  <si>
    <t>Food Waste</t>
  </si>
  <si>
    <t>Yard Waste</t>
  </si>
  <si>
    <t>Other Organics</t>
  </si>
  <si>
    <t>Ferrous/Steel Containers</t>
  </si>
  <si>
    <t>Other Ferrous Metals</t>
  </si>
  <si>
    <t>Aluminum Cans</t>
  </si>
  <si>
    <t>Other Aluminum</t>
  </si>
  <si>
    <t>Other Non-Ferrous Metals</t>
  </si>
  <si>
    <t>Wood - Clean</t>
  </si>
  <si>
    <t>Wood - Treated/Mfg</t>
  </si>
  <si>
    <t>Carpet and Carpet Padding</t>
  </si>
  <si>
    <t>Remainder/Composite/Other C&amp;D</t>
  </si>
  <si>
    <t>Hazardous Materials</t>
  </si>
  <si>
    <t>Televisions &amp; CRTs</t>
  </si>
  <si>
    <t>Bulky Items</t>
  </si>
  <si>
    <t>Clothing Textiles</t>
  </si>
  <si>
    <t>Non-clothing Textiles</t>
  </si>
  <si>
    <t>Dirt and Fines</t>
  </si>
  <si>
    <t>Other Not Elsewhere Classified</t>
  </si>
  <si>
    <t>Rec_comp</t>
  </si>
  <si>
    <t>Foil</t>
  </si>
  <si>
    <t>Non-rec plastic</t>
  </si>
  <si>
    <t>Contamincation</t>
  </si>
  <si>
    <t>Leaves &amp; Yardwaste</t>
  </si>
  <si>
    <t xml:space="preserve"> </t>
  </si>
  <si>
    <t>Yard_Trimmings_Leaves</t>
  </si>
  <si>
    <t>Yard_Trimmings_Grass</t>
  </si>
  <si>
    <t>Yard_Trimmings_Branches</t>
  </si>
  <si>
    <t>Food_Waste_Vegetable</t>
  </si>
  <si>
    <t>Food_Waste_Non_Vegetable</t>
  </si>
  <si>
    <t>Wood_Other</t>
  </si>
  <si>
    <t>Rubber_Leather</t>
  </si>
  <si>
    <t>Corr_Cardboard</t>
  </si>
  <si>
    <t>Office_Paper</t>
  </si>
  <si>
    <t>Magazines</t>
  </si>
  <si>
    <t>Third_Class_Mail</t>
  </si>
  <si>
    <t>Folding_Containers</t>
  </si>
  <si>
    <t>Paper_Bags</t>
  </si>
  <si>
    <t>Mixed_Paper</t>
  </si>
  <si>
    <t>Paper_Non_recyclable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</si>
  <si>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</si>
  <si>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</si>
  <si>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</si>
  <si>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</si>
  <si>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</si>
  <si>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</si>
  <si>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</si>
  <si>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</si>
  <si>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</si>
  <si>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</si>
  <si>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</si>
  <si>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</si>
  <si>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</si>
  <si>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</si>
  <si>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</si>
  <si>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Glass_Brown</t>
  </si>
  <si>
    <t>Glass_Green</t>
  </si>
  <si>
    <t>Glass_Clear</t>
  </si>
  <si>
    <t>Mixed_Glass</t>
  </si>
  <si>
    <t>Glass_Non_recyclable</t>
  </si>
  <si>
    <t>Misc_Organic</t>
  </si>
  <si>
    <t>Misc_Inorganic</t>
  </si>
  <si>
    <t>E_waste</t>
  </si>
  <si>
    <t>Bottom_Ash</t>
  </si>
  <si>
    <t>Fly_Ash</t>
  </si>
  <si>
    <t>Diapers_and_sanitary_products</t>
  </si>
  <si>
    <t>food wasste</t>
  </si>
  <si>
    <t>SingleFamily</t>
  </si>
  <si>
    <t>MultiFamily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</si>
</sst>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/>
    <xf numFmtId="10" fontId="0" fillId="2" borderId="0" xfId="0" applyNumberFormat="1" applyFill="1"/>
    <xf numFmtId="3" fontId="0" fillId="2" borderId="0" xfId="0" applyNumberFormat="1" applyFill="1"/>
    <xf numFmtId="3" fontId="1" fillId="2" borderId="0" xfId="0" applyNumberFormat="1" applyFont="1" applyFill="1"/>
    <xf numFmtId="3" fontId="1" fillId="0" borderId="0" xfId="0" applyNumberFormat="1" applyFont="1" applyAlignment="1">
      <alignment horizontal="center" vertical="center"/>
    </xf>
    <xf numFmtId="0" fontId="1" fillId="2" borderId="0" xfId="0" applyFont="1" applyFill="1"/>
    <xf numFmtId="10" fontId="1" fillId="2" borderId="0" xfId="0" applyNumberFormat="1" applyFont="1" applyFill="1"/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8" sqref="C8"/>
    </sheetView>
  </sheetViews>
  <sheetFormatPr defaultRowHeight="15" x14ac:dyDescent="0.25"/>
  <cols>
    <col min="1" max="1" width="29.42578125" bestFit="1" customWidth="1"/>
    <col min="2" max="2" width="12.28515625" bestFit="1" customWidth="1"/>
    <col min="3" max="3" width="11.5703125" bestFit="1" customWidth="1"/>
  </cols>
  <sheetData>
    <row r="1" spans="1:3" x14ac:dyDescent="0.25">
      <c r="B1" t="s">
        <v>97</v>
      </c>
      <c r="C1" t="s">
        <v>98</v>
      </c>
    </row>
    <row r="2" spans="1:3" x14ac:dyDescent="0.25">
      <c r="A2" t="s">
        <v>55</v>
      </c>
      <c r="B2" s="18">
        <f t="array" ref="B2:B45">Raw!D2:D45</f>
        <v>3.7312361155492822E-2</v>
      </c>
      <c r="C2" s="18">
        <f t="array" ref="C2:C45">Raw_MF!D2:D45</f>
        <v>1.1600916799624208E-2</v>
      </c>
    </row>
    <row r="3" spans="1:3" x14ac:dyDescent="0.25">
      <c r="A3" t="s">
        <v>56</v>
      </c>
      <c r="B3" s="18">
        <v>9.3280902888732045E-2</v>
      </c>
      <c r="C3" s="18">
        <v>2.9002291999060518E-2</v>
      </c>
    </row>
    <row r="4" spans="1:3" x14ac:dyDescent="0.25">
      <c r="A4" t="s">
        <v>57</v>
      </c>
      <c r="B4" s="18">
        <v>5.596854173323923E-2</v>
      </c>
      <c r="C4" s="18">
        <v>1.7401375199436311E-2</v>
      </c>
    </row>
    <row r="5" spans="1:3" x14ac:dyDescent="0.25">
      <c r="A5" t="s">
        <v>58</v>
      </c>
      <c r="B5" s="18">
        <v>0.11164599053718088</v>
      </c>
      <c r="C5" s="18">
        <v>0.11561097027960228</v>
      </c>
    </row>
    <row r="6" spans="1:3" x14ac:dyDescent="0.25">
      <c r="A6" t="s">
        <v>59</v>
      </c>
      <c r="B6" s="18">
        <v>5.5822995268590442E-2</v>
      </c>
      <c r="C6" s="18">
        <v>5.780548513980114E-2</v>
      </c>
    </row>
    <row r="7" spans="1:3" x14ac:dyDescent="0.25">
      <c r="A7" t="s">
        <v>10</v>
      </c>
      <c r="B7" s="18">
        <v>5.4024354638852936E-3</v>
      </c>
      <c r="C7" s="18">
        <v>3.9945112349605641E-3</v>
      </c>
    </row>
    <row r="8" spans="1:3" x14ac:dyDescent="0.25">
      <c r="A8" t="s">
        <v>60</v>
      </c>
      <c r="B8" s="18">
        <v>5.4024354638852936E-3</v>
      </c>
      <c r="C8" s="18">
        <v>3.9945112349605641E-3</v>
      </c>
    </row>
    <row r="9" spans="1:3" x14ac:dyDescent="0.25">
      <c r="A9" t="s">
        <v>13</v>
      </c>
      <c r="B9" s="18">
        <v>5.4215930364522623E-2</v>
      </c>
      <c r="C9" s="18">
        <v>5.7571869384978318E-2</v>
      </c>
    </row>
    <row r="10" spans="1:3" x14ac:dyDescent="0.25">
      <c r="A10" t="s">
        <v>61</v>
      </c>
      <c r="B10" s="18">
        <v>0</v>
      </c>
      <c r="C10" s="18">
        <v>0</v>
      </c>
    </row>
    <row r="11" spans="1:3" x14ac:dyDescent="0.25">
      <c r="A11" t="s">
        <v>1</v>
      </c>
      <c r="B11" s="18">
        <v>3.6728898125393206E-2</v>
      </c>
      <c r="C11" s="18">
        <v>5.9908991092326717E-2</v>
      </c>
    </row>
    <row r="12" spans="1:3" x14ac:dyDescent="0.25">
      <c r="A12" t="s">
        <v>62</v>
      </c>
      <c r="B12" s="18">
        <v>9.0025265006701313E-2</v>
      </c>
      <c r="C12" s="18">
        <v>0.10060036260096192</v>
      </c>
    </row>
    <row r="13" spans="1:3" x14ac:dyDescent="0.25">
      <c r="A13" t="s">
        <v>63</v>
      </c>
      <c r="B13" s="18">
        <v>0</v>
      </c>
      <c r="C13" s="18">
        <v>0</v>
      </c>
    </row>
    <row r="14" spans="1:3" x14ac:dyDescent="0.25">
      <c r="A14" t="s">
        <v>64</v>
      </c>
      <c r="B14" s="18">
        <v>0</v>
      </c>
      <c r="C14" s="18">
        <v>0</v>
      </c>
    </row>
    <row r="15" spans="1:3" x14ac:dyDescent="0.25">
      <c r="A15" t="s">
        <v>65</v>
      </c>
      <c r="B15" s="18">
        <v>0</v>
      </c>
      <c r="C15" s="18">
        <v>0</v>
      </c>
    </row>
    <row r="16" spans="1:3" x14ac:dyDescent="0.25">
      <c r="A16" t="s">
        <v>66</v>
      </c>
      <c r="B16" s="18">
        <v>3.019233436554334E-3</v>
      </c>
      <c r="C16" s="18">
        <v>3.5519621987918698E-3</v>
      </c>
    </row>
    <row r="17" spans="1:3" x14ac:dyDescent="0.25">
      <c r="A17" t="s">
        <v>67</v>
      </c>
      <c r="B17" s="18">
        <v>0</v>
      </c>
      <c r="C17" s="18">
        <v>0</v>
      </c>
    </row>
    <row r="18" spans="1:3" x14ac:dyDescent="0.25">
      <c r="A18" t="s">
        <v>68</v>
      </c>
      <c r="B18" s="18">
        <v>9.2737977282184136E-2</v>
      </c>
      <c r="C18" s="18">
        <v>0.1379306754166035</v>
      </c>
    </row>
    <row r="19" spans="1:3" x14ac:dyDescent="0.25">
      <c r="A19" t="s">
        <v>69</v>
      </c>
      <c r="B19" s="18">
        <v>6.6062973239936332E-2</v>
      </c>
      <c r="C19" s="18">
        <v>7.0154145903500012E-2</v>
      </c>
    </row>
    <row r="20" spans="1:3" x14ac:dyDescent="0.25">
      <c r="A20" t="s">
        <v>70</v>
      </c>
      <c r="B20" s="18">
        <v>3.5939606135634078E-3</v>
      </c>
      <c r="C20" s="18">
        <v>4.8651469204950533E-3</v>
      </c>
    </row>
    <row r="21" spans="1:3" x14ac:dyDescent="0.25">
      <c r="A21" t="s">
        <v>71</v>
      </c>
      <c r="B21" s="18">
        <v>3.762547252152736E-3</v>
      </c>
      <c r="C21" s="18">
        <v>6.1204820949866418E-3</v>
      </c>
    </row>
    <row r="22" spans="1:3" x14ac:dyDescent="0.25">
      <c r="A22" t="s">
        <v>72</v>
      </c>
      <c r="B22" s="18">
        <v>1.777056431312056E-2</v>
      </c>
      <c r="C22" s="18">
        <v>2.6460382894583082E-2</v>
      </c>
    </row>
    <row r="23" spans="1:3" x14ac:dyDescent="0.25">
      <c r="A23" t="s">
        <v>73</v>
      </c>
      <c r="B23" s="18">
        <v>0</v>
      </c>
      <c r="C23" s="18">
        <v>0</v>
      </c>
    </row>
    <row r="24" spans="1:3" x14ac:dyDescent="0.25">
      <c r="A24" t="s">
        <v>74</v>
      </c>
      <c r="B24" s="18">
        <v>0</v>
      </c>
      <c r="C24" s="18">
        <v>0</v>
      </c>
    </row>
    <row r="25" spans="1:3" x14ac:dyDescent="0.25">
      <c r="A25" t="s">
        <v>75</v>
      </c>
      <c r="B25" s="18">
        <v>0</v>
      </c>
      <c r="C25" s="18">
        <v>0</v>
      </c>
    </row>
    <row r="26" spans="1:3" x14ac:dyDescent="0.25">
      <c r="A26" t="s">
        <v>76</v>
      </c>
      <c r="B26" s="18">
        <v>4.6323010466931346E-2</v>
      </c>
      <c r="C26" s="18">
        <v>4.8616759476623576E-2</v>
      </c>
    </row>
    <row r="27" spans="1:3" x14ac:dyDescent="0.25">
      <c r="A27" t="s">
        <v>77</v>
      </c>
      <c r="B27" s="18">
        <v>4.4614154993957697E-2</v>
      </c>
      <c r="C27" s="18">
        <v>4.9629126552826468E-2</v>
      </c>
    </row>
    <row r="28" spans="1:3" x14ac:dyDescent="0.25">
      <c r="A28" t="s">
        <v>78</v>
      </c>
      <c r="B28" s="18">
        <v>7.3641708947429314E-3</v>
      </c>
      <c r="C28" s="18">
        <v>1.1564124487597634E-2</v>
      </c>
    </row>
    <row r="29" spans="1:3" x14ac:dyDescent="0.25">
      <c r="A29" t="s">
        <v>79</v>
      </c>
      <c r="B29" s="18">
        <v>9.647753544725652E-3</v>
      </c>
      <c r="C29" s="18">
        <v>1.0123670762028945E-2</v>
      </c>
    </row>
    <row r="30" spans="1:3" x14ac:dyDescent="0.25">
      <c r="A30" t="s">
        <v>80</v>
      </c>
      <c r="B30" s="18">
        <v>7.1649321400464525E-3</v>
      </c>
      <c r="C30" s="18">
        <v>9.3484868293935864E-3</v>
      </c>
    </row>
    <row r="31" spans="1:3" x14ac:dyDescent="0.25">
      <c r="A31" t="s">
        <v>81</v>
      </c>
      <c r="B31" s="18">
        <v>3.218472191250813E-4</v>
      </c>
      <c r="C31" s="18">
        <v>2.3139818884637588E-4</v>
      </c>
    </row>
    <row r="32" spans="1:3" x14ac:dyDescent="0.25">
      <c r="A32" t="s">
        <v>82</v>
      </c>
      <c r="B32" s="18">
        <v>3.0115704075275463E-3</v>
      </c>
      <c r="C32" s="18">
        <v>6.340310374390699E-3</v>
      </c>
    </row>
    <row r="33" spans="1:3" x14ac:dyDescent="0.25">
      <c r="A33" t="s">
        <v>83</v>
      </c>
      <c r="B33" s="18">
        <v>1.509616718277167E-3</v>
      </c>
      <c r="C33" s="18">
        <v>1.5966475030399936E-3</v>
      </c>
    </row>
    <row r="34" spans="1:3" x14ac:dyDescent="0.25">
      <c r="A34" t="s">
        <v>84</v>
      </c>
      <c r="B34" s="18">
        <v>2.2605935629023566E-3</v>
      </c>
      <c r="C34" s="18">
        <v>2.4007562092811497E-3</v>
      </c>
    </row>
    <row r="35" spans="1:3" x14ac:dyDescent="0.25">
      <c r="A35" t="s">
        <v>85</v>
      </c>
      <c r="B35" s="18">
        <v>9.0270481935558512E-3</v>
      </c>
      <c r="C35" s="18">
        <v>1.1218473443008361E-2</v>
      </c>
    </row>
    <row r="36" spans="1:3" x14ac:dyDescent="0.25">
      <c r="A36" t="s">
        <v>86</v>
      </c>
      <c r="B36" s="18">
        <v>9.0270481935558512E-3</v>
      </c>
      <c r="C36" s="18">
        <v>1.1218473443008361E-2</v>
      </c>
    </row>
    <row r="37" spans="1:3" x14ac:dyDescent="0.25">
      <c r="A37" t="s">
        <v>87</v>
      </c>
      <c r="B37" s="18">
        <v>9.0270481935558512E-3</v>
      </c>
      <c r="C37" s="18">
        <v>1.1218473443008361E-2</v>
      </c>
    </row>
    <row r="38" spans="1:3" x14ac:dyDescent="0.25">
      <c r="A38" t="s">
        <v>88</v>
      </c>
      <c r="B38" s="18">
        <v>6.7741176596802823E-3</v>
      </c>
      <c r="C38" s="18">
        <v>7.1964836731222897E-3</v>
      </c>
    </row>
    <row r="39" spans="1:3" x14ac:dyDescent="0.25">
      <c r="A39" t="s">
        <v>89</v>
      </c>
      <c r="B39" s="18">
        <v>9.0270481935558512E-3</v>
      </c>
      <c r="C39" s="18">
        <v>1.1218473443008361E-2</v>
      </c>
    </row>
    <row r="40" spans="1:3" x14ac:dyDescent="0.25">
      <c r="A40" t="s">
        <v>90</v>
      </c>
      <c r="B40" s="18">
        <v>3.5387868045705366E-2</v>
      </c>
      <c r="C40" s="18">
        <v>3.7579065868651444E-2</v>
      </c>
    </row>
    <row r="41" spans="1:3" x14ac:dyDescent="0.25">
      <c r="A41" t="s">
        <v>91</v>
      </c>
      <c r="B41" s="18">
        <v>3.4382861788842166E-2</v>
      </c>
      <c r="C41" s="18">
        <v>2.9539425044920173E-2</v>
      </c>
    </row>
    <row r="42" spans="1:3" x14ac:dyDescent="0.25">
      <c r="A42" t="s">
        <v>92</v>
      </c>
      <c r="B42" s="18">
        <v>6.7741176596802823E-3</v>
      </c>
      <c r="C42" s="18">
        <v>7.1964836731222897E-3</v>
      </c>
    </row>
    <row r="43" spans="1:3" x14ac:dyDescent="0.25">
      <c r="A43" t="s">
        <v>93</v>
      </c>
      <c r="B43" s="18">
        <v>0</v>
      </c>
      <c r="C43" s="18">
        <v>0</v>
      </c>
    </row>
    <row r="44" spans="1:3" x14ac:dyDescent="0.25">
      <c r="A44" t="s">
        <v>94</v>
      </c>
      <c r="B44" s="18">
        <v>0</v>
      </c>
      <c r="C44" s="18">
        <v>0</v>
      </c>
    </row>
    <row r="45" spans="1:3" x14ac:dyDescent="0.25">
      <c r="A45" t="s">
        <v>95</v>
      </c>
      <c r="B45" s="18">
        <v>2.5602179978497539E-2</v>
      </c>
      <c r="C45" s="18">
        <v>2.7189287189449168E-2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opLeftCell="D4" workbookViewId="0">
      <selection activeCell="V22" sqref="V22"/>
    </sheetView>
  </sheetViews>
  <sheetFormatPr defaultRowHeight="15" x14ac:dyDescent="0.25"/>
  <cols>
    <col min="1" max="1" width="29.42578125" bestFit="1" customWidth="1"/>
    <col min="2" max="4" width="11.7109375" style="6" customWidth="1"/>
    <col min="5" max="5" width="12.7109375" customWidth="1"/>
    <col min="6" max="6" width="33.42578125" bestFit="1" customWidth="1"/>
    <col min="7" max="7" width="10" bestFit="1" customWidth="1"/>
    <col min="9" max="12" width="9.140625" customWidth="1"/>
    <col min="16" max="19" width="9.140625" customWidth="1"/>
    <col min="20" max="20" width="14.42578125" bestFit="1" customWidth="1"/>
    <col min="21" max="21" width="18.7109375" bestFit="1" customWidth="1"/>
  </cols>
  <sheetData>
    <row r="1" spans="1:20" x14ac:dyDescent="0.25">
      <c r="G1" t="s">
        <v>49</v>
      </c>
      <c r="H1">
        <v>2018</v>
      </c>
      <c r="I1">
        <v>2023</v>
      </c>
      <c r="J1">
        <v>2028</v>
      </c>
      <c r="K1">
        <v>2033</v>
      </c>
      <c r="L1">
        <v>2038</v>
      </c>
      <c r="N1" t="s">
        <v>49</v>
      </c>
      <c r="O1">
        <v>2018</v>
      </c>
      <c r="P1">
        <v>2023</v>
      </c>
      <c r="Q1">
        <v>2028</v>
      </c>
      <c r="R1">
        <v>2033</v>
      </c>
      <c r="S1">
        <v>2038</v>
      </c>
    </row>
    <row r="2" spans="1:20" s="3" customFormat="1" x14ac:dyDescent="0.25">
      <c r="A2" t="s">
        <v>55</v>
      </c>
      <c r="B2" s="21">
        <f>V21</f>
        <v>24345.7</v>
      </c>
      <c r="C2" s="14">
        <f>B2*0.2</f>
        <v>4869.1400000000003</v>
      </c>
      <c r="D2" s="17">
        <f>C2/$C$46</f>
        <v>3.7312361155492822E-2</v>
      </c>
      <c r="F2" s="3" t="s">
        <v>0</v>
      </c>
      <c r="G2" s="4">
        <v>0.23400000000000001</v>
      </c>
      <c r="H2" s="5">
        <v>23018</v>
      </c>
      <c r="I2" s="5">
        <v>23261</v>
      </c>
      <c r="J2" s="5">
        <v>23500</v>
      </c>
      <c r="K2" s="5">
        <v>23716</v>
      </c>
      <c r="L2" s="5">
        <v>23899</v>
      </c>
      <c r="N2" s="4">
        <v>0.55300000000000005</v>
      </c>
      <c r="O2" s="5">
        <v>14641</v>
      </c>
      <c r="P2" s="5">
        <v>14795</v>
      </c>
      <c r="Q2" s="5">
        <v>14947</v>
      </c>
      <c r="R2" s="5">
        <v>15084</v>
      </c>
      <c r="S2" s="5">
        <v>15201</v>
      </c>
    </row>
    <row r="3" spans="1:20" x14ac:dyDescent="0.25">
      <c r="A3" t="s">
        <v>56</v>
      </c>
      <c r="B3" s="22"/>
      <c r="C3" s="8">
        <f>B2*0.5</f>
        <v>12172.85</v>
      </c>
      <c r="D3" s="17">
        <f t="shared" ref="D3:D45" si="0">C3/$C$46</f>
        <v>9.3280902888732045E-2</v>
      </c>
      <c r="F3" s="10" t="s">
        <v>15</v>
      </c>
      <c r="G3" s="11">
        <v>4.4999999999999998E-2</v>
      </c>
      <c r="H3" s="12">
        <v>4428</v>
      </c>
      <c r="I3" s="12">
        <v>4475</v>
      </c>
      <c r="J3" s="12">
        <v>4521</v>
      </c>
      <c r="K3" s="12">
        <v>4562</v>
      </c>
      <c r="L3" s="12">
        <v>4597</v>
      </c>
      <c r="M3" s="10"/>
      <c r="N3" s="11">
        <v>0.27600000000000002</v>
      </c>
      <c r="O3" s="12">
        <v>7320</v>
      </c>
      <c r="P3" s="2">
        <v>7398</v>
      </c>
      <c r="Q3" s="2">
        <v>7474</v>
      </c>
      <c r="R3" s="2">
        <v>7542</v>
      </c>
      <c r="S3" s="2">
        <v>7601</v>
      </c>
    </row>
    <row r="4" spans="1:20" x14ac:dyDescent="0.25">
      <c r="A4" t="s">
        <v>57</v>
      </c>
      <c r="B4" s="22"/>
      <c r="C4" s="8">
        <f>B2*0.3</f>
        <v>7303.71</v>
      </c>
      <c r="D4" s="17">
        <f t="shared" si="0"/>
        <v>5.596854173323923E-2</v>
      </c>
      <c r="F4" s="10" t="s">
        <v>1</v>
      </c>
      <c r="G4" s="11">
        <v>3.2000000000000001E-2</v>
      </c>
      <c r="H4" s="12">
        <v>3149</v>
      </c>
      <c r="I4" s="12">
        <v>3183</v>
      </c>
      <c r="J4" s="12">
        <v>3215</v>
      </c>
      <c r="K4" s="12">
        <v>3245</v>
      </c>
      <c r="L4" s="12">
        <v>3270</v>
      </c>
      <c r="M4" s="10"/>
      <c r="N4" s="11">
        <v>6.2E-2</v>
      </c>
      <c r="O4" s="12">
        <v>1644</v>
      </c>
      <c r="P4" s="2">
        <v>1662</v>
      </c>
      <c r="Q4" s="2">
        <v>1679</v>
      </c>
      <c r="R4" s="2">
        <v>1694</v>
      </c>
      <c r="S4" s="2">
        <v>1707</v>
      </c>
    </row>
    <row r="5" spans="1:20" x14ac:dyDescent="0.25">
      <c r="A5" t="s">
        <v>58</v>
      </c>
      <c r="B5" s="19">
        <f>V20+O37*0.05</f>
        <v>21854.15</v>
      </c>
      <c r="C5" s="9">
        <f>B5*2/3</f>
        <v>14569.433333333334</v>
      </c>
      <c r="D5" s="17">
        <f t="shared" si="0"/>
        <v>0.11164599053718088</v>
      </c>
      <c r="F5" s="10" t="s">
        <v>21</v>
      </c>
      <c r="G5" s="11">
        <v>6.8000000000000005E-2</v>
      </c>
      <c r="H5" s="12">
        <v>6691</v>
      </c>
      <c r="I5" s="12">
        <v>6762</v>
      </c>
      <c r="J5" s="12">
        <v>6831</v>
      </c>
      <c r="K5" s="12">
        <v>6894</v>
      </c>
      <c r="L5" s="12">
        <v>6947</v>
      </c>
      <c r="M5" s="10"/>
      <c r="N5" s="11">
        <v>0.20399999999999999</v>
      </c>
      <c r="O5" s="12">
        <v>5411</v>
      </c>
      <c r="P5" s="2">
        <v>5468</v>
      </c>
      <c r="Q5" s="2">
        <v>5524</v>
      </c>
      <c r="R5" s="2">
        <v>5575</v>
      </c>
      <c r="S5" s="2">
        <v>5618</v>
      </c>
    </row>
    <row r="6" spans="1:20" x14ac:dyDescent="0.25">
      <c r="A6" t="s">
        <v>59</v>
      </c>
      <c r="B6" s="20"/>
      <c r="C6" s="6">
        <f>B5*1/3</f>
        <v>7284.7166666666672</v>
      </c>
      <c r="D6" s="17">
        <f t="shared" si="0"/>
        <v>5.5822995268590442E-2</v>
      </c>
      <c r="F6" s="10" t="s">
        <v>22</v>
      </c>
      <c r="G6" s="11">
        <v>1E-3</v>
      </c>
      <c r="H6" s="10">
        <v>129</v>
      </c>
      <c r="I6" s="10">
        <v>130</v>
      </c>
      <c r="J6" s="10">
        <v>131</v>
      </c>
      <c r="K6" s="10">
        <v>133</v>
      </c>
      <c r="L6" s="10">
        <v>134</v>
      </c>
      <c r="M6" s="10"/>
      <c r="N6" s="11">
        <v>0.01</v>
      </c>
      <c r="O6" s="12">
        <v>265</v>
      </c>
      <c r="P6" s="2">
        <v>268</v>
      </c>
      <c r="Q6" s="2">
        <v>271</v>
      </c>
      <c r="R6" s="2">
        <v>273</v>
      </c>
      <c r="S6" s="2">
        <v>275</v>
      </c>
    </row>
    <row r="7" spans="1:20" x14ac:dyDescent="0.25">
      <c r="A7" t="s">
        <v>10</v>
      </c>
      <c r="B7" s="20">
        <f>V22</f>
        <v>1410</v>
      </c>
      <c r="C7" s="6">
        <f>B7/2</f>
        <v>705</v>
      </c>
      <c r="D7" s="17">
        <f t="shared" si="0"/>
        <v>5.4024354638852936E-3</v>
      </c>
      <c r="F7" s="10" t="s">
        <v>23</v>
      </c>
      <c r="G7" s="11">
        <v>8.7999999999999995E-2</v>
      </c>
      <c r="H7" s="12">
        <v>8621</v>
      </c>
      <c r="I7" s="2">
        <v>8712</v>
      </c>
      <c r="J7" s="2">
        <v>8802</v>
      </c>
      <c r="K7" s="2">
        <v>8882</v>
      </c>
      <c r="L7" s="2">
        <v>8951</v>
      </c>
      <c r="N7" s="1"/>
      <c r="O7" s="2"/>
      <c r="P7" s="2"/>
      <c r="Q7" s="2"/>
      <c r="R7" s="2"/>
      <c r="S7" s="2"/>
    </row>
    <row r="8" spans="1:20" s="3" customFormat="1" x14ac:dyDescent="0.25">
      <c r="A8" t="s">
        <v>60</v>
      </c>
      <c r="B8" s="20"/>
      <c r="C8" s="6">
        <f>B7/2</f>
        <v>705</v>
      </c>
      <c r="D8" s="17">
        <f t="shared" si="0"/>
        <v>5.4024354638852936E-3</v>
      </c>
      <c r="F8" s="3" t="s">
        <v>3</v>
      </c>
      <c r="G8" s="4">
        <v>0.122</v>
      </c>
      <c r="H8" s="5">
        <v>11990</v>
      </c>
      <c r="I8" s="5">
        <v>12117</v>
      </c>
      <c r="J8" s="5">
        <v>12241</v>
      </c>
      <c r="K8" s="5">
        <v>12354</v>
      </c>
      <c r="L8" s="5">
        <v>12449</v>
      </c>
      <c r="N8" s="4">
        <v>0.11899999999999999</v>
      </c>
      <c r="O8" s="5">
        <v>3156</v>
      </c>
      <c r="P8" s="5">
        <v>3190</v>
      </c>
      <c r="Q8" s="5">
        <v>3222</v>
      </c>
      <c r="R8" s="5">
        <v>3252</v>
      </c>
      <c r="S8" s="5">
        <v>3277</v>
      </c>
    </row>
    <row r="9" spans="1:20" x14ac:dyDescent="0.25">
      <c r="A9" t="s">
        <v>13</v>
      </c>
      <c r="B9" s="9">
        <f>H43+H44</f>
        <v>7075</v>
      </c>
      <c r="C9" s="9">
        <f>B9</f>
        <v>7075</v>
      </c>
      <c r="D9" s="17">
        <f t="shared" si="0"/>
        <v>5.4215930364522623E-2</v>
      </c>
      <c r="F9" s="10" t="s">
        <v>16</v>
      </c>
      <c r="G9" s="11">
        <v>1.2999999999999999E-2</v>
      </c>
      <c r="H9" s="12">
        <v>1285</v>
      </c>
      <c r="I9" s="12">
        <v>1298</v>
      </c>
      <c r="J9" s="12">
        <v>1312</v>
      </c>
      <c r="K9" s="12">
        <v>1324</v>
      </c>
      <c r="L9" s="12">
        <v>1334</v>
      </c>
      <c r="M9" s="10"/>
      <c r="N9" s="11">
        <v>3.9E-2</v>
      </c>
      <c r="O9" s="12">
        <v>1034</v>
      </c>
      <c r="P9" s="2">
        <v>1045</v>
      </c>
      <c r="Q9" s="2">
        <v>1056</v>
      </c>
      <c r="R9" s="2">
        <v>1066</v>
      </c>
      <c r="S9" s="2">
        <v>1074</v>
      </c>
    </row>
    <row r="10" spans="1:20" x14ac:dyDescent="0.25">
      <c r="A10" t="s">
        <v>61</v>
      </c>
      <c r="C10" s="9">
        <f t="shared" ref="C10:C34" si="1">B10</f>
        <v>0</v>
      </c>
      <c r="D10" s="17">
        <f t="shared" si="0"/>
        <v>0</v>
      </c>
      <c r="F10" s="10" t="s">
        <v>24</v>
      </c>
      <c r="G10" s="11">
        <v>2E-3</v>
      </c>
      <c r="H10" s="10">
        <v>214</v>
      </c>
      <c r="I10" s="10">
        <v>216</v>
      </c>
      <c r="J10" s="10">
        <v>219</v>
      </c>
      <c r="K10" s="10">
        <v>221</v>
      </c>
      <c r="L10" s="10">
        <v>222</v>
      </c>
      <c r="M10" s="10"/>
      <c r="N10" s="11">
        <v>0.01</v>
      </c>
      <c r="O10" s="12">
        <v>255</v>
      </c>
      <c r="P10" s="2">
        <v>257</v>
      </c>
      <c r="Q10" s="2">
        <v>260</v>
      </c>
      <c r="R10" s="2">
        <v>262</v>
      </c>
      <c r="S10" s="2">
        <v>264</v>
      </c>
    </row>
    <row r="11" spans="1:20" x14ac:dyDescent="0.25">
      <c r="A11" t="s">
        <v>1</v>
      </c>
      <c r="B11" s="9">
        <f>H4+O4</f>
        <v>4793</v>
      </c>
      <c r="C11" s="9">
        <f t="shared" si="1"/>
        <v>4793</v>
      </c>
      <c r="D11" s="17">
        <f t="shared" si="0"/>
        <v>3.6728898125393206E-2</v>
      </c>
      <c r="F11" s="10" t="s">
        <v>20</v>
      </c>
      <c r="G11" s="11">
        <v>3.0000000000000001E-3</v>
      </c>
      <c r="H11" s="10">
        <v>321</v>
      </c>
      <c r="I11" s="10">
        <v>325</v>
      </c>
      <c r="J11" s="10">
        <v>328</v>
      </c>
      <c r="K11" s="10">
        <v>331</v>
      </c>
      <c r="L11" s="10">
        <v>333</v>
      </c>
      <c r="M11" s="10"/>
      <c r="N11" s="11">
        <v>6.0000000000000001E-3</v>
      </c>
      <c r="O11" s="12">
        <v>170</v>
      </c>
      <c r="P11" s="2">
        <v>172</v>
      </c>
      <c r="Q11" s="2">
        <v>173</v>
      </c>
      <c r="R11" s="2">
        <v>175</v>
      </c>
      <c r="S11" s="2">
        <v>176</v>
      </c>
    </row>
    <row r="12" spans="1:20" x14ac:dyDescent="0.25">
      <c r="A12" t="s">
        <v>62</v>
      </c>
      <c r="B12" s="9">
        <f>H3+O3</f>
        <v>11748</v>
      </c>
      <c r="C12" s="9">
        <f t="shared" si="1"/>
        <v>11748</v>
      </c>
      <c r="D12" s="17">
        <f t="shared" si="0"/>
        <v>9.0025265006701313E-2</v>
      </c>
      <c r="F12" s="10" t="s">
        <v>19</v>
      </c>
      <c r="G12" s="11">
        <v>7.0000000000000001E-3</v>
      </c>
      <c r="H12" s="10">
        <v>642</v>
      </c>
      <c r="I12" s="10">
        <v>649</v>
      </c>
      <c r="J12" s="10">
        <v>656</v>
      </c>
      <c r="K12" s="10">
        <v>662</v>
      </c>
      <c r="L12" s="10">
        <v>667</v>
      </c>
      <c r="M12" s="10"/>
      <c r="N12" s="11">
        <v>0.03</v>
      </c>
      <c r="O12" s="12">
        <v>796</v>
      </c>
      <c r="P12" s="2">
        <v>804</v>
      </c>
      <c r="Q12" s="2">
        <v>812</v>
      </c>
      <c r="R12" s="2">
        <v>820</v>
      </c>
      <c r="S12" s="2">
        <v>826</v>
      </c>
    </row>
    <row r="13" spans="1:20" x14ac:dyDescent="0.25">
      <c r="A13" t="s">
        <v>63</v>
      </c>
      <c r="C13" s="9">
        <f t="shared" si="1"/>
        <v>0</v>
      </c>
      <c r="D13" s="17">
        <f t="shared" si="0"/>
        <v>0</v>
      </c>
      <c r="F13" s="10" t="s">
        <v>25</v>
      </c>
      <c r="G13" s="11">
        <v>8.9999999999999993E-3</v>
      </c>
      <c r="H13" s="10">
        <v>856</v>
      </c>
      <c r="I13" s="10">
        <v>865</v>
      </c>
      <c r="J13" s="10">
        <v>874</v>
      </c>
      <c r="K13" s="10">
        <v>882</v>
      </c>
      <c r="L13" s="10">
        <v>889</v>
      </c>
      <c r="M13" s="10"/>
      <c r="N13" s="11"/>
      <c r="O13" s="12"/>
      <c r="P13" s="2"/>
      <c r="Q13" s="2"/>
      <c r="R13" s="2"/>
      <c r="S13" s="2"/>
    </row>
    <row r="14" spans="1:20" x14ac:dyDescent="0.25">
      <c r="A14" t="s">
        <v>64</v>
      </c>
      <c r="C14" s="9">
        <f t="shared" si="1"/>
        <v>0</v>
      </c>
      <c r="D14" s="17">
        <f t="shared" si="0"/>
        <v>0</v>
      </c>
      <c r="F14" s="10" t="s">
        <v>26</v>
      </c>
      <c r="G14" s="11">
        <v>5.8000000000000003E-2</v>
      </c>
      <c r="H14" s="12">
        <v>5674</v>
      </c>
      <c r="I14" s="12">
        <v>5734</v>
      </c>
      <c r="J14" s="12">
        <v>5793</v>
      </c>
      <c r="K14" s="12">
        <v>5846</v>
      </c>
      <c r="L14" s="12">
        <v>5891</v>
      </c>
      <c r="M14" s="10"/>
      <c r="N14" s="11">
        <v>1.4E-2</v>
      </c>
      <c r="O14" s="12">
        <v>371</v>
      </c>
      <c r="P14" s="2">
        <v>375</v>
      </c>
      <c r="Q14" s="2">
        <v>379</v>
      </c>
      <c r="R14" s="2">
        <v>383</v>
      </c>
      <c r="S14" s="2">
        <v>386</v>
      </c>
    </row>
    <row r="15" spans="1:20" x14ac:dyDescent="0.25">
      <c r="A15" t="s">
        <v>65</v>
      </c>
      <c r="C15" s="9">
        <f t="shared" si="1"/>
        <v>0</v>
      </c>
      <c r="D15" s="17">
        <f t="shared" si="0"/>
        <v>0</v>
      </c>
      <c r="F15" s="10" t="s">
        <v>27</v>
      </c>
      <c r="G15" s="11">
        <v>0.03</v>
      </c>
      <c r="H15" s="12">
        <v>2998</v>
      </c>
      <c r="I15" s="2">
        <v>3029</v>
      </c>
      <c r="J15" s="2">
        <v>3060</v>
      </c>
      <c r="K15" s="2">
        <v>3088</v>
      </c>
      <c r="L15" s="2">
        <v>3112</v>
      </c>
      <c r="N15" s="11">
        <v>0.02</v>
      </c>
      <c r="O15" s="12">
        <v>530</v>
      </c>
      <c r="P15" s="12">
        <v>536</v>
      </c>
      <c r="Q15" s="12">
        <v>542</v>
      </c>
      <c r="R15" s="12">
        <v>547</v>
      </c>
      <c r="S15" s="12">
        <v>551</v>
      </c>
      <c r="T15" s="10" t="s">
        <v>51</v>
      </c>
    </row>
    <row r="16" spans="1:20" s="3" customFormat="1" x14ac:dyDescent="0.25">
      <c r="A16" t="s">
        <v>66</v>
      </c>
      <c r="B16" s="14">
        <f>H6+O6</f>
        <v>394</v>
      </c>
      <c r="C16" s="9">
        <f t="shared" si="1"/>
        <v>394</v>
      </c>
      <c r="D16" s="17">
        <f t="shared" si="0"/>
        <v>3.019233436554334E-3</v>
      </c>
      <c r="F16" s="15" t="s">
        <v>4</v>
      </c>
      <c r="G16" s="16">
        <v>2.7E-2</v>
      </c>
      <c r="H16" s="13">
        <v>2654</v>
      </c>
      <c r="I16" s="13">
        <v>2682</v>
      </c>
      <c r="J16" s="13">
        <v>2710</v>
      </c>
      <c r="K16" s="13">
        <v>2735</v>
      </c>
      <c r="L16" s="13">
        <v>2756</v>
      </c>
      <c r="M16" s="15"/>
      <c r="N16" s="16">
        <v>0.111</v>
      </c>
      <c r="O16" s="13">
        <v>2942</v>
      </c>
      <c r="P16" s="5">
        <v>2973</v>
      </c>
      <c r="Q16" s="5">
        <v>3004</v>
      </c>
      <c r="R16" s="5">
        <v>3031</v>
      </c>
      <c r="S16" s="5">
        <v>3055</v>
      </c>
    </row>
    <row r="17" spans="1:22" x14ac:dyDescent="0.25">
      <c r="A17" t="s">
        <v>67</v>
      </c>
      <c r="C17" s="9">
        <f t="shared" si="1"/>
        <v>0</v>
      </c>
      <c r="D17" s="17">
        <f t="shared" si="0"/>
        <v>0</v>
      </c>
      <c r="F17" s="10" t="s">
        <v>28</v>
      </c>
      <c r="G17" s="11">
        <v>1.7999999999999999E-2</v>
      </c>
      <c r="H17" s="12">
        <v>1770</v>
      </c>
      <c r="I17" s="12">
        <v>1788</v>
      </c>
      <c r="J17" s="12">
        <v>1807</v>
      </c>
      <c r="K17" s="12">
        <v>1823</v>
      </c>
      <c r="L17" s="12">
        <v>1838</v>
      </c>
      <c r="M17" s="10"/>
      <c r="N17" s="11">
        <v>0.111</v>
      </c>
      <c r="O17" s="12">
        <v>2942</v>
      </c>
      <c r="P17" s="2">
        <v>2973</v>
      </c>
      <c r="Q17" s="2">
        <v>3004</v>
      </c>
      <c r="R17" s="2">
        <v>3031</v>
      </c>
      <c r="S17" s="2">
        <v>3055</v>
      </c>
    </row>
    <row r="18" spans="1:22" x14ac:dyDescent="0.25">
      <c r="A18" t="s">
        <v>68</v>
      </c>
      <c r="B18" s="9">
        <f>H5+O5</f>
        <v>12102</v>
      </c>
      <c r="C18" s="9">
        <f t="shared" si="1"/>
        <v>12102</v>
      </c>
      <c r="D18" s="17">
        <f t="shared" si="0"/>
        <v>9.2737977282184136E-2</v>
      </c>
      <c r="F18" s="10" t="s">
        <v>29</v>
      </c>
      <c r="G18" s="11">
        <v>8.9999999999999993E-3</v>
      </c>
      <c r="H18" s="10">
        <v>884</v>
      </c>
      <c r="I18" s="10">
        <v>894</v>
      </c>
      <c r="J18" s="10">
        <v>903</v>
      </c>
      <c r="K18" s="10">
        <v>911</v>
      </c>
      <c r="L18" s="10">
        <v>918</v>
      </c>
      <c r="M18" s="10"/>
      <c r="N18" s="10"/>
      <c r="O18" s="10"/>
    </row>
    <row r="19" spans="1:22" s="3" customFormat="1" x14ac:dyDescent="0.25">
      <c r="A19" t="s">
        <v>69</v>
      </c>
      <c r="B19" s="14">
        <f>H7</f>
        <v>8621</v>
      </c>
      <c r="C19" s="9">
        <f t="shared" si="1"/>
        <v>8621</v>
      </c>
      <c r="D19" s="17">
        <f t="shared" si="0"/>
        <v>6.6062973239936332E-2</v>
      </c>
      <c r="F19" s="15" t="s">
        <v>5</v>
      </c>
      <c r="G19" s="16">
        <v>0.309</v>
      </c>
      <c r="H19" s="13">
        <v>30473</v>
      </c>
      <c r="I19" s="5">
        <v>30794</v>
      </c>
      <c r="J19" s="5">
        <v>31111</v>
      </c>
      <c r="K19" s="5">
        <v>31396</v>
      </c>
      <c r="L19" s="5">
        <v>31640</v>
      </c>
      <c r="U19" s="13" t="s">
        <v>54</v>
      </c>
      <c r="V19" s="13">
        <f>V21+V20</f>
        <v>45963.7</v>
      </c>
    </row>
    <row r="20" spans="1:22" x14ac:dyDescent="0.25">
      <c r="A20" t="s">
        <v>70</v>
      </c>
      <c r="B20" s="9">
        <f>H10+O10</f>
        <v>469</v>
      </c>
      <c r="C20" s="9">
        <f t="shared" si="1"/>
        <v>469</v>
      </c>
      <c r="D20" s="17">
        <f t="shared" si="0"/>
        <v>3.5939606135634078E-3</v>
      </c>
      <c r="F20" s="10" t="s">
        <v>30</v>
      </c>
      <c r="G20" s="11">
        <v>0.17899999999999999</v>
      </c>
      <c r="H20" s="12">
        <v>17600</v>
      </c>
      <c r="I20" s="2">
        <v>17786</v>
      </c>
      <c r="J20" s="2">
        <v>17969</v>
      </c>
      <c r="K20" s="2">
        <v>18133</v>
      </c>
      <c r="L20" s="2">
        <v>18274</v>
      </c>
      <c r="U20" s="10" t="s">
        <v>96</v>
      </c>
      <c r="V20" s="12">
        <f>18015*1.2</f>
        <v>21618</v>
      </c>
    </row>
    <row r="21" spans="1:22" x14ac:dyDescent="0.25">
      <c r="A21" t="s">
        <v>71</v>
      </c>
      <c r="B21" s="9">
        <f>H11+O11</f>
        <v>491</v>
      </c>
      <c r="C21" s="9">
        <f t="shared" si="1"/>
        <v>491</v>
      </c>
      <c r="D21" s="17">
        <f t="shared" si="0"/>
        <v>3.762547252152736E-3</v>
      </c>
      <c r="F21" s="10" t="s">
        <v>6</v>
      </c>
      <c r="G21" s="11">
        <v>2.8000000000000001E-2</v>
      </c>
      <c r="H21" s="12">
        <v>2747</v>
      </c>
      <c r="I21" s="2">
        <v>2776</v>
      </c>
      <c r="J21" s="2">
        <v>2805</v>
      </c>
      <c r="K21" s="2">
        <v>2830</v>
      </c>
      <c r="L21" s="2">
        <v>2852</v>
      </c>
      <c r="U21" s="10" t="s">
        <v>53</v>
      </c>
      <c r="V21" s="12">
        <f>14321*1.7</f>
        <v>24345.7</v>
      </c>
    </row>
    <row r="22" spans="1:22" x14ac:dyDescent="0.25">
      <c r="A22" t="s">
        <v>72</v>
      </c>
      <c r="B22" s="9">
        <f>H9+O9</f>
        <v>2319</v>
      </c>
      <c r="C22" s="9">
        <f>B22</f>
        <v>2319</v>
      </c>
      <c r="D22" s="17">
        <f t="shared" si="0"/>
        <v>1.777056431312056E-2</v>
      </c>
      <c r="F22" s="10" t="s">
        <v>31</v>
      </c>
      <c r="G22" s="11">
        <v>5.6000000000000001E-2</v>
      </c>
      <c r="H22" s="12">
        <v>5507</v>
      </c>
      <c r="I22" s="2">
        <v>5565</v>
      </c>
      <c r="J22" s="2">
        <v>5622</v>
      </c>
      <c r="K22" s="2">
        <v>5674</v>
      </c>
      <c r="L22" s="2">
        <v>5718</v>
      </c>
      <c r="U22" s="10" t="s">
        <v>10</v>
      </c>
      <c r="V22" s="10">
        <v>1410</v>
      </c>
    </row>
    <row r="23" spans="1:22" x14ac:dyDescent="0.25">
      <c r="A23" t="s">
        <v>73</v>
      </c>
      <c r="C23" s="9">
        <f t="shared" si="1"/>
        <v>0</v>
      </c>
      <c r="D23" s="17">
        <f t="shared" si="0"/>
        <v>0</v>
      </c>
      <c r="F23" s="10" t="s">
        <v>32</v>
      </c>
      <c r="G23" s="11">
        <v>4.7E-2</v>
      </c>
      <c r="H23" s="12">
        <v>4618</v>
      </c>
      <c r="I23" s="2">
        <v>4667</v>
      </c>
      <c r="J23" s="2">
        <v>4715</v>
      </c>
      <c r="K23" s="2">
        <v>4758</v>
      </c>
      <c r="L23" s="2">
        <v>4795</v>
      </c>
      <c r="V23" s="2"/>
    </row>
    <row r="24" spans="1:22" s="3" customFormat="1" x14ac:dyDescent="0.25">
      <c r="A24" t="s">
        <v>74</v>
      </c>
      <c r="B24" s="8"/>
      <c r="C24" s="9">
        <f t="shared" si="1"/>
        <v>0</v>
      </c>
      <c r="D24" s="17">
        <f t="shared" si="0"/>
        <v>0</v>
      </c>
      <c r="F24" s="3" t="s">
        <v>7</v>
      </c>
      <c r="G24" s="4">
        <v>3.1E-2</v>
      </c>
      <c r="H24" s="5">
        <v>3046</v>
      </c>
      <c r="I24" s="5">
        <v>3078</v>
      </c>
      <c r="J24" s="5">
        <v>3110</v>
      </c>
      <c r="K24" s="5">
        <v>3139</v>
      </c>
      <c r="L24" s="5">
        <v>3163</v>
      </c>
      <c r="N24" s="4">
        <v>3.9E-2</v>
      </c>
      <c r="O24" s="5">
        <v>1034</v>
      </c>
      <c r="P24" s="5">
        <v>1045</v>
      </c>
      <c r="Q24" s="5">
        <v>1056</v>
      </c>
      <c r="R24" s="5">
        <v>1066</v>
      </c>
      <c r="S24" s="5">
        <v>1074</v>
      </c>
    </row>
    <row r="25" spans="1:22" x14ac:dyDescent="0.25">
      <c r="A25" t="s">
        <v>75</v>
      </c>
      <c r="C25" s="9">
        <f t="shared" si="1"/>
        <v>0</v>
      </c>
      <c r="D25" s="17">
        <f t="shared" si="0"/>
        <v>0</v>
      </c>
      <c r="F25" s="10" t="s">
        <v>33</v>
      </c>
      <c r="G25" s="11">
        <v>6.0000000000000001E-3</v>
      </c>
      <c r="H25" s="10">
        <v>590</v>
      </c>
      <c r="I25" s="10">
        <v>596</v>
      </c>
      <c r="J25" s="10">
        <v>602</v>
      </c>
      <c r="K25" s="10">
        <v>607</v>
      </c>
      <c r="L25" s="10">
        <v>612</v>
      </c>
      <c r="M25" s="10"/>
      <c r="N25" s="11">
        <v>1.4E-2</v>
      </c>
      <c r="O25" s="10">
        <v>371</v>
      </c>
      <c r="P25">
        <v>375</v>
      </c>
      <c r="Q25">
        <v>379</v>
      </c>
      <c r="R25">
        <v>383</v>
      </c>
      <c r="S25">
        <v>386</v>
      </c>
    </row>
    <row r="26" spans="1:22" x14ac:dyDescent="0.25">
      <c r="A26" t="s">
        <v>76</v>
      </c>
      <c r="B26" s="9">
        <f>H14+O14</f>
        <v>6045</v>
      </c>
      <c r="C26" s="9">
        <f t="shared" si="1"/>
        <v>6045</v>
      </c>
      <c r="D26" s="17">
        <f t="shared" si="0"/>
        <v>4.6323010466931346E-2</v>
      </c>
      <c r="F26" s="10" t="s">
        <v>34</v>
      </c>
      <c r="G26" s="11">
        <v>1.2E-2</v>
      </c>
      <c r="H26" s="12">
        <v>1179</v>
      </c>
      <c r="I26" s="12">
        <v>1192</v>
      </c>
      <c r="J26" s="12">
        <v>1204</v>
      </c>
      <c r="K26" s="12">
        <v>1215</v>
      </c>
      <c r="L26" s="12">
        <v>1224</v>
      </c>
      <c r="M26" s="10"/>
      <c r="N26" s="11">
        <v>3.0000000000000001E-3</v>
      </c>
      <c r="O26" s="10">
        <v>80</v>
      </c>
      <c r="P26">
        <v>80</v>
      </c>
      <c r="Q26">
        <v>81</v>
      </c>
      <c r="R26">
        <v>82</v>
      </c>
      <c r="S26">
        <v>83</v>
      </c>
    </row>
    <row r="27" spans="1:22" x14ac:dyDescent="0.25">
      <c r="A27" t="s">
        <v>77</v>
      </c>
      <c r="B27" s="9">
        <f>O15+H15+H13+H12+O12</f>
        <v>5822</v>
      </c>
      <c r="C27" s="9">
        <f t="shared" si="1"/>
        <v>5822</v>
      </c>
      <c r="D27" s="17">
        <f t="shared" si="0"/>
        <v>4.4614154993957697E-2</v>
      </c>
      <c r="F27" s="10" t="s">
        <v>35</v>
      </c>
      <c r="G27" s="11">
        <v>4.0000000000000001E-3</v>
      </c>
      <c r="H27" s="10">
        <v>393</v>
      </c>
      <c r="I27" s="10">
        <v>397</v>
      </c>
      <c r="J27" s="10">
        <v>401</v>
      </c>
      <c r="K27" s="10">
        <v>405</v>
      </c>
      <c r="L27" s="10">
        <v>408</v>
      </c>
      <c r="M27" s="10"/>
      <c r="N27" s="11">
        <v>0.02</v>
      </c>
      <c r="O27" s="10">
        <v>542</v>
      </c>
      <c r="P27">
        <v>548</v>
      </c>
      <c r="Q27">
        <v>553</v>
      </c>
      <c r="R27">
        <v>558</v>
      </c>
      <c r="S27">
        <v>563</v>
      </c>
    </row>
    <row r="28" spans="1:22" x14ac:dyDescent="0.25">
      <c r="A28" t="s">
        <v>78</v>
      </c>
      <c r="B28" s="6">
        <f>H25+O25</f>
        <v>961</v>
      </c>
      <c r="C28" s="9">
        <f>B28</f>
        <v>961</v>
      </c>
      <c r="D28" s="17">
        <f t="shared" si="0"/>
        <v>7.3641708947429314E-3</v>
      </c>
      <c r="F28" s="10" t="s">
        <v>36</v>
      </c>
      <c r="G28" s="11">
        <v>4.0000000000000001E-3</v>
      </c>
      <c r="H28" s="10">
        <v>393</v>
      </c>
      <c r="I28" s="10">
        <v>397</v>
      </c>
      <c r="J28" s="10">
        <v>401</v>
      </c>
      <c r="K28" s="10">
        <v>405</v>
      </c>
      <c r="L28" s="10">
        <v>408</v>
      </c>
      <c r="M28" s="10"/>
      <c r="N28" s="11">
        <v>2E-3</v>
      </c>
      <c r="O28" s="10">
        <v>42</v>
      </c>
      <c r="P28" s="10">
        <v>42</v>
      </c>
      <c r="Q28" s="10">
        <v>43</v>
      </c>
      <c r="R28" s="10">
        <v>43</v>
      </c>
      <c r="S28" s="10">
        <v>43</v>
      </c>
      <c r="T28" s="10" t="s">
        <v>50</v>
      </c>
    </row>
    <row r="29" spans="1:22" x14ac:dyDescent="0.25">
      <c r="A29" t="s">
        <v>79</v>
      </c>
      <c r="B29" s="9">
        <f>H26+O26</f>
        <v>1259</v>
      </c>
      <c r="C29" s="9">
        <f t="shared" si="1"/>
        <v>1259</v>
      </c>
      <c r="D29" s="17">
        <f t="shared" si="0"/>
        <v>9.647753544725652E-3</v>
      </c>
      <c r="F29" s="10" t="s">
        <v>37</v>
      </c>
      <c r="G29" s="11">
        <v>3.0000000000000001E-3</v>
      </c>
      <c r="H29" s="10">
        <v>295</v>
      </c>
      <c r="I29">
        <v>298</v>
      </c>
      <c r="J29">
        <v>301</v>
      </c>
      <c r="K29">
        <v>304</v>
      </c>
      <c r="L29">
        <v>306</v>
      </c>
    </row>
    <row r="30" spans="1:22" x14ac:dyDescent="0.25">
      <c r="A30" t="s">
        <v>80</v>
      </c>
      <c r="B30" s="6">
        <f>H27+O27</f>
        <v>935</v>
      </c>
      <c r="C30" s="9">
        <f t="shared" si="1"/>
        <v>935</v>
      </c>
      <c r="D30" s="17">
        <f t="shared" si="0"/>
        <v>7.1649321400464525E-3</v>
      </c>
      <c r="F30" s="10" t="s">
        <v>8</v>
      </c>
      <c r="G30" s="11">
        <v>2E-3</v>
      </c>
      <c r="H30" s="10">
        <v>197</v>
      </c>
      <c r="I30">
        <v>199</v>
      </c>
      <c r="J30">
        <v>201</v>
      </c>
      <c r="K30">
        <v>202</v>
      </c>
      <c r="L30">
        <v>204</v>
      </c>
    </row>
    <row r="31" spans="1:22" s="3" customFormat="1" x14ac:dyDescent="0.25">
      <c r="A31" t="s">
        <v>81</v>
      </c>
      <c r="B31" s="8">
        <f>O28</f>
        <v>42</v>
      </c>
      <c r="C31" s="9">
        <f t="shared" si="1"/>
        <v>42</v>
      </c>
      <c r="D31" s="17">
        <f t="shared" si="0"/>
        <v>3.218472191250813E-4</v>
      </c>
      <c r="F31" s="3" t="s">
        <v>9</v>
      </c>
      <c r="G31" s="4">
        <v>0.10299999999999999</v>
      </c>
      <c r="H31" s="5">
        <v>10182</v>
      </c>
      <c r="I31" s="5">
        <v>10289</v>
      </c>
      <c r="J31" s="5">
        <v>10395</v>
      </c>
      <c r="K31" s="5">
        <v>10490</v>
      </c>
      <c r="L31" s="5">
        <v>10572</v>
      </c>
    </row>
    <row r="32" spans="1:22" x14ac:dyDescent="0.25">
      <c r="A32" t="s">
        <v>82</v>
      </c>
      <c r="B32" s="6">
        <f>H28</f>
        <v>393</v>
      </c>
      <c r="C32" s="9">
        <f t="shared" si="1"/>
        <v>393</v>
      </c>
      <c r="D32" s="17">
        <f t="shared" si="0"/>
        <v>3.0115704075275463E-3</v>
      </c>
      <c r="F32" t="s">
        <v>38</v>
      </c>
      <c r="G32" s="1">
        <v>0.01</v>
      </c>
      <c r="H32">
        <v>960</v>
      </c>
      <c r="I32">
        <v>970</v>
      </c>
      <c r="J32">
        <v>980</v>
      </c>
      <c r="K32">
        <v>989</v>
      </c>
      <c r="L32">
        <v>997</v>
      </c>
    </row>
    <row r="33" spans="1:20" x14ac:dyDescent="0.25">
      <c r="A33" t="s">
        <v>83</v>
      </c>
      <c r="B33" s="6">
        <f>H30</f>
        <v>197</v>
      </c>
      <c r="C33" s="9">
        <f t="shared" si="1"/>
        <v>197</v>
      </c>
      <c r="D33" s="17">
        <f t="shared" si="0"/>
        <v>1.509616718277167E-3</v>
      </c>
      <c r="F33" t="s">
        <v>39</v>
      </c>
      <c r="G33" s="1">
        <v>4.7E-2</v>
      </c>
      <c r="H33" s="2">
        <v>4635</v>
      </c>
      <c r="I33" s="2">
        <v>4684</v>
      </c>
      <c r="J33" s="2">
        <v>4732</v>
      </c>
      <c r="K33" s="2">
        <v>4776</v>
      </c>
      <c r="L33" s="2">
        <v>4813</v>
      </c>
    </row>
    <row r="34" spans="1:20" x14ac:dyDescent="0.25">
      <c r="A34" t="s">
        <v>84</v>
      </c>
      <c r="B34" s="6">
        <f>H29</f>
        <v>295</v>
      </c>
      <c r="C34" s="9">
        <f t="shared" si="1"/>
        <v>295</v>
      </c>
      <c r="D34" s="17">
        <f t="shared" si="0"/>
        <v>2.2605935629023566E-3</v>
      </c>
      <c r="F34" t="s">
        <v>17</v>
      </c>
      <c r="G34" s="1">
        <v>1.7999999999999999E-2</v>
      </c>
      <c r="H34" s="2">
        <v>1751</v>
      </c>
      <c r="I34" s="2">
        <v>1769</v>
      </c>
      <c r="J34" s="2">
        <v>1787</v>
      </c>
      <c r="K34" s="2">
        <v>1804</v>
      </c>
      <c r="L34" s="2">
        <v>1818</v>
      </c>
    </row>
    <row r="35" spans="1:20" x14ac:dyDescent="0.25">
      <c r="A35" t="s">
        <v>85</v>
      </c>
      <c r="B35" s="19">
        <f>H17+O17</f>
        <v>4712</v>
      </c>
      <c r="C35" s="9">
        <f>B35/4</f>
        <v>1178</v>
      </c>
      <c r="D35" s="17">
        <f t="shared" si="0"/>
        <v>9.0270481935558512E-3</v>
      </c>
      <c r="F35" t="s">
        <v>40</v>
      </c>
      <c r="G35" s="1">
        <v>2.3E-2</v>
      </c>
      <c r="H35" s="2">
        <v>2220</v>
      </c>
      <c r="I35" s="2">
        <v>2244</v>
      </c>
      <c r="J35" s="2">
        <v>2267</v>
      </c>
      <c r="K35" s="2">
        <v>2287</v>
      </c>
      <c r="L35" s="2">
        <v>2305</v>
      </c>
    </row>
    <row r="36" spans="1:20" x14ac:dyDescent="0.25">
      <c r="A36" t="s">
        <v>86</v>
      </c>
      <c r="B36" s="20"/>
      <c r="C36" s="6">
        <f>B35/4</f>
        <v>1178</v>
      </c>
      <c r="D36" s="17">
        <f t="shared" si="0"/>
        <v>9.0270481935558512E-3</v>
      </c>
      <c r="F36" t="s">
        <v>41</v>
      </c>
      <c r="G36" s="1">
        <v>6.0000000000000001E-3</v>
      </c>
      <c r="H36">
        <v>616</v>
      </c>
      <c r="I36">
        <v>622</v>
      </c>
      <c r="J36">
        <v>629</v>
      </c>
      <c r="K36">
        <v>634</v>
      </c>
      <c r="L36">
        <v>639</v>
      </c>
    </row>
    <row r="37" spans="1:20" s="3" customFormat="1" x14ac:dyDescent="0.25">
      <c r="A37" t="s">
        <v>87</v>
      </c>
      <c r="B37" s="20"/>
      <c r="C37" s="6">
        <f>B35/4</f>
        <v>1178</v>
      </c>
      <c r="D37" s="17">
        <f t="shared" si="0"/>
        <v>9.0270481935558512E-3</v>
      </c>
      <c r="F37" s="3" t="s">
        <v>2</v>
      </c>
      <c r="G37" s="4">
        <v>0.17399999999999999</v>
      </c>
      <c r="H37" s="5">
        <v>17098</v>
      </c>
      <c r="I37" s="5">
        <v>17278</v>
      </c>
      <c r="J37" s="5">
        <v>17456</v>
      </c>
      <c r="K37" s="5">
        <v>17616</v>
      </c>
      <c r="L37" s="5">
        <v>17753</v>
      </c>
      <c r="N37" s="4">
        <v>0.17799999999999999</v>
      </c>
      <c r="O37" s="5">
        <v>4723</v>
      </c>
      <c r="P37" s="5">
        <v>4773</v>
      </c>
      <c r="Q37" s="5">
        <v>4822</v>
      </c>
      <c r="R37" s="5">
        <v>4866</v>
      </c>
      <c r="S37" s="5">
        <v>4904</v>
      </c>
      <c r="T37" s="3" t="s">
        <v>52</v>
      </c>
    </row>
    <row r="38" spans="1:20" x14ac:dyDescent="0.25">
      <c r="A38" t="s">
        <v>88</v>
      </c>
      <c r="B38" s="6">
        <f>H18</f>
        <v>884</v>
      </c>
      <c r="C38" s="6">
        <f>B38</f>
        <v>884</v>
      </c>
      <c r="D38" s="17">
        <f t="shared" si="0"/>
        <v>6.7741176596802823E-3</v>
      </c>
      <c r="F38" t="s">
        <v>42</v>
      </c>
      <c r="G38" s="1">
        <v>3.0000000000000001E-3</v>
      </c>
      <c r="H38">
        <v>295</v>
      </c>
      <c r="I38">
        <v>298</v>
      </c>
      <c r="J38">
        <v>301</v>
      </c>
      <c r="K38">
        <v>304</v>
      </c>
      <c r="L38">
        <v>306</v>
      </c>
    </row>
    <row r="39" spans="1:20" x14ac:dyDescent="0.25">
      <c r="A39" t="s">
        <v>89</v>
      </c>
      <c r="C39" s="6">
        <f>B35/4</f>
        <v>1178</v>
      </c>
      <c r="D39" s="17">
        <f t="shared" si="0"/>
        <v>9.0270481935558512E-3</v>
      </c>
      <c r="F39" t="s">
        <v>43</v>
      </c>
      <c r="G39" s="1">
        <v>5.0000000000000001E-3</v>
      </c>
      <c r="H39">
        <v>491</v>
      </c>
      <c r="I39">
        <v>497</v>
      </c>
      <c r="J39">
        <v>502</v>
      </c>
      <c r="K39">
        <v>506</v>
      </c>
      <c r="L39">
        <v>510</v>
      </c>
    </row>
    <row r="40" spans="1:20" x14ac:dyDescent="0.25">
      <c r="A40" t="s">
        <v>90</v>
      </c>
      <c r="B40" s="9">
        <f>H23</f>
        <v>4618</v>
      </c>
      <c r="C40" s="9">
        <f t="shared" ref="C40:C45" si="2">B40</f>
        <v>4618</v>
      </c>
      <c r="D40" s="17">
        <f t="shared" si="0"/>
        <v>3.5387868045705366E-2</v>
      </c>
      <c r="F40" t="s">
        <v>11</v>
      </c>
      <c r="G40" s="1">
        <v>4.0000000000000001E-3</v>
      </c>
      <c r="H40">
        <v>393</v>
      </c>
      <c r="I40">
        <v>397</v>
      </c>
      <c r="J40">
        <v>401</v>
      </c>
      <c r="K40">
        <v>405</v>
      </c>
      <c r="L40">
        <v>408</v>
      </c>
    </row>
    <row r="41" spans="1:20" x14ac:dyDescent="0.25">
      <c r="A41" t="s">
        <v>91</v>
      </c>
      <c r="B41" s="6">
        <f>O37*0.95</f>
        <v>4486.8499999999995</v>
      </c>
      <c r="C41" s="6">
        <f t="shared" si="2"/>
        <v>4486.8499999999995</v>
      </c>
      <c r="D41" s="17">
        <f t="shared" si="0"/>
        <v>3.4382861788842166E-2</v>
      </c>
      <c r="F41" t="s">
        <v>44</v>
      </c>
      <c r="G41" s="1">
        <v>3.4000000000000002E-2</v>
      </c>
      <c r="H41" s="2">
        <v>3341</v>
      </c>
      <c r="I41" s="2">
        <v>3376</v>
      </c>
      <c r="J41" s="2">
        <v>3411</v>
      </c>
      <c r="K41" s="2">
        <v>3442</v>
      </c>
      <c r="L41" s="2">
        <v>3469</v>
      </c>
    </row>
    <row r="42" spans="1:20" x14ac:dyDescent="0.25">
      <c r="A42" t="s">
        <v>92</v>
      </c>
      <c r="B42" s="6">
        <f>H39+H40</f>
        <v>884</v>
      </c>
      <c r="C42" s="6">
        <f t="shared" si="2"/>
        <v>884</v>
      </c>
      <c r="D42" s="17">
        <f t="shared" si="0"/>
        <v>6.7741176596802823E-3</v>
      </c>
      <c r="F42" t="s">
        <v>12</v>
      </c>
      <c r="G42" s="1">
        <v>1E-3</v>
      </c>
      <c r="H42">
        <v>98</v>
      </c>
      <c r="I42">
        <v>99</v>
      </c>
      <c r="J42">
        <v>100</v>
      </c>
      <c r="K42">
        <v>101</v>
      </c>
      <c r="L42">
        <v>102</v>
      </c>
    </row>
    <row r="43" spans="1:20" x14ac:dyDescent="0.25">
      <c r="A43" t="s">
        <v>93</v>
      </c>
      <c r="C43" s="6">
        <f t="shared" si="2"/>
        <v>0</v>
      </c>
      <c r="D43" s="17">
        <f t="shared" si="0"/>
        <v>0</v>
      </c>
      <c r="F43" t="s">
        <v>45</v>
      </c>
      <c r="G43" s="1">
        <v>6.3E-2</v>
      </c>
      <c r="H43" s="2">
        <v>6191</v>
      </c>
      <c r="I43" s="2">
        <v>6256</v>
      </c>
      <c r="J43" s="2">
        <v>6320</v>
      </c>
      <c r="K43" s="2">
        <v>6378</v>
      </c>
      <c r="L43" s="2">
        <v>6428</v>
      </c>
    </row>
    <row r="44" spans="1:20" x14ac:dyDescent="0.25">
      <c r="A44" t="s">
        <v>94</v>
      </c>
      <c r="C44" s="6">
        <f t="shared" si="2"/>
        <v>0</v>
      </c>
      <c r="D44" s="17">
        <f t="shared" si="0"/>
        <v>0</v>
      </c>
      <c r="F44" t="s">
        <v>46</v>
      </c>
      <c r="G44" s="1">
        <v>8.9999999999999993E-3</v>
      </c>
      <c r="H44">
        <v>884</v>
      </c>
      <c r="I44">
        <v>894</v>
      </c>
      <c r="J44">
        <v>903</v>
      </c>
      <c r="K44">
        <v>911</v>
      </c>
      <c r="L44">
        <v>918</v>
      </c>
    </row>
    <row r="45" spans="1:20" x14ac:dyDescent="0.25">
      <c r="A45" t="s">
        <v>95</v>
      </c>
      <c r="B45" s="9">
        <f>H45</f>
        <v>3341</v>
      </c>
      <c r="C45" s="9">
        <f t="shared" si="2"/>
        <v>3341</v>
      </c>
      <c r="D45" s="17">
        <f t="shared" si="0"/>
        <v>2.5602179978497539E-2</v>
      </c>
      <c r="F45" t="s">
        <v>18</v>
      </c>
      <c r="G45" s="1">
        <v>3.4000000000000002E-2</v>
      </c>
      <c r="H45" s="2">
        <v>3341</v>
      </c>
      <c r="I45" s="2">
        <v>3376</v>
      </c>
      <c r="J45" s="2">
        <v>3411</v>
      </c>
      <c r="K45" s="2">
        <v>3442</v>
      </c>
      <c r="L45" s="2">
        <v>3469</v>
      </c>
    </row>
    <row r="46" spans="1:20" x14ac:dyDescent="0.25">
      <c r="B46" s="9"/>
      <c r="C46" s="9">
        <f>SUM(C2:C45)</f>
        <v>130496.70000000001</v>
      </c>
      <c r="D46" s="17"/>
      <c r="F46" t="s">
        <v>47</v>
      </c>
      <c r="G46" s="1">
        <v>1.4999999999999999E-2</v>
      </c>
      <c r="H46" s="2">
        <v>1474</v>
      </c>
      <c r="I46" s="2">
        <v>1490</v>
      </c>
      <c r="J46" s="2">
        <v>1505</v>
      </c>
      <c r="K46" s="2">
        <v>1519</v>
      </c>
      <c r="L46" s="2">
        <v>1530</v>
      </c>
    </row>
    <row r="47" spans="1:20" x14ac:dyDescent="0.25">
      <c r="F47" t="s">
        <v>48</v>
      </c>
      <c r="G47" s="1">
        <v>6.0000000000000001E-3</v>
      </c>
      <c r="H47">
        <v>590</v>
      </c>
      <c r="I47">
        <v>596</v>
      </c>
      <c r="J47">
        <v>602</v>
      </c>
      <c r="K47">
        <v>607</v>
      </c>
      <c r="L47">
        <v>612</v>
      </c>
    </row>
    <row r="48" spans="1:20" x14ac:dyDescent="0.25">
      <c r="F48" t="s">
        <v>14</v>
      </c>
      <c r="G48" s="1">
        <v>1</v>
      </c>
      <c r="H48" s="2">
        <v>98462</v>
      </c>
      <c r="I48" s="2">
        <v>99500</v>
      </c>
      <c r="J48" s="2">
        <v>100523</v>
      </c>
      <c r="K48" s="2">
        <v>101445</v>
      </c>
      <c r="L48" s="2">
        <v>102231</v>
      </c>
    </row>
  </sheetData>
  <mergeCells count="4">
    <mergeCell ref="B5:B6"/>
    <mergeCell ref="B2:B4"/>
    <mergeCell ref="B7:B8"/>
    <mergeCell ref="B35:B3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opLeftCell="G1" workbookViewId="0">
      <selection activeCell="U12" sqref="U12"/>
    </sheetView>
  </sheetViews>
  <sheetFormatPr defaultRowHeight="15" x14ac:dyDescent="0.25"/>
  <cols>
    <col min="1" max="1" width="29.42578125" bestFit="1" customWidth="1"/>
    <col min="2" max="4" width="11.7109375" style="7" customWidth="1"/>
    <col min="5" max="5" width="12.7109375" customWidth="1"/>
    <col min="6" max="6" width="33.42578125" bestFit="1" customWidth="1"/>
    <col min="7" max="7" width="10" bestFit="1" customWidth="1"/>
    <col min="9" max="12" width="9.140625" customWidth="1"/>
    <col min="16" max="19" width="9.140625" customWidth="1"/>
    <col min="20" max="20" width="14.42578125" bestFit="1" customWidth="1"/>
    <col min="21" max="21" width="18.7109375" bestFit="1" customWidth="1"/>
  </cols>
  <sheetData>
    <row r="1" spans="1:20" x14ac:dyDescent="0.25">
      <c r="G1" t="s">
        <v>49</v>
      </c>
      <c r="H1">
        <v>2018</v>
      </c>
      <c r="I1">
        <v>2023</v>
      </c>
      <c r="J1">
        <v>2028</v>
      </c>
      <c r="K1">
        <v>2033</v>
      </c>
      <c r="L1">
        <v>2038</v>
      </c>
      <c r="N1" t="s">
        <v>49</v>
      </c>
      <c r="O1">
        <v>2018</v>
      </c>
      <c r="P1">
        <v>2023</v>
      </c>
      <c r="Q1">
        <v>2028</v>
      </c>
      <c r="R1">
        <v>2033</v>
      </c>
      <c r="S1">
        <v>2038</v>
      </c>
    </row>
    <row r="2" spans="1:20" s="3" customFormat="1" x14ac:dyDescent="0.25">
      <c r="A2" t="s">
        <v>55</v>
      </c>
      <c r="B2" s="21">
        <f>V21</f>
        <v>10026.799999999999</v>
      </c>
      <c r="C2" s="14">
        <f>B2*0.2</f>
        <v>2005.36</v>
      </c>
      <c r="D2" s="17">
        <f>C2/$C$46</f>
        <v>1.1600916799624208E-2</v>
      </c>
      <c r="F2" s="3" t="s">
        <v>0</v>
      </c>
      <c r="G2" s="4">
        <v>0.311</v>
      </c>
      <c r="H2" s="5">
        <v>52255</v>
      </c>
      <c r="I2" s="5">
        <v>57519</v>
      </c>
      <c r="J2" s="5">
        <v>62706</v>
      </c>
      <c r="K2" s="5">
        <v>67384</v>
      </c>
      <c r="L2" s="5">
        <v>71374</v>
      </c>
      <c r="N2" s="4"/>
      <c r="O2" s="5"/>
      <c r="P2" s="5"/>
      <c r="Q2" s="5"/>
      <c r="R2" s="5"/>
      <c r="S2" s="5"/>
    </row>
    <row r="3" spans="1:20" x14ac:dyDescent="0.25">
      <c r="A3" t="s">
        <v>56</v>
      </c>
      <c r="B3" s="22"/>
      <c r="C3" s="8">
        <f>B2*0.5</f>
        <v>5013.3999999999996</v>
      </c>
      <c r="D3" s="17">
        <f t="shared" ref="D3:D45" si="0">C3/$C$46</f>
        <v>2.9002291999060518E-2</v>
      </c>
      <c r="F3" s="10" t="s">
        <v>15</v>
      </c>
      <c r="G3" s="11">
        <v>7.3999999999999996E-2</v>
      </c>
      <c r="H3" s="12">
        <v>12342</v>
      </c>
      <c r="I3" s="12">
        <v>13585</v>
      </c>
      <c r="J3" s="12">
        <v>14810</v>
      </c>
      <c r="K3" s="12">
        <v>15915</v>
      </c>
      <c r="L3" s="12">
        <v>16857</v>
      </c>
      <c r="M3" s="10"/>
      <c r="N3" s="11">
        <v>0.20599999999999999</v>
      </c>
      <c r="O3" s="12">
        <v>5048</v>
      </c>
      <c r="P3" s="2">
        <v>5556</v>
      </c>
      <c r="Q3" s="2">
        <v>6057</v>
      </c>
      <c r="R3" s="2">
        <v>6509</v>
      </c>
      <c r="S3" s="2">
        <v>6894</v>
      </c>
    </row>
    <row r="4" spans="1:20" x14ac:dyDescent="0.25">
      <c r="A4" t="s">
        <v>57</v>
      </c>
      <c r="B4" s="22"/>
      <c r="C4" s="8">
        <f>B2*0.3</f>
        <v>3008.0399999999995</v>
      </c>
      <c r="D4" s="17">
        <f t="shared" si="0"/>
        <v>1.7401375199436311E-2</v>
      </c>
      <c r="F4" s="10" t="s">
        <v>1</v>
      </c>
      <c r="G4" s="11">
        <v>5.1999999999999998E-2</v>
      </c>
      <c r="H4" s="12">
        <v>8778</v>
      </c>
      <c r="I4" s="12">
        <v>9663</v>
      </c>
      <c r="J4" s="12">
        <v>10534</v>
      </c>
      <c r="K4" s="12">
        <v>11320</v>
      </c>
      <c r="L4" s="12">
        <v>11990</v>
      </c>
      <c r="M4" s="10"/>
      <c r="N4" s="16">
        <v>6.5000000000000002E-2</v>
      </c>
      <c r="O4" s="12">
        <v>1578</v>
      </c>
      <c r="P4" s="2">
        <v>1737</v>
      </c>
      <c r="Q4" s="2">
        <v>1894</v>
      </c>
      <c r="R4" s="2">
        <v>2035</v>
      </c>
      <c r="S4" s="2">
        <v>2156</v>
      </c>
    </row>
    <row r="5" spans="1:20" x14ac:dyDescent="0.25">
      <c r="A5" t="s">
        <v>58</v>
      </c>
      <c r="B5" s="19">
        <f>V20+O37*0.05</f>
        <v>29977.149999999998</v>
      </c>
      <c r="C5" s="9">
        <f>B5*2/3</f>
        <v>19984.766666666666</v>
      </c>
      <c r="D5" s="17">
        <f t="shared" si="0"/>
        <v>0.11561097027960228</v>
      </c>
      <c r="F5" s="10" t="s">
        <v>21</v>
      </c>
      <c r="G5" s="11">
        <v>0.111</v>
      </c>
      <c r="H5" s="12">
        <v>18650</v>
      </c>
      <c r="I5" s="12">
        <v>20529</v>
      </c>
      <c r="J5" s="12">
        <v>22380</v>
      </c>
      <c r="K5" s="12">
        <v>24049</v>
      </c>
      <c r="L5" s="12">
        <v>25473</v>
      </c>
      <c r="M5" s="10"/>
      <c r="N5" s="16">
        <v>0.21199999999999999</v>
      </c>
      <c r="O5" s="12">
        <v>5193</v>
      </c>
      <c r="P5" s="2">
        <v>5717</v>
      </c>
      <c r="Q5" s="2">
        <v>6232</v>
      </c>
      <c r="R5" s="2">
        <v>6697</v>
      </c>
      <c r="S5" s="2">
        <v>7093</v>
      </c>
    </row>
    <row r="6" spans="1:20" x14ac:dyDescent="0.25">
      <c r="A6" t="s">
        <v>59</v>
      </c>
      <c r="B6" s="20"/>
      <c r="C6" s="7">
        <f>B5*1/3</f>
        <v>9992.3833333333332</v>
      </c>
      <c r="D6" s="17">
        <f t="shared" si="0"/>
        <v>5.780548513980114E-2</v>
      </c>
      <c r="F6" s="10" t="s">
        <v>22</v>
      </c>
      <c r="G6" s="11">
        <v>2E-3</v>
      </c>
      <c r="H6" s="10">
        <v>359</v>
      </c>
      <c r="I6" s="10">
        <v>395</v>
      </c>
      <c r="J6" s="10">
        <v>430</v>
      </c>
      <c r="K6" s="10">
        <v>462</v>
      </c>
      <c r="L6" s="10">
        <v>490</v>
      </c>
      <c r="M6" s="10"/>
      <c r="N6" s="11">
        <v>0.01</v>
      </c>
      <c r="O6" s="12">
        <v>255</v>
      </c>
      <c r="P6" s="2">
        <v>280</v>
      </c>
      <c r="Q6" s="2">
        <v>305</v>
      </c>
      <c r="R6" s="2">
        <v>328</v>
      </c>
      <c r="S6" s="2">
        <v>348</v>
      </c>
    </row>
    <row r="7" spans="1:20" x14ac:dyDescent="0.25">
      <c r="A7" t="s">
        <v>10</v>
      </c>
      <c r="B7" s="20">
        <f>V22</f>
        <v>1381</v>
      </c>
      <c r="C7" s="7">
        <f>B7/2</f>
        <v>690.5</v>
      </c>
      <c r="D7" s="17">
        <f t="shared" si="0"/>
        <v>3.9945112349605641E-3</v>
      </c>
      <c r="F7" s="10" t="s">
        <v>23</v>
      </c>
      <c r="G7" s="11">
        <v>7.1999999999999995E-2</v>
      </c>
      <c r="H7" s="12">
        <v>12127</v>
      </c>
      <c r="I7" s="2">
        <v>13348</v>
      </c>
      <c r="J7" s="2">
        <v>14552</v>
      </c>
      <c r="K7" s="2">
        <v>15638</v>
      </c>
      <c r="L7" s="2">
        <v>16563</v>
      </c>
      <c r="N7" s="1"/>
      <c r="O7" s="2"/>
      <c r="P7" s="2"/>
      <c r="Q7" s="2"/>
      <c r="R7" s="2"/>
      <c r="S7" s="2"/>
    </row>
    <row r="8" spans="1:20" s="3" customFormat="1" x14ac:dyDescent="0.25">
      <c r="A8" t="s">
        <v>60</v>
      </c>
      <c r="B8" s="20"/>
      <c r="C8" s="7">
        <f>B7/2</f>
        <v>690.5</v>
      </c>
      <c r="D8" s="17">
        <f t="shared" si="0"/>
        <v>3.9945112349605641E-3</v>
      </c>
      <c r="F8" s="3" t="s">
        <v>3</v>
      </c>
      <c r="G8" s="4">
        <v>0.121</v>
      </c>
      <c r="H8" s="5">
        <v>20266</v>
      </c>
      <c r="I8" s="5">
        <v>22307</v>
      </c>
      <c r="J8" s="5">
        <v>24319</v>
      </c>
      <c r="K8" s="5">
        <v>26133</v>
      </c>
      <c r="L8" s="5">
        <v>27680</v>
      </c>
      <c r="N8" s="4"/>
      <c r="O8" s="5"/>
      <c r="P8" s="5"/>
      <c r="Q8" s="5"/>
      <c r="R8" s="5"/>
      <c r="S8" s="5"/>
    </row>
    <row r="9" spans="1:20" x14ac:dyDescent="0.25">
      <c r="A9" t="s">
        <v>13</v>
      </c>
      <c r="B9" s="9">
        <f>H43+H44</f>
        <v>9952</v>
      </c>
      <c r="C9" s="9">
        <f>B9</f>
        <v>9952</v>
      </c>
      <c r="D9" s="17">
        <f t="shared" si="0"/>
        <v>5.7571869384978318E-2</v>
      </c>
      <c r="F9" s="10" t="s">
        <v>16</v>
      </c>
      <c r="G9" s="11">
        <v>2.1000000000000001E-2</v>
      </c>
      <c r="H9" s="12">
        <v>3581</v>
      </c>
      <c r="I9" s="12">
        <v>3941</v>
      </c>
      <c r="J9" s="12">
        <v>4297</v>
      </c>
      <c r="K9" s="12">
        <v>4617</v>
      </c>
      <c r="L9" s="12">
        <v>4891</v>
      </c>
      <c r="M9" s="10"/>
      <c r="N9" s="11">
        <v>4.1000000000000002E-2</v>
      </c>
      <c r="O9" s="12">
        <v>993</v>
      </c>
      <c r="P9" s="2">
        <v>1093</v>
      </c>
      <c r="Q9" s="2">
        <v>1191</v>
      </c>
      <c r="R9" s="2">
        <v>1280</v>
      </c>
      <c r="S9" s="2">
        <v>1356</v>
      </c>
    </row>
    <row r="10" spans="1:20" x14ac:dyDescent="0.25">
      <c r="A10" t="s">
        <v>61</v>
      </c>
      <c r="C10" s="9">
        <f t="shared" ref="C10:C34" si="1">B10</f>
        <v>0</v>
      </c>
      <c r="D10" s="17">
        <f t="shared" si="0"/>
        <v>0</v>
      </c>
      <c r="F10" s="10" t="s">
        <v>24</v>
      </c>
      <c r="G10" s="11">
        <v>4.0000000000000001E-3</v>
      </c>
      <c r="H10" s="10">
        <v>597</v>
      </c>
      <c r="I10" s="10">
        <v>657</v>
      </c>
      <c r="J10" s="10">
        <v>716</v>
      </c>
      <c r="K10" s="10">
        <v>770</v>
      </c>
      <c r="L10" s="10">
        <v>815</v>
      </c>
      <c r="M10" s="10"/>
      <c r="N10" s="11">
        <v>0.01</v>
      </c>
      <c r="O10" s="12">
        <v>244</v>
      </c>
      <c r="P10" s="2">
        <v>269</v>
      </c>
      <c r="Q10" s="2">
        <v>293</v>
      </c>
      <c r="R10" s="2">
        <v>315</v>
      </c>
      <c r="S10" s="2">
        <v>334</v>
      </c>
    </row>
    <row r="11" spans="1:20" x14ac:dyDescent="0.25">
      <c r="A11" t="s">
        <v>1</v>
      </c>
      <c r="B11" s="9">
        <f>H4+O4</f>
        <v>10356</v>
      </c>
      <c r="C11" s="9">
        <f t="shared" si="1"/>
        <v>10356</v>
      </c>
      <c r="D11" s="17">
        <f t="shared" si="0"/>
        <v>5.9908991092326717E-2</v>
      </c>
      <c r="F11" s="10" t="s">
        <v>20</v>
      </c>
      <c r="G11" s="11">
        <v>5.0000000000000001E-3</v>
      </c>
      <c r="H11" s="10">
        <v>895</v>
      </c>
      <c r="I11" s="10">
        <v>985</v>
      </c>
      <c r="J11" s="10">
        <v>1074</v>
      </c>
      <c r="K11" s="10">
        <v>1154</v>
      </c>
      <c r="L11" s="10">
        <v>1223</v>
      </c>
      <c r="M11" s="10"/>
      <c r="N11" s="11">
        <v>7.0000000000000001E-3</v>
      </c>
      <c r="O11" s="12">
        <v>163</v>
      </c>
      <c r="P11" s="2">
        <v>179</v>
      </c>
      <c r="Q11" s="2">
        <v>196</v>
      </c>
      <c r="R11" s="2">
        <v>210</v>
      </c>
      <c r="S11" s="2">
        <v>223</v>
      </c>
    </row>
    <row r="12" spans="1:20" x14ac:dyDescent="0.25">
      <c r="A12" t="s">
        <v>62</v>
      </c>
      <c r="B12" s="9">
        <f>H3+O3</f>
        <v>17390</v>
      </c>
      <c r="C12" s="9">
        <f t="shared" si="1"/>
        <v>17390</v>
      </c>
      <c r="D12" s="17">
        <f t="shared" si="0"/>
        <v>0.10060036260096192</v>
      </c>
      <c r="F12" s="10" t="s">
        <v>19</v>
      </c>
      <c r="G12" s="11">
        <v>1.0999999999999999E-2</v>
      </c>
      <c r="H12" s="10">
        <v>1790</v>
      </c>
      <c r="I12" s="10">
        <v>1971</v>
      </c>
      <c r="J12" s="10">
        <v>2148</v>
      </c>
      <c r="K12" s="10">
        <v>2309</v>
      </c>
      <c r="L12" s="10">
        <v>2445</v>
      </c>
      <c r="M12" s="10"/>
      <c r="N12" s="11">
        <v>3.1E-2</v>
      </c>
      <c r="O12" s="12">
        <v>764</v>
      </c>
      <c r="P12" s="2">
        <v>841</v>
      </c>
      <c r="Q12" s="2">
        <v>916</v>
      </c>
      <c r="R12" s="2">
        <v>985</v>
      </c>
      <c r="S12" s="2">
        <v>1043</v>
      </c>
    </row>
    <row r="13" spans="1:20" x14ac:dyDescent="0.25">
      <c r="A13" t="s">
        <v>63</v>
      </c>
      <c r="C13" s="9">
        <f t="shared" si="1"/>
        <v>0</v>
      </c>
      <c r="D13" s="17">
        <f t="shared" si="0"/>
        <v>0</v>
      </c>
      <c r="F13" s="10" t="s">
        <v>25</v>
      </c>
      <c r="G13" s="11">
        <v>7.0000000000000001E-3</v>
      </c>
      <c r="H13" s="10">
        <v>1205</v>
      </c>
      <c r="I13" s="10">
        <v>1326</v>
      </c>
      <c r="J13" s="10">
        <v>1446</v>
      </c>
      <c r="K13" s="10">
        <v>1553</v>
      </c>
      <c r="L13" s="10">
        <v>1645</v>
      </c>
      <c r="M13" s="10"/>
      <c r="N13" s="11"/>
      <c r="O13" s="12"/>
      <c r="P13" s="2"/>
      <c r="Q13" s="2"/>
      <c r="R13" s="2"/>
      <c r="S13" s="2"/>
    </row>
    <row r="14" spans="1:20" x14ac:dyDescent="0.25">
      <c r="A14" t="s">
        <v>64</v>
      </c>
      <c r="C14" s="9">
        <f t="shared" si="1"/>
        <v>0</v>
      </c>
      <c r="D14" s="17">
        <f t="shared" si="0"/>
        <v>0</v>
      </c>
      <c r="F14" s="10" t="s">
        <v>26</v>
      </c>
      <c r="G14" s="11">
        <v>4.8000000000000001E-2</v>
      </c>
      <c r="H14" s="12">
        <v>7981</v>
      </c>
      <c r="I14" s="12">
        <v>8785</v>
      </c>
      <c r="J14" s="12">
        <v>9577</v>
      </c>
      <c r="K14" s="12">
        <v>10292</v>
      </c>
      <c r="L14" s="12">
        <v>10901</v>
      </c>
      <c r="M14" s="10"/>
      <c r="N14" s="16">
        <v>1.7000000000000001E-2</v>
      </c>
      <c r="O14" s="12">
        <v>423</v>
      </c>
      <c r="P14" s="2">
        <v>465</v>
      </c>
      <c r="Q14" s="2">
        <v>507</v>
      </c>
      <c r="R14" s="2">
        <v>545</v>
      </c>
      <c r="S14" s="2">
        <v>577</v>
      </c>
    </row>
    <row r="15" spans="1:20" x14ac:dyDescent="0.25">
      <c r="A15" t="s">
        <v>65</v>
      </c>
      <c r="C15" s="9">
        <f t="shared" si="1"/>
        <v>0</v>
      </c>
      <c r="D15" s="17">
        <f t="shared" si="0"/>
        <v>0</v>
      </c>
      <c r="F15" s="10" t="s">
        <v>27</v>
      </c>
      <c r="G15" s="11">
        <v>2.5000000000000001E-2</v>
      </c>
      <c r="H15" s="12">
        <v>4216</v>
      </c>
      <c r="I15" s="2">
        <v>4641</v>
      </c>
      <c r="J15" s="2">
        <v>5060</v>
      </c>
      <c r="K15" s="2">
        <v>5437</v>
      </c>
      <c r="L15" s="2">
        <v>5759</v>
      </c>
      <c r="N15" s="11">
        <v>2.5000000000000001E-2</v>
      </c>
      <c r="O15" s="12">
        <v>604</v>
      </c>
      <c r="P15" s="12">
        <v>664</v>
      </c>
      <c r="Q15" s="12">
        <v>724</v>
      </c>
      <c r="R15" s="12">
        <v>778</v>
      </c>
      <c r="S15" s="12">
        <v>825</v>
      </c>
      <c r="T15" s="10" t="s">
        <v>51</v>
      </c>
    </row>
    <row r="16" spans="1:20" s="3" customFormat="1" x14ac:dyDescent="0.25">
      <c r="A16" t="s">
        <v>66</v>
      </c>
      <c r="B16" s="14">
        <f>H6+O6</f>
        <v>614</v>
      </c>
      <c r="C16" s="9">
        <f t="shared" si="1"/>
        <v>614</v>
      </c>
      <c r="D16" s="17">
        <f t="shared" si="0"/>
        <v>3.5519621987918698E-3</v>
      </c>
      <c r="F16" s="15" t="s">
        <v>4</v>
      </c>
      <c r="G16" s="16">
        <v>3.6999999999999998E-2</v>
      </c>
      <c r="H16" s="13">
        <v>6177</v>
      </c>
      <c r="I16" s="13">
        <v>6799</v>
      </c>
      <c r="J16" s="13">
        <v>7412</v>
      </c>
      <c r="K16" s="13">
        <v>7965</v>
      </c>
      <c r="L16" s="13">
        <v>8437</v>
      </c>
      <c r="M16" s="15"/>
      <c r="N16" s="16"/>
      <c r="O16" s="13"/>
      <c r="P16" s="5"/>
      <c r="Q16" s="5"/>
      <c r="R16" s="5"/>
      <c r="S16" s="5"/>
    </row>
    <row r="17" spans="1:22" x14ac:dyDescent="0.25">
      <c r="A17" t="s">
        <v>67</v>
      </c>
      <c r="C17" s="9">
        <f t="shared" si="1"/>
        <v>0</v>
      </c>
      <c r="D17" s="17">
        <f t="shared" si="0"/>
        <v>0</v>
      </c>
      <c r="F17" s="10" t="s">
        <v>28</v>
      </c>
      <c r="G17" s="11">
        <v>2.9000000000000001E-2</v>
      </c>
      <c r="H17" s="12">
        <v>4933</v>
      </c>
      <c r="I17" s="12">
        <v>5430</v>
      </c>
      <c r="J17" s="12">
        <v>5919</v>
      </c>
      <c r="K17" s="12">
        <v>6361</v>
      </c>
      <c r="L17" s="12">
        <v>6738</v>
      </c>
      <c r="M17" s="10"/>
      <c r="N17" s="11">
        <v>0.115</v>
      </c>
      <c r="O17" s="12">
        <v>2824</v>
      </c>
      <c r="P17" s="2">
        <v>3108</v>
      </c>
      <c r="Q17" s="2">
        <v>3389</v>
      </c>
      <c r="R17" s="2">
        <v>3641</v>
      </c>
      <c r="S17" s="2">
        <v>3857</v>
      </c>
    </row>
    <row r="18" spans="1:22" x14ac:dyDescent="0.25">
      <c r="A18" t="s">
        <v>68</v>
      </c>
      <c r="B18" s="9">
        <f>H5+O5</f>
        <v>23843</v>
      </c>
      <c r="C18" s="9">
        <f t="shared" si="1"/>
        <v>23843</v>
      </c>
      <c r="D18" s="17">
        <f t="shared" si="0"/>
        <v>0.1379306754166035</v>
      </c>
      <c r="F18" s="10" t="s">
        <v>29</v>
      </c>
      <c r="G18" s="11">
        <v>7.0000000000000001E-3</v>
      </c>
      <c r="H18" s="10">
        <v>1244</v>
      </c>
      <c r="I18" s="10">
        <v>1369</v>
      </c>
      <c r="J18" s="10">
        <v>1493</v>
      </c>
      <c r="K18" s="10">
        <v>1604</v>
      </c>
      <c r="L18" s="10">
        <v>1699</v>
      </c>
      <c r="M18" s="10"/>
      <c r="N18" s="10"/>
      <c r="O18" s="10"/>
    </row>
    <row r="19" spans="1:22" s="3" customFormat="1" x14ac:dyDescent="0.25">
      <c r="A19" t="s">
        <v>69</v>
      </c>
      <c r="B19" s="14">
        <f>H7</f>
        <v>12127</v>
      </c>
      <c r="C19" s="9">
        <f t="shared" si="1"/>
        <v>12127</v>
      </c>
      <c r="D19" s="17">
        <f t="shared" si="0"/>
        <v>7.0154145903500012E-2</v>
      </c>
      <c r="F19" s="15" t="s">
        <v>5</v>
      </c>
      <c r="G19" s="16">
        <v>0.22900000000000001</v>
      </c>
      <c r="H19" s="13">
        <v>38407</v>
      </c>
      <c r="I19" s="5">
        <v>42276</v>
      </c>
      <c r="J19" s="5">
        <v>46089</v>
      </c>
      <c r="K19" s="5">
        <v>49527</v>
      </c>
      <c r="L19" s="5">
        <v>52459</v>
      </c>
      <c r="U19" s="13" t="s">
        <v>54</v>
      </c>
      <c r="V19" s="13"/>
    </row>
    <row r="20" spans="1:22" x14ac:dyDescent="0.25">
      <c r="A20" t="s">
        <v>70</v>
      </c>
      <c r="B20" s="9">
        <f>H10+O10</f>
        <v>841</v>
      </c>
      <c r="C20" s="9">
        <f t="shared" si="1"/>
        <v>841</v>
      </c>
      <c r="D20" s="17">
        <f t="shared" si="0"/>
        <v>4.8651469204950533E-3</v>
      </c>
      <c r="F20" s="10" t="s">
        <v>30</v>
      </c>
      <c r="G20" s="11">
        <v>0.14699999999999999</v>
      </c>
      <c r="H20" s="12">
        <v>24757</v>
      </c>
      <c r="I20" s="2">
        <v>27251</v>
      </c>
      <c r="J20" s="2">
        <v>29708</v>
      </c>
      <c r="K20" s="2">
        <v>31924</v>
      </c>
      <c r="L20" s="2">
        <v>33815</v>
      </c>
      <c r="U20" s="10" t="s">
        <v>96</v>
      </c>
      <c r="V20" s="12">
        <f>24757*1.2</f>
        <v>29708.399999999998</v>
      </c>
    </row>
    <row r="21" spans="1:22" x14ac:dyDescent="0.25">
      <c r="A21" t="s">
        <v>71</v>
      </c>
      <c r="B21" s="9">
        <f>H11+O11</f>
        <v>1058</v>
      </c>
      <c r="C21" s="9">
        <f t="shared" si="1"/>
        <v>1058</v>
      </c>
      <c r="D21" s="17">
        <f t="shared" si="0"/>
        <v>6.1204820949866418E-3</v>
      </c>
      <c r="F21" s="10" t="s">
        <v>6</v>
      </c>
      <c r="G21" s="11">
        <v>2.3E-2</v>
      </c>
      <c r="H21" s="12">
        <v>3864</v>
      </c>
      <c r="I21" s="2">
        <v>4253</v>
      </c>
      <c r="J21" s="2">
        <v>4637</v>
      </c>
      <c r="K21" s="2">
        <v>4983</v>
      </c>
      <c r="L21" s="2">
        <v>5278</v>
      </c>
      <c r="U21" s="10" t="s">
        <v>53</v>
      </c>
      <c r="V21" s="12">
        <f>7162* 1.4</f>
        <v>10026.799999999999</v>
      </c>
    </row>
    <row r="22" spans="1:22" x14ac:dyDescent="0.25">
      <c r="A22" t="s">
        <v>72</v>
      </c>
      <c r="B22" s="9">
        <f>H9+O9</f>
        <v>4574</v>
      </c>
      <c r="C22" s="9">
        <f>B22</f>
        <v>4574</v>
      </c>
      <c r="D22" s="17">
        <f t="shared" si="0"/>
        <v>2.6460382894583082E-2</v>
      </c>
      <c r="F22" s="10" t="s">
        <v>31</v>
      </c>
      <c r="G22" s="11">
        <v>0.02</v>
      </c>
      <c r="H22" s="12">
        <v>3290</v>
      </c>
      <c r="I22" s="2">
        <v>3621</v>
      </c>
      <c r="J22" s="2">
        <v>3948</v>
      </c>
      <c r="K22" s="2">
        <v>4242</v>
      </c>
      <c r="L22" s="2">
        <v>4494</v>
      </c>
      <c r="U22" s="10" t="s">
        <v>10</v>
      </c>
      <c r="V22" s="12">
        <v>1381</v>
      </c>
    </row>
    <row r="23" spans="1:22" x14ac:dyDescent="0.25">
      <c r="A23" t="s">
        <v>73</v>
      </c>
      <c r="C23" s="9">
        <f t="shared" si="1"/>
        <v>0</v>
      </c>
      <c r="D23" s="17">
        <f t="shared" si="0"/>
        <v>0</v>
      </c>
      <c r="F23" s="10" t="s">
        <v>32</v>
      </c>
      <c r="G23" s="11">
        <v>3.9E-2</v>
      </c>
      <c r="H23" s="12">
        <v>6496</v>
      </c>
      <c r="I23" s="2">
        <v>7151</v>
      </c>
      <c r="J23" s="2">
        <v>7796</v>
      </c>
      <c r="K23" s="2">
        <v>8377</v>
      </c>
      <c r="L23" s="2">
        <v>8873</v>
      </c>
      <c r="V23" s="2"/>
    </row>
    <row r="24" spans="1:22" s="3" customFormat="1" x14ac:dyDescent="0.25">
      <c r="A24" t="s">
        <v>74</v>
      </c>
      <c r="B24" s="8"/>
      <c r="C24" s="9">
        <f t="shared" si="1"/>
        <v>0</v>
      </c>
      <c r="D24" s="17">
        <f t="shared" si="0"/>
        <v>0</v>
      </c>
      <c r="F24" s="3" t="s">
        <v>7</v>
      </c>
      <c r="G24" s="4">
        <v>3.6999999999999998E-2</v>
      </c>
      <c r="H24" s="5">
        <v>6184</v>
      </c>
      <c r="I24" s="5">
        <v>6807</v>
      </c>
      <c r="J24" s="5">
        <v>7421</v>
      </c>
      <c r="K24" s="5">
        <v>7975</v>
      </c>
      <c r="L24" s="5">
        <v>8447</v>
      </c>
      <c r="N24" s="4"/>
      <c r="O24" s="5"/>
      <c r="P24" s="5"/>
      <c r="Q24" s="5"/>
      <c r="R24" s="5"/>
      <c r="S24" s="5"/>
    </row>
    <row r="25" spans="1:22" x14ac:dyDescent="0.25">
      <c r="A25" t="s">
        <v>75</v>
      </c>
      <c r="C25" s="9">
        <f t="shared" si="1"/>
        <v>0</v>
      </c>
      <c r="D25" s="17">
        <f t="shared" si="0"/>
        <v>0</v>
      </c>
      <c r="F25" s="10" t="s">
        <v>33</v>
      </c>
      <c r="G25" s="11">
        <v>0.01</v>
      </c>
      <c r="H25" s="10">
        <v>1643</v>
      </c>
      <c r="I25" s="10">
        <v>1809</v>
      </c>
      <c r="J25" s="10">
        <v>1972</v>
      </c>
      <c r="K25" s="10">
        <v>2119</v>
      </c>
      <c r="L25" s="10">
        <v>2245</v>
      </c>
      <c r="M25" s="10"/>
      <c r="N25" s="11">
        <v>1.4999999999999999E-2</v>
      </c>
      <c r="O25" s="10">
        <v>356</v>
      </c>
      <c r="P25">
        <v>392</v>
      </c>
      <c r="Q25">
        <v>428</v>
      </c>
      <c r="R25">
        <v>460</v>
      </c>
      <c r="S25">
        <v>487</v>
      </c>
    </row>
    <row r="26" spans="1:22" x14ac:dyDescent="0.25">
      <c r="A26" t="s">
        <v>76</v>
      </c>
      <c r="B26" s="9">
        <f>H14+O14</f>
        <v>8404</v>
      </c>
      <c r="C26" s="9">
        <f t="shared" si="1"/>
        <v>8404</v>
      </c>
      <c r="D26" s="17">
        <f t="shared" si="0"/>
        <v>4.8616759476623576E-2</v>
      </c>
      <c r="F26" s="10" t="s">
        <v>34</v>
      </c>
      <c r="G26" s="11">
        <v>0.01</v>
      </c>
      <c r="H26" s="12">
        <v>1659</v>
      </c>
      <c r="I26" s="12">
        <v>1826</v>
      </c>
      <c r="J26" s="12">
        <v>1990</v>
      </c>
      <c r="K26" s="12">
        <v>2139</v>
      </c>
      <c r="L26" s="12">
        <v>2266</v>
      </c>
      <c r="M26" s="10"/>
      <c r="N26" s="11">
        <v>4.0000000000000001E-3</v>
      </c>
      <c r="O26" s="10">
        <v>91</v>
      </c>
      <c r="P26">
        <v>100</v>
      </c>
      <c r="Q26">
        <v>109</v>
      </c>
      <c r="R26">
        <v>117</v>
      </c>
      <c r="S26">
        <v>124</v>
      </c>
    </row>
    <row r="27" spans="1:22" x14ac:dyDescent="0.25">
      <c r="A27" t="s">
        <v>77</v>
      </c>
      <c r="B27" s="9">
        <f>O15+H15+H13+H12+O12</f>
        <v>8579</v>
      </c>
      <c r="C27" s="9">
        <f t="shared" si="1"/>
        <v>8579</v>
      </c>
      <c r="D27" s="17">
        <f t="shared" si="0"/>
        <v>4.9629126552826468E-2</v>
      </c>
      <c r="F27" s="10" t="s">
        <v>35</v>
      </c>
      <c r="G27" s="11">
        <v>7.0000000000000001E-3</v>
      </c>
      <c r="H27" s="10">
        <v>1096</v>
      </c>
      <c r="I27" s="10">
        <v>1206</v>
      </c>
      <c r="J27" s="10">
        <v>1315</v>
      </c>
      <c r="K27" s="10">
        <v>1413</v>
      </c>
      <c r="L27" s="10">
        <v>1496</v>
      </c>
      <c r="M27" s="10"/>
      <c r="N27" s="11">
        <v>2.1000000000000001E-2</v>
      </c>
      <c r="O27" s="10">
        <v>520</v>
      </c>
      <c r="P27">
        <v>572</v>
      </c>
      <c r="Q27">
        <v>624</v>
      </c>
      <c r="R27">
        <v>671</v>
      </c>
      <c r="S27">
        <v>710</v>
      </c>
    </row>
    <row r="28" spans="1:22" x14ac:dyDescent="0.25">
      <c r="A28" t="s">
        <v>78</v>
      </c>
      <c r="B28" s="7">
        <f>H25+O25</f>
        <v>1999</v>
      </c>
      <c r="C28" s="9">
        <f>B28</f>
        <v>1999</v>
      </c>
      <c r="D28" s="17">
        <f t="shared" si="0"/>
        <v>1.1564124487597634E-2</v>
      </c>
      <c r="F28" s="10" t="s">
        <v>36</v>
      </c>
      <c r="G28" s="11">
        <v>7.0000000000000001E-3</v>
      </c>
      <c r="H28" s="10">
        <v>1096</v>
      </c>
      <c r="I28" s="10">
        <v>1206</v>
      </c>
      <c r="J28" s="10">
        <v>1315</v>
      </c>
      <c r="K28" s="10">
        <v>1413</v>
      </c>
      <c r="L28" s="10">
        <v>1496</v>
      </c>
      <c r="M28" s="10"/>
      <c r="N28" s="11">
        <v>2E-3</v>
      </c>
      <c r="O28" s="10">
        <v>40</v>
      </c>
      <c r="P28" s="10">
        <v>44</v>
      </c>
      <c r="Q28" s="10">
        <v>48</v>
      </c>
      <c r="R28" s="10">
        <v>52</v>
      </c>
      <c r="S28" s="10">
        <v>55</v>
      </c>
      <c r="T28" s="10" t="s">
        <v>50</v>
      </c>
    </row>
    <row r="29" spans="1:22" x14ac:dyDescent="0.25">
      <c r="A29" t="s">
        <v>79</v>
      </c>
      <c r="B29" s="9">
        <f>H26+O26</f>
        <v>1750</v>
      </c>
      <c r="C29" s="9">
        <f t="shared" si="1"/>
        <v>1750</v>
      </c>
      <c r="D29" s="17">
        <f t="shared" si="0"/>
        <v>1.0123670762028945E-2</v>
      </c>
      <c r="F29" s="10" t="s">
        <v>37</v>
      </c>
      <c r="G29" s="11">
        <v>2E-3</v>
      </c>
      <c r="H29" s="10">
        <v>415</v>
      </c>
      <c r="I29">
        <v>456</v>
      </c>
      <c r="J29">
        <v>498</v>
      </c>
      <c r="K29">
        <v>535</v>
      </c>
      <c r="L29">
        <v>566</v>
      </c>
      <c r="N29" s="1"/>
    </row>
    <row r="30" spans="1:22" x14ac:dyDescent="0.25">
      <c r="A30" t="s">
        <v>80</v>
      </c>
      <c r="B30" s="7">
        <f>H27+O27</f>
        <v>1616</v>
      </c>
      <c r="C30" s="9">
        <f t="shared" si="1"/>
        <v>1616</v>
      </c>
      <c r="D30" s="17">
        <f t="shared" si="0"/>
        <v>9.3484868293935864E-3</v>
      </c>
      <c r="F30" s="10" t="s">
        <v>8</v>
      </c>
      <c r="G30" s="11">
        <v>2E-3</v>
      </c>
      <c r="H30" s="10">
        <v>276</v>
      </c>
      <c r="I30">
        <v>304</v>
      </c>
      <c r="J30">
        <v>332</v>
      </c>
      <c r="K30">
        <v>356</v>
      </c>
      <c r="L30">
        <v>378</v>
      </c>
    </row>
    <row r="31" spans="1:22" s="3" customFormat="1" x14ac:dyDescent="0.25">
      <c r="A31" t="s">
        <v>81</v>
      </c>
      <c r="B31" s="8">
        <f>O28</f>
        <v>40</v>
      </c>
      <c r="C31" s="9">
        <f t="shared" si="1"/>
        <v>40</v>
      </c>
      <c r="D31" s="17">
        <f t="shared" si="0"/>
        <v>2.3139818884637588E-4</v>
      </c>
      <c r="F31" s="3" t="s">
        <v>9</v>
      </c>
      <c r="G31" s="4">
        <v>8.5000000000000006E-2</v>
      </c>
      <c r="H31" s="5">
        <v>14322</v>
      </c>
      <c r="I31" s="5">
        <v>15765</v>
      </c>
      <c r="J31" s="5">
        <v>17186</v>
      </c>
      <c r="K31" s="5">
        <v>18468</v>
      </c>
      <c r="L31" s="5">
        <v>19562</v>
      </c>
    </row>
    <row r="32" spans="1:22" x14ac:dyDescent="0.25">
      <c r="A32" t="s">
        <v>82</v>
      </c>
      <c r="B32" s="7">
        <f>H28</f>
        <v>1096</v>
      </c>
      <c r="C32" s="9">
        <f t="shared" si="1"/>
        <v>1096</v>
      </c>
      <c r="D32" s="17">
        <f t="shared" si="0"/>
        <v>6.340310374390699E-3</v>
      </c>
      <c r="F32" t="s">
        <v>38</v>
      </c>
      <c r="G32" s="1">
        <v>8.0000000000000002E-3</v>
      </c>
      <c r="H32">
        <v>1351</v>
      </c>
      <c r="I32">
        <v>1487</v>
      </c>
      <c r="J32">
        <v>1621</v>
      </c>
      <c r="K32">
        <v>1742</v>
      </c>
      <c r="L32">
        <v>1845</v>
      </c>
    </row>
    <row r="33" spans="1:20" x14ac:dyDescent="0.25">
      <c r="A33" t="s">
        <v>83</v>
      </c>
      <c r="B33" s="7">
        <f>H30</f>
        <v>276</v>
      </c>
      <c r="C33" s="9">
        <f t="shared" si="1"/>
        <v>276</v>
      </c>
      <c r="D33" s="17">
        <f t="shared" si="0"/>
        <v>1.5966475030399936E-3</v>
      </c>
      <c r="F33" t="s">
        <v>39</v>
      </c>
      <c r="G33" s="1">
        <v>3.9E-2</v>
      </c>
      <c r="H33" s="2">
        <v>6520</v>
      </c>
      <c r="I33" s="2">
        <v>7177</v>
      </c>
      <c r="J33" s="2">
        <v>7824</v>
      </c>
      <c r="K33" s="2">
        <v>8407</v>
      </c>
      <c r="L33" s="2">
        <v>8905</v>
      </c>
    </row>
    <row r="34" spans="1:20" x14ac:dyDescent="0.25">
      <c r="A34" t="s">
        <v>84</v>
      </c>
      <c r="B34" s="7">
        <f>H29</f>
        <v>415</v>
      </c>
      <c r="C34" s="9">
        <f t="shared" si="1"/>
        <v>415</v>
      </c>
      <c r="D34" s="17">
        <f t="shared" si="0"/>
        <v>2.4007562092811497E-3</v>
      </c>
      <c r="F34" t="s">
        <v>17</v>
      </c>
      <c r="G34" s="1">
        <v>1.4999999999999999E-2</v>
      </c>
      <c r="H34" s="2">
        <v>2463</v>
      </c>
      <c r="I34" s="2">
        <v>2711</v>
      </c>
      <c r="J34" s="2">
        <v>2955</v>
      </c>
      <c r="K34" s="2">
        <v>3175</v>
      </c>
      <c r="L34" s="2">
        <v>3363</v>
      </c>
    </row>
    <row r="35" spans="1:20" x14ac:dyDescent="0.25">
      <c r="A35" t="s">
        <v>85</v>
      </c>
      <c r="B35" s="19">
        <f>H17+O17</f>
        <v>7757</v>
      </c>
      <c r="C35" s="9">
        <f>B35/4</f>
        <v>1939.25</v>
      </c>
      <c r="D35" s="17">
        <f t="shared" si="0"/>
        <v>1.1218473443008361E-2</v>
      </c>
      <c r="F35" t="s">
        <v>40</v>
      </c>
      <c r="G35" s="1">
        <v>1.9E-2</v>
      </c>
      <c r="H35" s="2">
        <v>3123</v>
      </c>
      <c r="I35" s="2">
        <v>3438</v>
      </c>
      <c r="J35" s="2">
        <v>3748</v>
      </c>
      <c r="K35" s="2">
        <v>4027</v>
      </c>
      <c r="L35" s="2">
        <v>4266</v>
      </c>
    </row>
    <row r="36" spans="1:20" x14ac:dyDescent="0.25">
      <c r="A36" t="s">
        <v>86</v>
      </c>
      <c r="B36" s="20"/>
      <c r="C36" s="7">
        <f>B35/4</f>
        <v>1939.25</v>
      </c>
      <c r="D36" s="17">
        <f t="shared" si="0"/>
        <v>1.1218473443008361E-2</v>
      </c>
      <c r="F36" t="s">
        <v>41</v>
      </c>
      <c r="G36" s="1">
        <v>5.0000000000000001E-3</v>
      </c>
      <c r="H36">
        <v>866</v>
      </c>
      <c r="I36">
        <v>953</v>
      </c>
      <c r="J36">
        <v>1039</v>
      </c>
      <c r="K36">
        <v>1117</v>
      </c>
      <c r="L36">
        <v>1183</v>
      </c>
    </row>
    <row r="37" spans="1:20" s="3" customFormat="1" x14ac:dyDescent="0.25">
      <c r="A37" t="s">
        <v>87</v>
      </c>
      <c r="B37" s="20"/>
      <c r="C37" s="7">
        <f>B35/4</f>
        <v>1939.25</v>
      </c>
      <c r="D37" s="17">
        <f t="shared" si="0"/>
        <v>1.1218473443008361E-2</v>
      </c>
      <c r="F37" s="3" t="s">
        <v>2</v>
      </c>
      <c r="G37" s="4">
        <v>0.18</v>
      </c>
      <c r="H37" s="5">
        <v>30251</v>
      </c>
      <c r="I37" s="5">
        <v>33298</v>
      </c>
      <c r="J37" s="5">
        <v>36301</v>
      </c>
      <c r="K37" s="5">
        <v>39009</v>
      </c>
      <c r="L37" s="5">
        <v>41318</v>
      </c>
      <c r="N37" s="4">
        <v>0.22</v>
      </c>
      <c r="O37" s="5">
        <v>5375</v>
      </c>
      <c r="P37" s="5">
        <v>5916</v>
      </c>
      <c r="Q37" s="5">
        <v>6450</v>
      </c>
      <c r="R37" s="5">
        <v>6931</v>
      </c>
      <c r="S37" s="5">
        <v>7341</v>
      </c>
      <c r="T37" s="3" t="s">
        <v>52</v>
      </c>
    </row>
    <row r="38" spans="1:20" x14ac:dyDescent="0.25">
      <c r="A38" t="s">
        <v>88</v>
      </c>
      <c r="B38" s="7">
        <f>H18</f>
        <v>1244</v>
      </c>
      <c r="C38" s="7">
        <f>B38</f>
        <v>1244</v>
      </c>
      <c r="D38" s="17">
        <f t="shared" si="0"/>
        <v>7.1964836731222897E-3</v>
      </c>
      <c r="F38" t="s">
        <v>42</v>
      </c>
      <c r="G38" s="1">
        <v>2E-3</v>
      </c>
      <c r="H38">
        <v>415</v>
      </c>
      <c r="I38">
        <v>456</v>
      </c>
      <c r="J38">
        <v>498</v>
      </c>
      <c r="K38">
        <v>535</v>
      </c>
      <c r="L38">
        <v>566</v>
      </c>
    </row>
    <row r="39" spans="1:20" x14ac:dyDescent="0.25">
      <c r="A39" t="s">
        <v>89</v>
      </c>
      <c r="C39" s="7">
        <f>B35/4</f>
        <v>1939.25</v>
      </c>
      <c r="D39" s="17">
        <f t="shared" si="0"/>
        <v>1.1218473443008361E-2</v>
      </c>
      <c r="F39" t="s">
        <v>43</v>
      </c>
      <c r="G39" s="1">
        <v>4.0000000000000001E-3</v>
      </c>
      <c r="H39">
        <v>691</v>
      </c>
      <c r="I39">
        <v>761</v>
      </c>
      <c r="J39">
        <v>829</v>
      </c>
      <c r="K39">
        <v>891</v>
      </c>
      <c r="L39">
        <v>944</v>
      </c>
    </row>
    <row r="40" spans="1:20" x14ac:dyDescent="0.25">
      <c r="A40" t="s">
        <v>90</v>
      </c>
      <c r="B40" s="9">
        <f>H23</f>
        <v>6496</v>
      </c>
      <c r="C40" s="9">
        <f t="shared" ref="C40:C45" si="2">B40</f>
        <v>6496</v>
      </c>
      <c r="D40" s="17">
        <f t="shared" si="0"/>
        <v>3.7579065868651444E-2</v>
      </c>
      <c r="F40" t="s">
        <v>11</v>
      </c>
      <c r="G40" s="1">
        <v>3.0000000000000001E-3</v>
      </c>
      <c r="H40">
        <v>553</v>
      </c>
      <c r="I40">
        <v>609</v>
      </c>
      <c r="J40">
        <v>663</v>
      </c>
      <c r="K40">
        <v>713</v>
      </c>
      <c r="L40">
        <v>755</v>
      </c>
    </row>
    <row r="41" spans="1:20" x14ac:dyDescent="0.25">
      <c r="A41" t="s">
        <v>91</v>
      </c>
      <c r="B41" s="7">
        <f>O37*0.95</f>
        <v>5106.25</v>
      </c>
      <c r="C41" s="7">
        <f t="shared" si="2"/>
        <v>5106.25</v>
      </c>
      <c r="D41" s="17">
        <f t="shared" si="0"/>
        <v>2.9539425044920173E-2</v>
      </c>
      <c r="F41" t="s">
        <v>44</v>
      </c>
      <c r="G41" s="1">
        <v>6.5000000000000002E-2</v>
      </c>
      <c r="H41" s="2">
        <v>10900</v>
      </c>
      <c r="I41" s="2">
        <v>11998</v>
      </c>
      <c r="J41" s="2">
        <v>13080</v>
      </c>
      <c r="K41" s="2">
        <v>14055</v>
      </c>
      <c r="L41" s="2">
        <v>14887</v>
      </c>
    </row>
    <row r="42" spans="1:20" x14ac:dyDescent="0.25">
      <c r="A42" t="s">
        <v>92</v>
      </c>
      <c r="B42" s="7">
        <f>H39+H40</f>
        <v>1244</v>
      </c>
      <c r="C42" s="7">
        <f t="shared" si="2"/>
        <v>1244</v>
      </c>
      <c r="D42" s="17">
        <f t="shared" si="0"/>
        <v>7.1964836731222897E-3</v>
      </c>
      <c r="F42" t="s">
        <v>12</v>
      </c>
      <c r="G42" s="1">
        <v>1E-3</v>
      </c>
      <c r="H42">
        <v>138</v>
      </c>
      <c r="I42">
        <v>152</v>
      </c>
      <c r="J42">
        <v>166</v>
      </c>
      <c r="K42">
        <v>178</v>
      </c>
      <c r="L42">
        <v>189</v>
      </c>
    </row>
    <row r="43" spans="1:20" x14ac:dyDescent="0.25">
      <c r="A43" t="s">
        <v>93</v>
      </c>
      <c r="C43" s="7">
        <f t="shared" si="2"/>
        <v>0</v>
      </c>
      <c r="D43" s="17">
        <f t="shared" si="0"/>
        <v>0</v>
      </c>
      <c r="F43" t="s">
        <v>45</v>
      </c>
      <c r="G43" s="1">
        <v>5.1999999999999998E-2</v>
      </c>
      <c r="H43" s="2">
        <v>8708</v>
      </c>
      <c r="I43" s="2">
        <v>9585</v>
      </c>
      <c r="J43" s="2">
        <v>10450</v>
      </c>
      <c r="K43" s="2">
        <v>11229</v>
      </c>
      <c r="L43" s="2">
        <v>11894</v>
      </c>
    </row>
    <row r="44" spans="1:20" x14ac:dyDescent="0.25">
      <c r="A44" t="s">
        <v>94</v>
      </c>
      <c r="C44" s="7">
        <f t="shared" si="2"/>
        <v>0</v>
      </c>
      <c r="D44" s="17">
        <f t="shared" si="0"/>
        <v>0</v>
      </c>
      <c r="F44" t="s">
        <v>46</v>
      </c>
      <c r="G44" s="1">
        <v>7.0000000000000001E-3</v>
      </c>
      <c r="H44">
        <v>1244</v>
      </c>
      <c r="I44">
        <v>1369</v>
      </c>
      <c r="J44">
        <v>1493</v>
      </c>
      <c r="K44">
        <v>1604</v>
      </c>
      <c r="L44">
        <v>1699</v>
      </c>
    </row>
    <row r="45" spans="1:20" x14ac:dyDescent="0.25">
      <c r="A45" t="s">
        <v>95</v>
      </c>
      <c r="B45" s="9">
        <f>H45</f>
        <v>4700</v>
      </c>
      <c r="C45" s="9">
        <f t="shared" si="2"/>
        <v>4700</v>
      </c>
      <c r="D45" s="17">
        <f t="shared" si="0"/>
        <v>2.7189287189449168E-2</v>
      </c>
      <c r="F45" t="s">
        <v>18</v>
      </c>
      <c r="G45" s="1">
        <v>2.8000000000000001E-2</v>
      </c>
      <c r="H45" s="2">
        <v>4700</v>
      </c>
      <c r="I45" s="2">
        <v>5173</v>
      </c>
      <c r="J45" s="2">
        <v>5639</v>
      </c>
      <c r="K45" s="2">
        <v>6060</v>
      </c>
      <c r="L45" s="2">
        <v>6419</v>
      </c>
    </row>
    <row r="46" spans="1:20" x14ac:dyDescent="0.25">
      <c r="B46" s="9">
        <f>SUM(B2:B45)</f>
        <v>172862.2</v>
      </c>
      <c r="C46" s="9">
        <f>SUM(C2:C45)</f>
        <v>172862.2</v>
      </c>
      <c r="D46" s="9">
        <f>SUM(D2:D45)</f>
        <v>0.99999999999999989</v>
      </c>
      <c r="F46" t="s">
        <v>47</v>
      </c>
      <c r="G46" s="1">
        <v>1.2E-2</v>
      </c>
      <c r="H46" s="2">
        <v>2073</v>
      </c>
      <c r="I46" s="2">
        <v>2282</v>
      </c>
      <c r="J46" s="2">
        <v>2488</v>
      </c>
      <c r="K46" s="2">
        <v>2674</v>
      </c>
      <c r="L46" s="2">
        <v>2832</v>
      </c>
    </row>
    <row r="47" spans="1:20" x14ac:dyDescent="0.25">
      <c r="F47" t="s">
        <v>48</v>
      </c>
      <c r="G47" s="1">
        <v>5.0000000000000001E-3</v>
      </c>
      <c r="H47">
        <v>829</v>
      </c>
      <c r="I47">
        <v>913</v>
      </c>
      <c r="J47">
        <v>995</v>
      </c>
      <c r="K47">
        <v>1069</v>
      </c>
      <c r="L47">
        <v>1133</v>
      </c>
    </row>
    <row r="48" spans="1:20" x14ac:dyDescent="0.25">
      <c r="F48" t="s">
        <v>14</v>
      </c>
      <c r="G48" s="1">
        <v>1</v>
      </c>
      <c r="H48" s="2">
        <v>167862</v>
      </c>
      <c r="I48" s="2">
        <v>184772</v>
      </c>
      <c r="J48" s="2">
        <v>201434</v>
      </c>
      <c r="K48" s="2">
        <v>216459</v>
      </c>
      <c r="L48" s="2">
        <v>229277</v>
      </c>
    </row>
  </sheetData>
  <mergeCells count="4">
    <mergeCell ref="B2:B4"/>
    <mergeCell ref="B5:B6"/>
    <mergeCell ref="B7:B8"/>
    <mergeCell ref="B35:B3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SF_Comp</vt:lpstr>
      <vt:lpstr>Raw</vt:lpstr>
      <vt:lpstr>Raw_MF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Sardarmehni</dc:creator>
  <cp:lastModifiedBy>Mojtaba Sardarmehni</cp:lastModifiedBy>
  <dcterms:created xsi:type="dcterms:W3CDTF">2022-01-28T21:26:51Z</dcterms:created>
  <dcterms:modified xsi:type="dcterms:W3CDTF">2022-01-28T23:10:28Z</dcterms:modified>
</cp:coreProperties>
</file>