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cancer/Documents/工作资料/易畅数字/团队管理/绩效/2023Q3/"/>
    </mc:Choice>
  </mc:AlternateContent>
  <xr:revisionPtr revIDLastSave="0" documentId="13_ncr:1_{B9756823-3966-044E-9C38-00BE2C638399}" xr6:coauthVersionLast="47" xr6:coauthVersionMax="47" xr10:uidLastSave="{00000000-0000-0000-0000-000000000000}"/>
  <bookViews>
    <workbookView xWindow="0" yWindow="760" windowWidth="30240" windowHeight="18880" xr2:uid="{00000000-000D-0000-FFFF-FFFF00000000}"/>
  </bookViews>
  <sheets>
    <sheet name="汇总" sheetId="10" r:id="rId1"/>
    <sheet name="前端-林飞" sheetId="1" r:id="rId2"/>
    <sheet name="前端-王兵" sheetId="3" r:id="rId3"/>
    <sheet name="前端-王道伟" sheetId="4" r:id="rId4"/>
    <sheet name="前端-王倩" sheetId="5" r:id="rId5"/>
    <sheet name="前端-魏亚鹏" sheetId="6" r:id="rId6"/>
    <sheet name="前端-夏涛" sheetId="7" r:id="rId7"/>
    <sheet name="前端-谢清月" sheetId="8" r:id="rId8"/>
    <sheet name="前端-伊虹现" sheetId="9" r:id="rId9"/>
    <sheet name="服务端-王锐" sheetId="40" r:id="rId10"/>
    <sheet name="服务端-李建君" sheetId="12" r:id="rId11"/>
    <sheet name="服务端-徐梓峻" sheetId="13" r:id="rId12"/>
    <sheet name="服务端-吴春成" sheetId="14" r:id="rId13"/>
    <sheet name="服务端-覃天金" sheetId="24" r:id="rId14"/>
    <sheet name="服务端-亓洋洋" sheetId="25" r:id="rId15"/>
    <sheet name="服务端-林永作" sheetId="38" r:id="rId16"/>
    <sheet name="服务端-刘欢" sheetId="39" r:id="rId17"/>
    <sheet name="服务端-林浩" sheetId="26" r:id="rId18"/>
    <sheet name="服务端-刘小猛" sheetId="23" r:id="rId19"/>
    <sheet name="服务端-文宗军" sheetId="44" r:id="rId20"/>
    <sheet name="服务端-龚涛" sheetId="16" r:id="rId21"/>
    <sheet name="服务端-周己然" sheetId="17" r:id="rId22"/>
    <sheet name="服务端-梁明亮" sheetId="18" r:id="rId23"/>
    <sheet name="服务端-李敏" sheetId="20" r:id="rId24"/>
    <sheet name="服务端-王俊" sheetId="21" r:id="rId25"/>
    <sheet name="大数据-雷政" sheetId="27" r:id="rId26"/>
    <sheet name="大数据-李彦婕" sheetId="28" r:id="rId27"/>
    <sheet name="大数据-刘林" sheetId="29" r:id="rId28"/>
    <sheet name="测试-李顺江" sheetId="31" r:id="rId29"/>
    <sheet name="测试-叶辉" sheetId="32" r:id="rId30"/>
    <sheet name="测试-熊佳雨" sheetId="33" r:id="rId31"/>
    <sheet name="测试-舒欢" sheetId="36" r:id="rId32"/>
    <sheet name="测试-刘浩" sheetId="47" r:id="rId33"/>
    <sheet name="研发组长-李翌文" sheetId="37" r:id="rId34"/>
    <sheet name="研发组长-聂学强" sheetId="11" r:id="rId35"/>
    <sheet name="研发组长-黄磊" sheetId="41" r:id="rId36"/>
    <sheet name="研发组长-王春梅" sheetId="45" r:id="rId37"/>
    <sheet name="研发组长-唐金" sheetId="42" r:id="rId38"/>
    <sheet name="运维-张滔" sheetId="46" r:id="rId39"/>
  </sheets>
  <definedNames>
    <definedName name="姓名">GET.WORKBOOK(1)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42" l="1"/>
  <c r="F10" i="42"/>
  <c r="G10" i="28"/>
  <c r="F10" i="28"/>
  <c r="G10" i="27"/>
  <c r="F10" i="27"/>
  <c r="G10" i="29"/>
  <c r="F10" i="29"/>
  <c r="G10" i="45"/>
  <c r="F10" i="45"/>
  <c r="G10" i="47"/>
  <c r="F10" i="47"/>
  <c r="G10" i="36"/>
  <c r="F10" i="36"/>
  <c r="G10" i="33"/>
  <c r="F10" i="33"/>
  <c r="G10" i="32"/>
  <c r="F10" i="32"/>
  <c r="G10" i="31"/>
  <c r="F10" i="31"/>
  <c r="G10" i="11"/>
  <c r="F10" i="11"/>
  <c r="G10" i="25"/>
  <c r="F10" i="25"/>
  <c r="G10" i="24"/>
  <c r="F10" i="24"/>
  <c r="G10" i="14"/>
  <c r="F10" i="14"/>
  <c r="G10" i="13"/>
  <c r="F10" i="13"/>
  <c r="G10" i="12"/>
  <c r="F10" i="12"/>
  <c r="G10" i="40"/>
  <c r="F10" i="40"/>
  <c r="G10" i="21"/>
  <c r="F10" i="21"/>
  <c r="G10" i="20"/>
  <c r="F10" i="20"/>
  <c r="G10" i="18"/>
  <c r="F10" i="18"/>
  <c r="G10" i="17"/>
  <c r="F10" i="17"/>
  <c r="G10" i="44"/>
  <c r="F10" i="44"/>
  <c r="G10" i="23"/>
  <c r="F10" i="23"/>
  <c r="G10" i="26"/>
  <c r="F10" i="26"/>
  <c r="G10" i="16"/>
  <c r="F10" i="16"/>
  <c r="G10" i="39"/>
  <c r="F10" i="39"/>
  <c r="G10" i="37"/>
  <c r="F10" i="37"/>
  <c r="G10" i="38"/>
  <c r="F10" i="38"/>
  <c r="G10" i="41"/>
  <c r="F10" i="41"/>
  <c r="G10" i="46"/>
  <c r="F10" i="46"/>
  <c r="G10" i="9"/>
  <c r="F10" i="9"/>
  <c r="G10" i="8"/>
  <c r="F10" i="8"/>
  <c r="G10" i="7"/>
  <c r="F10" i="7"/>
  <c r="G10" i="6"/>
  <c r="F10" i="6"/>
  <c r="G10" i="5"/>
  <c r="F10" i="5"/>
  <c r="G10" i="4"/>
  <c r="F10" i="4"/>
  <c r="G10" i="3"/>
  <c r="F10" i="3"/>
  <c r="G10" i="1"/>
  <c r="F10" i="1"/>
  <c r="B34" i="10" a="1"/>
  <c r="B4" i="10" a="1"/>
  <c r="B20" i="10" a="1"/>
  <c r="B15" i="10" a="1"/>
  <c r="C30" i="10" a="1"/>
  <c r="B17" i="10" a="1"/>
  <c r="B16" i="10" a="1"/>
  <c r="B12" i="10" a="1"/>
  <c r="B7" i="10" a="1"/>
  <c r="B11" i="10" a="1"/>
  <c r="B36" i="10" a="1"/>
  <c r="B8" i="10" a="1"/>
  <c r="B38" i="10" a="1"/>
  <c r="B19" i="10" a="1"/>
  <c r="B5" i="10" a="1"/>
  <c r="C31" i="10" a="1"/>
  <c r="B24" i="10" a="1"/>
  <c r="B10" i="10" a="1"/>
  <c r="B18" i="10" a="1"/>
  <c r="B31" i="10" a="1"/>
  <c r="B13" i="10" a="1"/>
  <c r="B3" i="10" a="1"/>
  <c r="B32" i="10" a="1"/>
  <c r="B14" i="10" a="1"/>
  <c r="B23" i="10" a="1"/>
  <c r="B9" i="10" a="1"/>
  <c r="B37" i="10" a="1"/>
  <c r="B33" i="10" a="1"/>
  <c r="B6" i="10" a="1"/>
  <c r="B21" i="10" a="1"/>
  <c r="B27" i="10" a="1"/>
  <c r="B30" i="10" a="1"/>
  <c r="B29" i="10" a="1"/>
  <c r="B2" i="10" a="1"/>
  <c r="C26" i="10" a="1"/>
  <c r="B28" i="10" a="1"/>
  <c r="B22" i="10" a="1"/>
  <c r="B35" i="10" a="1"/>
  <c r="B26" i="10" a="1"/>
  <c r="B25" i="10" a="1"/>
  <c r="E30" i="10" a="1"/>
  <c r="B30" i="10" l="1"/>
  <c r="B28" i="10"/>
  <c r="B21" i="10"/>
  <c r="B18" i="10"/>
  <c r="B5" i="10"/>
  <c r="B22" i="10"/>
  <c r="B16" i="10"/>
  <c r="B10" i="10"/>
  <c r="B36" i="10"/>
  <c r="B13" i="10"/>
  <c r="B17" i="10"/>
  <c r="B2" i="10"/>
  <c r="B33" i="10"/>
  <c r="B4" i="10"/>
  <c r="B19" i="10"/>
  <c r="B9" i="10"/>
  <c r="B6" i="10"/>
  <c r="B27" i="10"/>
  <c r="B12" i="10"/>
  <c r="B32" i="10"/>
  <c r="B3" i="10"/>
  <c r="B34" i="10"/>
  <c r="B31" i="10"/>
  <c r="B29" i="10"/>
  <c r="B35" i="10"/>
  <c r="B14" i="10"/>
  <c r="B24" i="10"/>
  <c r="B15" i="10"/>
  <c r="B26" i="10"/>
  <c r="B8" i="10"/>
  <c r="B20" i="10"/>
  <c r="B23" i="10"/>
  <c r="B25" i="10"/>
  <c r="B37" i="10"/>
  <c r="B11" i="10"/>
  <c r="B38" i="10"/>
  <c r="B7" i="10"/>
  <c r="C26" i="10"/>
  <c r="C31" i="10"/>
  <c r="E30" i="10"/>
  <c r="C30" i="10"/>
  <c r="F30" i="10" a="1"/>
  <c r="F20" i="10" a="1"/>
  <c r="F20" i="10" l="1"/>
  <c r="K2" i="10" s="1"/>
  <c r="F30" i="10"/>
  <c r="C20" i="10" a="1"/>
  <c r="C21" i="10" a="1"/>
  <c r="F21" i="10" a="1"/>
  <c r="E21" i="10" a="1"/>
  <c r="F17" i="10" a="1"/>
  <c r="E20" i="10" a="1"/>
  <c r="F15" i="10" a="1"/>
  <c r="F33" i="10" a="1"/>
  <c r="F23" i="10" a="1"/>
  <c r="F32" i="10" a="1"/>
  <c r="F5" i="10" a="1"/>
  <c r="D30" i="10" l="1"/>
  <c r="F32" i="10"/>
  <c r="F23" i="10"/>
  <c r="F17" i="10"/>
  <c r="F21" i="10"/>
  <c r="F33" i="10"/>
  <c r="F15" i="10"/>
  <c r="F5" i="10"/>
  <c r="E20" i="10"/>
  <c r="J2" i="10" s="1"/>
  <c r="E21" i="10"/>
  <c r="C20" i="10"/>
  <c r="C21" i="10"/>
  <c r="C17" i="10" a="1"/>
  <c r="C22" i="10" a="1"/>
  <c r="C15" i="10" a="1"/>
  <c r="C33" i="10" a="1"/>
  <c r="C23" i="10" a="1"/>
  <c r="C6" i="10" a="1"/>
  <c r="C32" i="10" a="1"/>
  <c r="C7" i="10" a="1"/>
  <c r="F2" i="10" a="1"/>
  <c r="E4" i="10" a="1"/>
  <c r="E19" i="10" a="1"/>
  <c r="E6" i="10" a="1"/>
  <c r="E17" i="10" a="1"/>
  <c r="E18" i="10" a="1"/>
  <c r="E22" i="10" a="1"/>
  <c r="F9" i="10" a="1"/>
  <c r="F3" i="10" a="1"/>
  <c r="E28" i="10" a="1"/>
  <c r="E10" i="10" a="1"/>
  <c r="F11" i="10" a="1"/>
  <c r="F19" i="10" a="1"/>
  <c r="E35" i="10" a="1"/>
  <c r="E37" i="10" a="1"/>
  <c r="F10" i="10" a="1"/>
  <c r="F18" i="10" a="1"/>
  <c r="F14" i="10" a="1"/>
  <c r="F13" i="10" a="1"/>
  <c r="F39" i="10" a="1"/>
  <c r="F12" i="10" a="1"/>
  <c r="F29" i="10" a="1"/>
  <c r="F28" i="10" a="1"/>
  <c r="E38" i="10" a="1"/>
  <c r="E16" i="10" a="1"/>
  <c r="E29" i="10" a="1"/>
  <c r="E24" i="10" a="1"/>
  <c r="E32" i="10" a="1"/>
  <c r="E2" i="10" a="1"/>
  <c r="F37" i="10" a="1"/>
  <c r="F38" i="10" a="1"/>
  <c r="E11" i="10" a="1"/>
  <c r="E14" i="10" a="1"/>
  <c r="E7" i="10" a="1"/>
  <c r="E36" i="10" a="1"/>
  <c r="F27" i="10" a="1"/>
  <c r="F7" i="10" a="1"/>
  <c r="F22" i="10" a="1"/>
  <c r="F8" i="10" a="1"/>
  <c r="F26" i="10" a="1"/>
  <c r="F24" i="10" a="1"/>
  <c r="E25" i="10" a="1"/>
  <c r="F6" i="10" a="1"/>
  <c r="E39" i="10" a="1"/>
  <c r="E12" i="10" a="1"/>
  <c r="E34" i="10" a="1"/>
  <c r="E33" i="10" a="1"/>
  <c r="E9" i="10" a="1"/>
  <c r="F36" i="10" a="1"/>
  <c r="E15" i="10" a="1"/>
  <c r="F4" i="10" a="1"/>
  <c r="E23" i="10" a="1"/>
  <c r="F34" i="10" a="1"/>
  <c r="F35" i="10" a="1"/>
  <c r="E5" i="10" a="1"/>
  <c r="E3" i="10" a="1"/>
  <c r="E8" i="10" a="1"/>
  <c r="E13" i="10" a="1"/>
  <c r="E27" i="10" a="1"/>
  <c r="E31" i="10" a="1"/>
  <c r="F31" i="10" a="1"/>
  <c r="E26" i="10" a="1"/>
  <c r="F16" i="10" a="1"/>
  <c r="F25" i="10" a="1"/>
  <c r="D20" i="10" l="1"/>
  <c r="I2" i="10" s="1"/>
  <c r="F6" i="10"/>
  <c r="K7" i="10" s="1"/>
  <c r="D21" i="10"/>
  <c r="F39" i="10"/>
  <c r="F3" i="10"/>
  <c r="F25" i="10"/>
  <c r="F8" i="10"/>
  <c r="K5" i="10" s="1"/>
  <c r="F29" i="10"/>
  <c r="F28" i="10"/>
  <c r="F2" i="10"/>
  <c r="F26" i="10"/>
  <c r="F11" i="10"/>
  <c r="F14" i="10"/>
  <c r="F4" i="10"/>
  <c r="F19" i="10"/>
  <c r="F18" i="10"/>
  <c r="F16" i="10"/>
  <c r="F22" i="10"/>
  <c r="F36" i="10"/>
  <c r="F27" i="10"/>
  <c r="F10" i="10"/>
  <c r="F37" i="10"/>
  <c r="F34" i="10"/>
  <c r="F13" i="10"/>
  <c r="E17" i="10"/>
  <c r="D17" i="10" s="1"/>
  <c r="E33" i="10"/>
  <c r="E5" i="10"/>
  <c r="E6" i="10"/>
  <c r="E8" i="10"/>
  <c r="E32" i="10"/>
  <c r="E3" i="10"/>
  <c r="E15" i="10"/>
  <c r="E23" i="10"/>
  <c r="E25" i="10"/>
  <c r="E11" i="10"/>
  <c r="E4" i="10"/>
  <c r="E19" i="10"/>
  <c r="E18" i="10"/>
  <c r="E26" i="10"/>
  <c r="E36" i="10"/>
  <c r="E10" i="10"/>
  <c r="E28" i="10"/>
  <c r="E14" i="10"/>
  <c r="E2" i="10"/>
  <c r="E16" i="10"/>
  <c r="E22" i="10"/>
  <c r="E27" i="10"/>
  <c r="E29" i="10"/>
  <c r="E37" i="10"/>
  <c r="E34" i="10"/>
  <c r="E13" i="10"/>
  <c r="F38" i="10"/>
  <c r="E38" i="10"/>
  <c r="F35" i="10"/>
  <c r="E35" i="10"/>
  <c r="F24" i="10"/>
  <c r="E24" i="10"/>
  <c r="F9" i="10"/>
  <c r="E9" i="10"/>
  <c r="F12" i="10"/>
  <c r="E12" i="10"/>
  <c r="F31" i="10"/>
  <c r="E31" i="10"/>
  <c r="E7" i="10"/>
  <c r="F7" i="10"/>
  <c r="E39" i="10"/>
  <c r="C7" i="10"/>
  <c r="C32" i="10"/>
  <c r="C6" i="10"/>
  <c r="C15" i="10"/>
  <c r="C33" i="10"/>
  <c r="C23" i="10"/>
  <c r="C17" i="10"/>
  <c r="C22" i="10"/>
  <c r="K3" i="10" l="1"/>
  <c r="K4" i="10"/>
  <c r="J7" i="10"/>
  <c r="J5" i="10"/>
  <c r="J4" i="10"/>
  <c r="J3" i="10"/>
  <c r="D34" i="10"/>
  <c r="D33" i="10"/>
  <c r="D31" i="10"/>
  <c r="D9" i="10"/>
  <c r="D7" i="10"/>
  <c r="D12" i="10"/>
  <c r="D24" i="10"/>
  <c r="J6" i="10"/>
  <c r="D39" i="10"/>
  <c r="K6" i="10"/>
  <c r="D6" i="10"/>
  <c r="D32" i="10"/>
  <c r="D15" i="10"/>
  <c r="D23" i="10"/>
  <c r="D38" i="10"/>
  <c r="C19" i="10" a="1"/>
  <c r="C14" i="10" a="1"/>
  <c r="C36" i="10" a="1"/>
  <c r="C10" i="10" a="1"/>
  <c r="C34" i="10" a="1"/>
  <c r="C16" i="10" a="1"/>
  <c r="C18" i="10" a="1"/>
  <c r="C9" i="10" a="1"/>
  <c r="C13" i="10" a="1"/>
  <c r="C37" i="10" a="1"/>
  <c r="C3" i="10" a="1"/>
  <c r="C29" i="10" a="1"/>
  <c r="C27" i="10" a="1"/>
  <c r="C35" i="10" a="1"/>
  <c r="C25" i="10" a="1"/>
  <c r="C5" i="10" a="1"/>
  <c r="C38" i="10" a="1"/>
  <c r="C2" i="10" a="1"/>
  <c r="C12" i="10" a="1"/>
  <c r="C24" i="10" a="1"/>
  <c r="C8" i="10" a="1"/>
  <c r="C28" i="10" a="1"/>
  <c r="C4" i="10" a="1"/>
  <c r="C11" i="10" a="1"/>
  <c r="I7" i="10" l="1"/>
  <c r="C8" i="10"/>
  <c r="C3" i="10"/>
  <c r="C5" i="10"/>
  <c r="C16" i="10"/>
  <c r="D37" i="10"/>
  <c r="C25" i="10"/>
  <c r="C36" i="10"/>
  <c r="C27" i="10"/>
  <c r="D14" i="10"/>
  <c r="D4" i="10"/>
  <c r="C28" i="10"/>
  <c r="C14" i="10"/>
  <c r="C4" i="10"/>
  <c r="C19" i="10"/>
  <c r="C29" i="10"/>
  <c r="C37" i="10"/>
  <c r="D13" i="10"/>
  <c r="D35" i="10"/>
  <c r="D11" i="10"/>
  <c r="C12" i="10"/>
  <c r="C13" i="10"/>
  <c r="C9" i="10"/>
  <c r="C10" i="10"/>
  <c r="C34" i="10"/>
  <c r="C11" i="10"/>
  <c r="C38" i="10"/>
  <c r="C2" i="10"/>
  <c r="C35" i="10"/>
  <c r="C18" i="10"/>
  <c r="C24" i="10"/>
  <c r="B39" i="10" a="1"/>
  <c r="C39" i="10" a="1"/>
  <c r="K8" i="10" l="1"/>
  <c r="J8" i="10"/>
  <c r="I6" i="10"/>
  <c r="D27" i="10"/>
  <c r="D28" i="10"/>
  <c r="D5" i="10"/>
  <c r="D8" i="10"/>
  <c r="I5" i="10" s="1"/>
  <c r="D25" i="10"/>
  <c r="D29" i="10"/>
  <c r="D19" i="10"/>
  <c r="D16" i="10"/>
  <c r="D2" i="10"/>
  <c r="D18" i="10"/>
  <c r="D22" i="10"/>
  <c r="D10" i="10"/>
  <c r="C39" i="10"/>
  <c r="B39" i="10"/>
  <c r="I4" i="10" l="1"/>
  <c r="I8" i="10"/>
  <c r="D26" i="10"/>
  <c r="D3" i="10"/>
  <c r="D36" i="10"/>
  <c r="I3"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<sst xmlns="http://schemas.openxmlformats.org/spreadsheetml/2006/main" count="1375" uniqueCount="247">
  <si>
    <t>部门-姓名</t>
  </si>
  <si>
    <t>研发部-林飞</t>
  </si>
  <si>
    <t>考核周期</t>
  </si>
  <si>
    <t>季度</t>
  </si>
  <si>
    <t>汇报对象</t>
  </si>
  <si>
    <t>研发总监</t>
  </si>
  <si>
    <t>指标</t>
  </si>
  <si>
    <t>考核要求/内容</t>
  </si>
  <si>
    <t>评分规则</t>
  </si>
  <si>
    <t>权重</t>
  </si>
  <si>
    <t>得分批注</t>
  </si>
  <si>
    <t>加减分</t>
  </si>
  <si>
    <t>特殊贡献&amp;重大失误</t>
  </si>
  <si>
    <t>研发部-王兵</t>
  </si>
  <si>
    <t>研发部-王道伟</t>
  </si>
  <si>
    <t>研发部-王倩</t>
  </si>
  <si>
    <t>研发部-魏亚鹏</t>
  </si>
  <si>
    <t>研发部-夏涛</t>
  </si>
  <si>
    <t>研发部-谢清月</t>
  </si>
  <si>
    <t>研发部-伊虹现</t>
  </si>
  <si>
    <t>姓名</t>
    <phoneticPr fontId="7" type="noConversion"/>
  </si>
  <si>
    <t>岗位</t>
    <phoneticPr fontId="7" type="noConversion"/>
  </si>
  <si>
    <t>研发部-李建君</t>
  </si>
  <si>
    <t>研发部-徐梓峻</t>
  </si>
  <si>
    <t>研发部-龚涛</t>
  </si>
  <si>
    <t>研发部-梁明亮</t>
  </si>
  <si>
    <t>研发部-李敏</t>
  </si>
  <si>
    <t>研发部-林浩</t>
  </si>
  <si>
    <t>研发部-雷政</t>
  </si>
  <si>
    <t>研发部-李彦婕</t>
  </si>
  <si>
    <t>研发部-刘林</t>
  </si>
  <si>
    <t>研发部-李顺江</t>
  </si>
  <si>
    <t>研发部-叶辉</t>
  </si>
  <si>
    <t>序号</t>
    <phoneticPr fontId="7" type="noConversion"/>
  </si>
  <si>
    <t>1、由于标准发布SOP设计缺失（缺陷）导致的发布失败，根据影响度，每次扣除20分；
2、由于硬件资源（ECS、内存以及对象存储等）不足或者软件使用问题（Nacos配置、ES配置等）导致线上问题，根据影响程度，每次扣除10分；
3、由于线上关键信息监控缺失或者通知媒介缺失导致线上问题，根据影响程度，每次扣除10分；
4、由于信息安全类问题导致的线上事故，每次扣除50分；</t>
  </si>
  <si>
    <t>出现此情况，根据影响程度每次最多扣除20分；</t>
  </si>
  <si>
    <t>组</t>
    <phoneticPr fontId="7" type="noConversion"/>
  </si>
  <si>
    <t>组长</t>
    <phoneticPr fontId="7" type="noConversion"/>
  </si>
  <si>
    <t>前端</t>
    <phoneticPr fontId="7" type="noConversion"/>
  </si>
  <si>
    <t>测试</t>
    <phoneticPr fontId="7" type="noConversion"/>
  </si>
  <si>
    <t>大数据</t>
    <phoneticPr fontId="7" type="noConversion"/>
  </si>
  <si>
    <t>研发组员绩效评价表</t>
  </si>
  <si>
    <t>上级评分</t>
  </si>
  <si>
    <t>绩效考核得分</t>
  </si>
  <si>
    <t>上级评分</t>
    <phoneticPr fontId="7" type="noConversion"/>
  </si>
  <si>
    <t>自评得分</t>
  </si>
  <si>
    <t>自评得分</t>
    <phoneticPr fontId="7" type="noConversion"/>
  </si>
  <si>
    <t>分差</t>
    <phoneticPr fontId="7" type="noConversion"/>
  </si>
  <si>
    <t>研发部-黄磊</t>
  </si>
  <si>
    <t xml:space="preserve"> 绩效考核得分</t>
  </si>
  <si>
    <t>研发组长绩效评价表</t>
  </si>
  <si>
    <t>研发部-吴春成</t>
  </si>
  <si>
    <t>研发部-林永作</t>
  </si>
  <si>
    <t>测试组员绩效评价表</t>
  </si>
  <si>
    <t>研发部-舒欢</t>
  </si>
  <si>
    <t>运维绩效评价表</t>
  </si>
  <si>
    <t>运维</t>
    <phoneticPr fontId="7" type="noConversion"/>
  </si>
  <si>
    <t>平均分差</t>
    <phoneticPr fontId="7" type="noConversion"/>
  </si>
  <si>
    <t>上级平均分</t>
    <phoneticPr fontId="7" type="noConversion"/>
  </si>
  <si>
    <t>自评平均分</t>
    <phoneticPr fontId="7" type="noConversion"/>
  </si>
  <si>
    <t>研发部-文宗军</t>
  </si>
  <si>
    <t>研发组长</t>
  </si>
  <si>
    <t>评分备注</t>
  </si>
  <si>
    <t>研发部-李翌文</t>
  </si>
  <si>
    <t>研发部-王锐</t>
  </si>
  <si>
    <t>大数据组长</t>
  </si>
  <si>
    <t>测试组长</t>
  </si>
  <si>
    <t>研发部-熊佳雨</t>
  </si>
  <si>
    <t>研发部-刘浩</t>
  </si>
  <si>
    <t>测试组长绩效评价表</t>
  </si>
  <si>
    <t>研发部-王春梅</t>
  </si>
  <si>
    <t>物流解决方案小组</t>
    <phoneticPr fontId="7" type="noConversion"/>
  </si>
  <si>
    <t>箱类业务小组</t>
    <phoneticPr fontId="7" type="noConversion"/>
  </si>
  <si>
    <t>研发部-唐金</t>
  </si>
  <si>
    <t>质量指标</t>
  </si>
  <si>
    <t>1、业务研发团队内质量系数排名前40%的组员不扣分
2、业务研发团队内质量系数排名40~60%的组员扣10分
3、业务研发团队内质量系数排名60~80%的组员扣20分
4、业务研发团队内质量系数排名后20%的组员扣50分</t>
  </si>
  <si>
    <t>交付指标</t>
  </si>
  <si>
    <t>月度任务交付目标</t>
  </si>
  <si>
    <t>柔性指标（企业文化）</t>
  </si>
  <si>
    <t>特殊贡献及失误（加减分项）</t>
  </si>
  <si>
    <t>研发部-张滔</t>
  </si>
  <si>
    <t>研发部-聂学强</t>
  </si>
  <si>
    <t>研发部-覃天金</t>
  </si>
  <si>
    <t>研发部-亓洋洋</t>
  </si>
  <si>
    <r>
      <rPr>
        <b/>
        <sz val="10"/>
        <color rgb="FF000000"/>
        <rFont val="微软雅黑"/>
        <family val="2"/>
        <charset val="134"/>
      </rPr>
      <t>质量指标：</t>
    </r>
    <r>
      <rPr>
        <sz val="10"/>
        <color rgb="FF000000"/>
        <rFont val="微软雅黑"/>
        <family val="2"/>
        <charset val="134"/>
      </rPr>
      <t>根据所在业务团队质量系数进行横向比较</t>
    </r>
  </si>
  <si>
    <t>最终交付及时及质量</t>
  </si>
  <si>
    <t>评判标准：以单项100分为基础，以下各项若追溯原因在研发，则进行扣分。上级扣分需写明具体事项及影响程度：
1. 因产研原因，项目进度超过原计划2个工作日以上，每延迟1天扣10分；若已明确影响如期交付，每延迟1天扣20分。
2、交付不符合产品设计或系统设计要求（功能、性能、安全），根据偏差和影响度，每次最多扣10分；
3、交付不符合团队管理规范或者质量管理规范，根据偏差每次最多扣10分；</t>
  </si>
  <si>
    <t>工作量及过程</t>
  </si>
  <si>
    <r>
      <rPr>
        <b/>
        <sz val="10"/>
        <color rgb="FF000000"/>
        <rFont val="微软雅黑"/>
        <family val="2"/>
        <charset val="134"/>
      </rPr>
      <t>项目过程：</t>
    </r>
    <r>
      <rPr>
        <sz val="10"/>
        <color rgb="FF000000"/>
        <rFont val="微软雅黑"/>
        <family val="2"/>
        <charset val="134"/>
      </rPr>
      <t xml:space="preserve">按时完成需求评审、工作量评估、提测、发布、BUG修复，项目管理软件状态每日更新；
系统设计：按时完成系统设计，设计满足产品需求的功能、性能、安全要求，符合设计规范；
</t>
    </r>
    <r>
      <rPr>
        <b/>
        <sz val="10"/>
        <color rgb="FF000000"/>
        <rFont val="微软雅黑"/>
        <family val="2"/>
        <charset val="134"/>
      </rPr>
      <t xml:space="preserve">
</t>
    </r>
  </si>
  <si>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4、技术评审发现未完成系统设计或存在设计缺陷，扣5-20分
3. 根据每月人效报表确定职能岗人效基线，每低于人效基线1个百分点（不足向上取整），扣10分，上限扣50分</t>
  </si>
  <si>
    <t>企业文化</t>
  </si>
  <si>
    <r>
      <rPr>
        <b/>
        <sz val="10"/>
        <color rgb="FF000000"/>
        <rFont val="微软雅黑"/>
        <family val="2"/>
        <charset val="134"/>
      </rPr>
      <t>企业文化：</t>
    </r>
    <r>
      <rPr>
        <sz val="10"/>
        <color rgb="FF000000"/>
        <rFont val="微软雅黑"/>
        <family val="2"/>
        <charset val="134"/>
      </rPr>
      <t>靠谱：1. 凡事有交代，件件有着落，事事有回音；2. 诚实正直、言行一致、真实不装；3. 不抢功、不甩锅，有担当；
执行：1. 决策前充分表达，决策后坚决执行；2. 想尽办法让目标达成3. 不能只表态，不见实际行动或投机取巧；
团结：1. 团队的力量永远大于个人，主动协同发挥团队能力 2. 善于倾听、尊重不同意见，善于赢得伙伴信任 3. 反对拉帮结派，搞小圈子；
速度：1. 速度是第一竞争力，快速决策、快速执行；反对拖到时间节点提交成果，不能按期提交成果，无反馈；2. 探索途中唯一不变的是变化，主动拥抱变化 3. 不怕犯错，关键是快速修正；</t>
    </r>
  </si>
  <si>
    <t>以单项100分记，基础分80分，有正面典型案例，每项加10-50分，负面案例每次扣10-100分：
1. 分配的任务想尽办法解决、主动及时同步进度、遇到风险及时上报求助
2. 当遇到紧急或分工暂不明确的事件，能挺身而出承担任务解决问题
3. 遇到业务咨询或线上问题时，及时响应、耐心解答、主动推动问题解决
4. 深入理解业务价值，与协作方正面高效沟通、讨论，推动项目按时按质交付
3. 公司需要时，能主动站出来承担任务贡献力量；积极参加公司活动；
4. 积极传播正能量，若传播负能量扣100分
5. 符合公司企业文化要求</t>
  </si>
  <si>
    <t>学习提升</t>
  </si>
  <si>
    <t>组员根据组长定出的月度提升计划执行，组长监督并辅助，根据最终结果进行评定</t>
  </si>
  <si>
    <t>1、平台基础-支持tab页签改造初版1.0
2、useModal业务实现方案组内分享</t>
  </si>
  <si>
    <t>useModal组内分享跟预期要求存在偏差，页签改造需考虑组内使用成本以及定制化开发支持程度</t>
  </si>
  <si>
    <t>特殊贡献及失误</t>
  </si>
  <si>
    <t>特殊贡献&amp;重大失误(总分直接加减)</t>
  </si>
  <si>
    <t>1、有特殊贡献，如推动了业务破局、业务指标显著提升、推动客户满意度显著提升、性能/稳定性/安全重大提升，加10-30分；
2、获得部门、公司级优秀团队、个人奖励，加5-10分；
3、有重大失误，导致业务重大影响、客户满意度显著下降或严重客诉，一次扣10-20分；
4、线上产品因个人引起的P0级别故障每次扣10分
5、线上产品因个人引起的P1级别故障每次扣5分
6、公司6S检查根据行政最终给出的结果归属到个人，团队得分则个人得N-1分，团队扣分则个人扣N分</t>
  </si>
  <si>
    <t xml:space="preserve">1、提测质量较8月有较大幅度下降
</t>
    <phoneticPr fontId="7" type="noConversion"/>
  </si>
  <si>
    <t>1、缺乏主动承担能力，进度及时同步需提升</t>
    <phoneticPr fontId="7" type="noConversion"/>
  </si>
  <si>
    <t>1、海运商品迭代，飞书任务状态更新存在不及时情况
2、海运账单级海运商品迭代中：能做到开发工作前置，能主动承担后续补充优化需求开发工作</t>
  </si>
  <si>
    <t>持续探索自身感兴趣的技术点，9月份研究gitlab-runner，基本原理、如何配置、工作步骤、ci流程……等等，此后做一次组内分享</t>
  </si>
  <si>
    <t>功能已实现，但组内分享还未做</t>
  </si>
  <si>
    <r>
      <rPr>
        <b/>
        <sz val="10"/>
        <color theme="1"/>
        <rFont val="微软雅黑"/>
        <family val="2"/>
        <charset val="134"/>
      </rPr>
      <t>团队工作质量：</t>
    </r>
    <r>
      <rPr>
        <sz val="10"/>
        <color theme="1"/>
        <rFont val="微软雅黑"/>
        <family val="2"/>
        <charset val="134"/>
      </rPr>
      <t>把控团队整体交付质量</t>
    </r>
  </si>
  <si>
    <t>1、业务线整体质量分月度环比大于等于0不扣分
2、业务线整体质量分月度环比负增长5个点以内扣10分
3、业务线整体质量分月度环比负增长5-10个点扣20分
4、业务线整体质量分月度环比负增长高于10个点扣50分</t>
  </si>
  <si>
    <t>箱运营较8月【97】提升1.4；</t>
  </si>
  <si>
    <t>有组员质量排名末尾
未把好个别组员质量</t>
  </si>
  <si>
    <t>管理能力</t>
  </si>
  <si>
    <r>
      <rPr>
        <b/>
        <sz val="10"/>
        <color theme="1"/>
        <rFont val="微软雅黑"/>
        <family val="2"/>
        <charset val="134"/>
      </rPr>
      <t>管理要求：</t>
    </r>
    <r>
      <rPr>
        <sz val="10"/>
        <color theme="1"/>
        <rFont val="微软雅黑"/>
        <family val="2"/>
        <charset val="134"/>
      </rPr>
      <t xml:space="preserve">
1. 月度计划拆分到周/迭代；每周任务拆分到人到天；
2. 按时召开例会、总结复盘会，跟踪执行结果，协调资源推动项目按时交付、把控风险，及时上报；
3. 推动团队效率、质量、专业能力持续提升，保障团队稳定性（主动讲解业务知识、人效提升工具等）；
4. 飞书项目建立团队内部成员人效看板以及任务完成看板
5. 团队工作需要符合职能岗规范要求以及公司企业文化要求
6. 组员成长跟踪，根据组员上月下达月度提升任务完成度进行评分
7. 评估组员工作量估分合理性</t>
    </r>
  </si>
  <si>
    <t>不符合管理要求，根据实际情况进行扣分</t>
  </si>
  <si>
    <t>第三项 -10</t>
  </si>
  <si>
    <t>1、有特殊贡献，如推动了业务破局、业务指标显著提升、推动客户满意度显著提升、性能/稳定性/安全重大提升，加10-30分；
2、获得部门、公司级优秀团队、个人奖励，加5-10分；
3、有重大失误，导致业务重大影响、客户满意度显著下降或严重客诉，一次扣10-20分；
4、线上产品因个人引起的P0级别故障每次扣10分，组员导致事故组长负连带责任扣5分
5、线上产品因个人引起的P1级别故障每次扣5分，组员导致事故组长负连带责任扣2分
6、公司6S检查根据行政最终给出的结果归属到个人，团队得分则个人得N-1分，团队扣分则个人扣N分</t>
  </si>
  <si>
    <r>
      <t>项目过程：</t>
    </r>
    <r>
      <rPr>
        <sz val="10"/>
        <color rgb="FF000000"/>
        <rFont val="微软雅黑"/>
        <family val="2"/>
        <charset val="134"/>
      </rPr>
      <t>按时完成需求评审、工作量评估、提测、发布、BUG修复，项目管理软件状态每日更新；
系统设计：按时完成系统设计，设计满足产品需求的功能、性能、安全要求，符合设计规范；</t>
    </r>
    <phoneticPr fontId="7" type="noConversion"/>
  </si>
  <si>
    <t>作为业务线小组长需要注意工作过程中出现的负面示范行为</t>
    <phoneticPr fontId="7" type="noConversion"/>
  </si>
  <si>
    <t>业务线小组质量并列第1</t>
  </si>
  <si>
    <t>第1点做的较好
第2点虽有进度，但未完成</t>
  </si>
  <si>
    <t>物流解决方案组较8月【99.4】降低3.4</t>
  </si>
  <si>
    <t>有组员质量排名末尾</t>
  </si>
  <si>
    <t xml:space="preserve">第3点有待提升（个别组员较8月提测质量有较大下滑）
</t>
  </si>
  <si>
    <t xml:space="preserve">  9月整个前端组人力吃紧，主动承担了更多的研发工作</t>
    <phoneticPr fontId="7" type="noConversion"/>
  </si>
  <si>
    <t>基于8月输出的前端openapi脚本，9月完成组内分享
自测覆盖率100%，测试用例覆盖率100%</t>
  </si>
  <si>
    <t>openapi组内分享完成，分享质量有提升空间</t>
  </si>
  <si>
    <t>主动承担能力，积极性还需提升</t>
    <phoneticPr fontId="7" type="noConversion"/>
  </si>
  <si>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4、技术评审发现未完成系统设计或存在设计缺陷，扣5-20分
5. 根据每月人效报表确定职能岗人效基线，每低于人效基线1个百分点（不足向上取整），扣10分，上限扣50分</t>
    <phoneticPr fontId="7" type="noConversion"/>
  </si>
  <si>
    <t>提测质量较8月有所提升，仍有提升空间</t>
  </si>
  <si>
    <t>1、需求测试覆盖100%，测试案例覆盖100%
2、基础组件9月内完成组内分享，文档完善及复盘</t>
  </si>
  <si>
    <t>基础组件设计方案组内分享未完成</t>
  </si>
  <si>
    <t>业务线小组质量第7（共7人）</t>
  </si>
  <si>
    <t>质量目标未达期望</t>
    <phoneticPr fontId="7" type="noConversion"/>
  </si>
  <si>
    <t>1、对代码保持敬畏之心，细心一些，调整心态，9月做到业务线研发质量前3</t>
    <phoneticPr fontId="7" type="noConversion"/>
  </si>
  <si>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4、技术评审发现未完成系统设计或存在设计缺陷，扣5-20分
5、根据每月人效报表确定职能岗人效基线，每低于人效基线1个百分点（不足向上取整），扣10分，上限扣50分</t>
    <phoneticPr fontId="7" type="noConversion"/>
  </si>
  <si>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4、技术评审发现未完成系统设计或存在设计缺陷，扣5-20分
5、根据每月人效报表确定职能岗人效基线，每低于人效基线1个百分点（不足向上取整），扣10分，上限扣50分</t>
    <phoneticPr fontId="7" type="noConversion"/>
  </si>
  <si>
    <t>以单项100分记，基础分80分，有正面典型案例，每项加10-50分，负面案例每次扣10-100分：
1. 分配的任务想尽办法解决、主动及时同步进度、遇到风险及时上报求助
2. 当遇到紧急或分工暂不明确的事件，能挺身而出承担任务解决问题
3. 遇到业务咨询或线上问题时，及时响应、耐心解答、主动推动问题解决
4. 深入理解业务价值，与协作方正面高效沟通、讨论，推动项目按时按质交付
5. 公司需要时，能主动站出来承担任务贡献力量；积极参加公司活动；
6. 积极传播正能量，若传播负能量扣100分
7. 符合公司企业文化要求</t>
  </si>
  <si>
    <t>以单项100分记，基础分80分，有正面典型案例，每项加10-50分，负面案例每次扣10-100分：
1. 分配的任务想尽办法解决、主动及时同步进度、遇到风险及时上报求助
2. 当遇到紧急或分工暂不明确的事件，能挺身而出承担任务解决问题
3. 遇到业务咨询或线上问题时，及时响应、耐心解答、主动推动问题解决
4. 深入理解业务价值，与协作方正面高效沟通、讨论，推动项目按时按质交付
5. 公司需要时，能主动站出来承担任务贡献力量；积极参加公司活动；
6. 积极传播正能量，若传播负能量扣100分
7. 符合公司企业文化要求</t>
    <phoneticPr fontId="7" type="noConversion"/>
  </si>
  <si>
    <r>
      <rPr>
        <b/>
        <sz val="10"/>
        <color theme="1"/>
        <rFont val="微软雅黑"/>
        <family val="2"/>
        <charset val="134"/>
      </rPr>
      <t>线上事故：</t>
    </r>
    <r>
      <rPr>
        <sz val="10"/>
        <color theme="1"/>
        <rFont val="微软雅黑"/>
        <family val="2"/>
        <charset val="134"/>
      </rPr>
      <t xml:space="preserve">
1、标准发布SOP设计缺失（缺陷）
2、硬件资源（ECS、内存以及对象存储等）不足或者软件使用问题（Nacos配置、ES配置等）
3、线上关键信息监控缺失或者通知媒介缺失
4、信息安全类问题</t>
    </r>
  </si>
  <si>
    <t>本月无事故</t>
  </si>
  <si>
    <r>
      <rPr>
        <b/>
        <sz val="10"/>
        <color rgb="FF000000"/>
        <rFont val="微软雅黑"/>
        <family val="2"/>
        <charset val="134"/>
      </rPr>
      <t>Devops：</t>
    </r>
    <r>
      <rPr>
        <sz val="10"/>
        <color rgb="FF000000"/>
        <rFont val="微软雅黑"/>
        <family val="2"/>
        <charset val="134"/>
      </rPr>
      <t>线下环境自动化程度不足或者出现无法支撑研发人员进行正常工作并且导致了项目或者迭代延期</t>
    </r>
  </si>
  <si>
    <t>发布平台完成闭环</t>
  </si>
  <si>
    <t>由直接上级制定每月任务目标，需要明确每月直接交付内容，若存在非客观因素导致的延期或者未完成的情况需要依据实际情况进行扣分
评判标准：以单项100分为基础，以下各项若追溯原因在研发，则进行扣分：
1. 未完成系统设计，扣20分
2. 因产研原因，项目进度超过原计划2个工作日以上，每延迟1天扣10分；若已明确影响如期交付，每延迟1天扣20分。</t>
  </si>
  <si>
    <t>本月任务顺利完成</t>
  </si>
  <si>
    <r>
      <rPr>
        <b/>
        <sz val="10"/>
        <color theme="1"/>
        <rFont val="微软雅黑"/>
        <family val="2"/>
        <charset val="134"/>
      </rPr>
      <t>个人能力提升：</t>
    </r>
    <r>
      <rPr>
        <sz val="10"/>
        <color theme="1"/>
        <rFont val="微软雅黑"/>
        <family val="2"/>
        <charset val="134"/>
      </rPr>
      <t>组员根据组长定出的月度提升计划执行，组长监督并辅助，根据最终结果进行评定</t>
    </r>
  </si>
  <si>
    <t>由直接上级制定每月提升计划以及内容，需要做到可执行、可落地、可跟踪，最终根据执行结果以及达成率进行评定</t>
  </si>
  <si>
    <t>1、有特殊贡献，如推动了业务破局、业务指标显著提升、推动客户满意度显著提升、性能/稳定性/安全重大提升，加10-30分；
2、获得部门、公司级优秀团队、个人奖励，加5-10分；
3、有重大失误，导致业务重大影响、客户满意度显著下降或严重客诉，一次扣10-20分；
4、线上产品因个人引起的P0级别故障每次扣5分
5、线上产品因个人引起的P1级别故障每次扣2分
6、公司6S检查根据行政最终给出的结果归属到个人，团队得分则个人得N-1分，团队扣分则个人扣N分</t>
  </si>
  <si>
    <r>
      <t>项目过程：</t>
    </r>
    <r>
      <rPr>
        <sz val="10"/>
        <color rgb="FF000000"/>
        <rFont val="微软雅黑"/>
        <family val="2"/>
        <charset val="134"/>
      </rPr>
      <t>按时完成需求评审、工作量评估、提测、发布、BUG修复，项目管理软件状态每日更新；
系统设计：按时完成系统设计，设计满足产品需求的功能、性能、安全要求，符合设计规范；</t>
    </r>
    <phoneticPr fontId="10" type="noConversion"/>
  </si>
  <si>
    <t>以单项100分记，基础分80分，有正面典型案例，每项加10-50分，负面案例每次扣10-100分：
1. 分配的任务想尽办法解决、主动及时同步进度、遇到风险及时上报求助
2. 当遇到紧急或分工暂不明确的事件，能挺身而出承担任务解决问题
3. 遇到业务咨询或线上问题时，及时响应、耐心解答、主动推动问题解决
4. 深入理解业务价值，与协作方正面高效沟通、讨论，推动项目按时按质交付
5. 公司需要时，能主动站出来承担任务贡献力量；积极参加公司活动；
6. 积极传播正能量，若传播负能量扣100分
7. 符合公司企业文化要求</t>
    <phoneticPr fontId="10" type="noConversion"/>
  </si>
  <si>
    <t>1、持续增强信心，增加任务的难度，应对挑战（组长把控）
2、贡献更高价值的产出，完成已领组件库任务select</t>
    <phoneticPr fontId="7" type="noConversion"/>
  </si>
  <si>
    <t>0926迭代支付bug相对较多，未考虑全复杂混合支付场景</t>
  </si>
  <si>
    <t>0926迭代由于对于业务的不熟悉，忽略很多惯例性设计，导致提测bug较多，与公司靠谱的企业文化相背</t>
  </si>
  <si>
    <t>0926迭代任务分配合理性有待提升，适配组员能力和给予组员适当压力不够</t>
  </si>
  <si>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4、技术评审发现未完成系统设计或存在设计缺陷，扣5-20分
5、根据每月人效报表确定职能岗人效基线，每低于人效基线1个百分点（不足向上取整），扣10分，上限扣50分</t>
    <phoneticPr fontId="10" type="noConversion"/>
  </si>
  <si>
    <t>评判标准：以单项100分为基础，以下各项若追溯原因在研发，则进行扣分。上级扣分需写明具体事项及影响程度：
1、因产研原因，项目进度超过原计划2个工作日以上，每延迟1天扣10分；若已明确影响如期交付，每延迟1天扣20分。
2、交付不符合产品设计或系统设计要求（功能、性能、安全），根据偏差和影响度，每次最多扣10分；
3、交付不符合团队管理规范或者质量管理规范，根据偏差每次最多扣10分；</t>
    <phoneticPr fontId="10" type="noConversion"/>
  </si>
  <si>
    <t>0926迭代评审过程中未发现涉及交易及支付系统的改造项</t>
  </si>
  <si>
    <t>本月研发任务较多，管理工作欠缺</t>
  </si>
  <si>
    <t>研发部-刘欢</t>
    <phoneticPr fontId="10" type="noConversion"/>
  </si>
  <si>
    <t>任务安排服从度不高，面对合理的任务安排有讨价还价的情况出现。</t>
  </si>
  <si>
    <t>由直接上级制定每月提升计划以及内容，需要做到可执行、可落地、可跟踪，最终根据执行结果以及达成率进行评定</t>
    <phoneticPr fontId="7" type="noConversion"/>
  </si>
  <si>
    <t>业务研发团队内质量系数排名60~80%的组员扣20分</t>
  </si>
  <si>
    <t>能够独立负责海运商品管理，完成既定目标</t>
  </si>
  <si>
    <t>研发部-刘小猛</t>
  </si>
  <si>
    <t>无延迟如期交付；交付符合产品设计和系统设计要求；</t>
  </si>
  <si>
    <t>交付产品功能、性能、安全要求，符合设计规范；</t>
  </si>
  <si>
    <t>负责商品查询和消息管理，对海运业务熟悉度提升很快，完成既定目标。</t>
  </si>
  <si>
    <t>人效偏低</t>
  </si>
  <si>
    <t>业务沟通不足，在设计系统时，没有充分考虑到业务的需求</t>
  </si>
  <si>
    <t>研发部-周己然</t>
    <phoneticPr fontId="7" type="noConversion"/>
  </si>
  <si>
    <t>质量基线排名第1</t>
  </si>
  <si>
    <t>项目无延期，但是开发过程中，应该增加自己的思考</t>
  </si>
  <si>
    <t>需要更积极主动</t>
  </si>
  <si>
    <t>开发之前需要对自己所做的任务做详细设计图，方便更全面了解业务，同时降低bug率。</t>
  </si>
  <si>
    <t>代码质量相对有提高，但是在做事积极性还有待提高，</t>
  </si>
  <si>
    <t>有P1事故一例</t>
  </si>
  <si>
    <t>质量基线排名第6</t>
  </si>
  <si>
    <t>无线上问题，无延期交付</t>
  </si>
  <si>
    <t>无正反面案例</t>
  </si>
  <si>
    <t>独立承担一个有难度有挑战的任务，做事积极自动。</t>
    <phoneticPr fontId="7" type="noConversion"/>
  </si>
  <si>
    <t>在供应商系统设计中，主动积极，并且设计了班列物料和基础物料的框架</t>
  </si>
  <si>
    <t>质量基线排名第四</t>
  </si>
  <si>
    <t>海运账单，消息发送，因为代码问题导致公司所有人员收到了消息（非线上问题，对环境不熟导致）</t>
  </si>
  <si>
    <t>熟悉业务流程，输出班列整体的业务流程图，出技术文档，让团队成员能够加快理解班列业务。</t>
  </si>
  <si>
    <t>主动性高</t>
  </si>
  <si>
    <t>研发部-王俊</t>
    <phoneticPr fontId="7" type="noConversion"/>
  </si>
  <si>
    <t>发挥核心成员力量带动团队成员共同进步，对于各个业务线都需要更加理解基础支撑的点，
加深对各个业务的理解</t>
  </si>
  <si>
    <t>代码质量无问题，但是在带动组员上还需要继续加强</t>
  </si>
  <si>
    <t>个人人效低于基线，扣10分。但是客观原因是 
由于参与了供应商系统梳理，未反馈工时。其次在9月期间参与了团队部分管理工作。</t>
    <phoneticPr fontId="7" type="noConversion"/>
  </si>
  <si>
    <t>1. 个人主动梳理堆场相关业务逻辑，主动推动与跟进堆场账单需求。 
2. 当遇到紧急或分工暂不明确的事件，能挺身而出承担任务解决问题。如：对于一些分工不明的任务，积极协调个人成员完成。</t>
  </si>
  <si>
    <t>提升项目管理能力，所负责堆场账单项目前期执行较好</t>
    <phoneticPr fontId="7" type="noConversion"/>
  </si>
  <si>
    <t>主动承担线上数据修复任务</t>
    <phoneticPr fontId="7" type="noConversion"/>
  </si>
  <si>
    <t>9月制订提升目标是提升质量系数排名，未达到制订目标。（客观原因 9月团队内质量系统都提升了，bug数都非常少）</t>
  </si>
  <si>
    <t>9月提升目标是质量系数 保持在 0.002内，该月实际 质量系数为 0.003，未达到目标。但是相差较小，扣30分。</t>
  </si>
  <si>
    <t>9月提升目标是质量系数为0, 9月达成目标。完后0 bug的目标。</t>
  </si>
  <si>
    <t>1、一港一堆需求港区配置、提环箱计划适配港区及部分其他功能点联调、缺陷修复。功能于0907迭代上线
2、箱东合同/提还箱计划：城市直取功能的开发、联调以及缺陷修复。功能于0921迭代上线
3、虚拟箱号导入、导入更新功能以及部分公共组件的开发、联调以及缺陷修复，功能预计于1009迭代上线
4、堆场账单-调账部分的表结构调整。</t>
  </si>
  <si>
    <t>开发虚拟箱号时有历史问题，测试产品同意可暂不处理，但是个人坚持处理该历史问题。</t>
  </si>
  <si>
    <t>月度计划为进行一次技术分享，因为部分原因导致技术分享延期到节后进行</t>
  </si>
  <si>
    <t>9月制订目标是需要完成一次团队内技术分享，未完成目标扣50分。（前期时间较充裕未规划好分享计划，后面由于虚拟箱号和堆场账单原因，团队整体较忙，没有时间分享）</t>
  </si>
  <si>
    <t>箱运营业务线 8月质量系数 0.03， 9月0.016  整体提升。</t>
  </si>
  <si>
    <t>未出现延期等问题</t>
  </si>
  <si>
    <t>无无效缺陷
漏测率=0</t>
  </si>
  <si>
    <t>1.0904迭代：租箱提高周转率[09/04-090/4]负责用例编写，测试执行，回归测试及发布上线
2.0907迭代：一港一堆（一期）[08/24-09/07]负责箱东账单，箱东合同，标准价，业务流水等模块的测试执行，负责港区配置，销售线索，业务流水，堆场合同等模块的回归测试及发布上线
3.0914迭代：一港一堆（二期）[09/08-09/14]负责绑定堆场，堆场官网英文等模块的测试执行；负责箱东配置等模块的回归测试及发布上线
4.0918迭代：提高租箱周转率-二次及以上申请控制[09/15-09/18]负责用例编写，测试执行，回归测试及发布上线
5.0921迭代：堆场若干功能优化[09/18-09/21]负责用例编写，测试执行，回归测试及发布上线
9月数据统计：编写测试用例数605条，执行用例数681条，提缺陷数9个</t>
  </si>
  <si>
    <t>1、未按项目管理要求执行（如需求评审、工作量评估、状态更新、代码管理要求规范等），每次最多扣10分；
2、项目过程交付（如提交联调、提测）延期率不超过总工期10%。延期根据需求或项目重要度，每次最多扣10分；
3、交付用例设计存在测试缺陷或者遗漏，未覆盖用户使用场景，根据偏差和影响度，每次最多扣10分；bug未按规范提交，最多扣5分；
4、用例设计未准确录入项目管理软件，每次最多扣5分；
5. 根据每月人效报表确定职能岗人效基线，每低于人效基线1个百分点（不足向上取整），扣10分，上限扣50分</t>
  </si>
  <si>
    <t>业务咨询和线上问题，积推动，响应</t>
  </si>
  <si>
    <t>质量指标提升3%</t>
  </si>
  <si>
    <t>1、质量提升3%</t>
  </si>
  <si>
    <t>1、0907迭代：一港一堆[0828-0907] 
目标1：冒烟测试
目标2：测试执行
2、0914迭代：一港一堆（二期）[0828-0915] 
目标1：箱东配置、绑定堆场模块测试用例编写
目标2：测试执行
3、0926迭代：海运合伙人-账单改造[0918-0927] 
目标1：创建账单、批量创建账单、确认收款、去付款模块测试用例编写
目标2：测试执行</t>
  </si>
  <si>
    <t>海运账单在交叉测试阶段发现流程性用例缺乏</t>
  </si>
  <si>
    <t>海运账单交付用例设计存在遗漏用例</t>
  </si>
  <si>
    <t>1、负责物流解决方案一部分核心业务测试设计和测试执行，完成核心人员的转变
2、测试缺陷归属填写正确</t>
  </si>
  <si>
    <t>负责海运账单</t>
  </si>
  <si>
    <t>月度</t>
  </si>
  <si>
    <t>1、0907迭代：一港一堆负责官网首页功能测试，提交有效bug3个（09/01-09/06）
2、0915迭代：海运合伙人，负责商品创建、编辑、导入、详情的用例编写和功能测试，提交有效bug15个（09/04-09/15）
3、0926迭代：海运账单负责卖家端账单和运营平台应付账单用例编写和功能测试，提交有效bug14个（09/18-09/27）
4、1012迭代：海运创建商品优化，测试用编写100%</t>
  </si>
  <si>
    <t xml:space="preserve">人效低于基线标准；忘记更新飞书节点
</t>
  </si>
  <si>
    <t>1、人效提升5%
2、负责海运测试设计&amp;测试案例编写，覆盖率达到95%</t>
  </si>
  <si>
    <t>1、人效87.8%，达到提升计划的85%目标
2、海运账单需求中测试场景覆盖率90%，未达到目标的95%</t>
  </si>
  <si>
    <t>1、迭代230907：主要负责一港一堆（一期）的测试工作
2、迭代230914：主要参与一港一堆（二期）的测试案例编写工作
3、迭代230915：主要负责海运合伙人一期的测试工作
4、迭代230921：主要负责班列9月优化需求的测试工作
5、迭代230927：主要参与堆场业务百度地图切换未高德地图的测试工作
6、本月总计案例设计1489条，案例执行1008条，提交缺陷25个</t>
  </si>
  <si>
    <t>1、该月项目进度正常，按期上线
2、该月上线的需求无缺陷
3、交付的文档符合规范</t>
  </si>
  <si>
    <t>线上问题，积推动，响应</t>
  </si>
  <si>
    <t>负责堆场一部分核心业务的测试时间估点以及测试设计，完成核心人员的转变</t>
  </si>
  <si>
    <t>负责虚拟箱号的用例编写和用例设计，并参与测试
堆场账单月底才启动</t>
  </si>
  <si>
    <t>1个线上P1级故障</t>
  </si>
  <si>
    <t>1、参与0907迭代： 一港一堆
     主要职责：①需求评审、测试案例评审②账单用例编写和修改 ③冒烟测试+首页、地图、详情系统测试。账单，箱东合同，堆场列表，概览，库存箱源，权限回归测试。
2、参与0915迭代：海运合伙人模式-业务流程改造第一期
                主要职责：①测试案例评审 ②搭建测试环境， 配合研发冒烟测试 ③创建跨境电商头程下单、创建整箱下单、订单详情和修改系统测试 ④系统上线
3、参与0918迭代：一港一堆9.18紧急任务
                主要职责：①测试相关优化问题 ②项目上线
4、参与0926迭代：海运合伙人模式-账单改造
                主要职责：①买家端账单列表测试案例编写100% ②测试案例评审和修改 ③买家端账单列表、去支付、确认账单、修改账单等模块功能系统测试
本月累计测试用例数编写255条，执行案例770条，发现缺陷数32个</t>
  </si>
  <si>
    <t>人效低于基线标准；忘记更新飞书节点</t>
  </si>
  <si>
    <t>1、质量指标提升2%
2、负责物流解决方案一部分核心业务测试设计和测试执行，完成核心人员的转变</t>
  </si>
  <si>
    <t>1、质量提升2%
2、参与物流解决方案账单测试工作</t>
  </si>
  <si>
    <t>人效过高，管理工作占比偏少</t>
  </si>
  <si>
    <t>1、0915迭代：海运合伙人模式优化的测试工作&amp;测试案例和设计的编写
2、0927迭代：海运账单优化的测试工作&amp;测试案例和设计的编写
3、接口自动化编写：官网接口编写完成30%
9月数据统计：编写测试用例数825条，执行用例数1136条，提缺陷数21个</t>
    <phoneticPr fontId="7" type="noConversion"/>
  </si>
  <si>
    <t>1、未按项目管理要求执行（如需求评审、工作量评估、状态更新、代码管理要求规范等），每次最多扣10分；
2、项目过程交付（如提交联调、提测）延期率不超过总工期10%。延期根据需求或项目重要度，每次最多扣10分；
3、交付用例设计存在测试缺陷或者遗漏，未覆盖用户使用场景，根据偏差和影响度，每次最多扣10分；bug未按规范提交，最多扣5分；
4、用例设计未准确录入项目管理软件，每次最多扣5分；
5、根据每月人效报表确定职能岗人效基线，每低于人效基线1个百分点（不足向上取整），扣10分，上限扣50分</t>
    <phoneticPr fontId="7" type="noConversion"/>
  </si>
  <si>
    <t>0815迭代班列门到站可视化：提箱单有效期与PDF上的失效时间存在差异，影响履约流程</t>
    <phoneticPr fontId="10" type="noConversion"/>
  </si>
  <si>
    <t>1、有特殊贡献，如推动了业务破局、业务指标显著提升、推动客户满意度显著提升、性能/稳定性/安全重大提升，加10-30分；
2、获得部门、公司级优秀团队、个人奖励，加5-10分；
3、有重大失误，导致业务重大影响、客户满意度显著下降或严重客诉，一次扣10-20分；
4、线上产品因个人引起的P0级别故障每次扣10分，组员导致故障连带责任扣5分
5、线上产品因个人引起的P1级别故障每次扣5分，组员导致故障连带责任扣2分
6、公司6S检查根据行政最终给出的结果归属到个人，团队得分则个人得N-1分，团队扣分则个人扣N分</t>
    <phoneticPr fontId="7" type="noConversion"/>
  </si>
  <si>
    <t>1、未按项目管理要求执行（如需求评审、工作量评估、状态更新、代码管理要求规范等），每次最多扣10分；
2、项目过程交付（如提交联调、提测）延期率不超过总工期10%。延期根据需求或项目重要度，每次最多扣10分；
3、交付用例设计存在测试缺陷或者遗漏，未覆盖用户使用场景，根据偏差和影响度，每次最多扣10分；bug未按规范提交，最多扣5分；
4、用例设计未准确录入项目管理软件，每次最多扣5分；
5、根据每月人效报表确定职能岗人效基线，每低于人效基线1个百分点（不足向上取整），扣10分，上限扣50分</t>
    <phoneticPr fontId="10" type="noConversion"/>
  </si>
  <si>
    <t>1、海运监控看板需求，因为产品海运账单0926延迟到0927上线，导致原定于0928上线的海运账单明细表推迟到1007日，交付日期延迟1天，-20'</t>
  </si>
  <si>
    <t>1、未按项目管理要求执行（如需求评审、工作量评估、状态更新、代码管理要求规范等），每次最多扣10分；
2、项目过程交付（如提交联调、提测）延期率不超过总工期10%。延期根据需求或项目重要度，每次最多扣10分；
3、bug REOPEN次数，累计reopen次数大于3次的，每多一次扣2分；
4、交付不符合产品设计或系统设计要求（定义、口径、维度），根据偏差和影响度，每次最多扣5-20分；
6、指标计算任务上线后，若因数据开发侧造成的任务失败，根据任务的重要等级[外部、内部]及处理时长[1h、4h、8h]评估，每次最多扣5分；
7、运营数据交付上线后，若因数据开发侧导致的数据不准或时效性低问题，每次最多扣5~10分
8、根据每月人效报表确定职能岗人效基线，每低于人效基线1个百分点（不足向上取整），扣10分，上限扣50分</t>
  </si>
  <si>
    <t>1.本月人效108.47%,完成了9月计划人效提升到80%；2.9月出现数据问题0次，完成了9月此项提升计划。</t>
  </si>
  <si>
    <t>1. 积极配合同事完成任务，主动同步任务进度并按时按量完成。
2. 积极学习理解业务，提高业务知识储备。</t>
  </si>
  <si>
    <t>1. 9月份个人实际人效95.49%，完成了计划人效提升至90%的目标；
2. 开发和提交任务方面更加细心，但仍存在一次粗心导致的节点报错情况。-15'</t>
  </si>
  <si>
    <t>需求开发过程中存在代码逻辑不完善未覆盖考虑到特殊数据的情况. -10'</t>
  </si>
  <si>
    <t>一港一堆实时接口需求联调中, 因产品进行需求功能点增加引起的原代码逻辑与调整后的需求不完全契合的情况, 需要进行代码调整和优化.  -10'</t>
  </si>
  <si>
    <t>遇到问题积极解决,主动推进. +10'</t>
  </si>
  <si>
    <t>1.9月份数据开发过程中增加自测阶段的任务占比到30%，实时接口数据指标BUG数量降低到0个；
2.9月份需提高开发前的口径对齐，将因口径未对齐的指标需求降低到0个，返工率降低到0%。</t>
  </si>
  <si>
    <t>1.9月份实时接口数据指标bug出现0次，完成了9月份计划改进要求；2.指标口径对齐改进未达到要求.-10'</t>
  </si>
  <si>
    <t>1.一港一堆实时数据接口需求联调中，因产品需求功能点调整造成大数据侧代码逻辑调整延期。-10'
2.海运监控看板需求，因为产品海运账单延期导致计划0928上线的海运账单明细表延期1天。-10'</t>
  </si>
  <si>
    <t>1.主动协同发挥团队力量解决问题，尊重个人意见及建议，以完成项目任务为核心协同工作。</t>
  </si>
  <si>
    <t>1.未按时召开日例会等实时把控项工作任务的完成情况；-5'
2.飞书项目未及时创建团队内部成员人效看板及任务完成看板。-5’</t>
  </si>
  <si>
    <t>堆场箱子库存管理需求因多方定义统一指标的口径不同, 导致指标口径调整,进而造成返工模型迭代. -10'
人效较低</t>
    <phoneticPr fontId="10" type="noConversion"/>
  </si>
  <si>
    <t>1. gps数据源表修改全量为增量，上层依赖表修改后未提交导致任务报错。-5’
2. 人效较低</t>
    <phoneticPr fontId="10" type="noConversion"/>
  </si>
  <si>
    <t>1、在铁运订单宽表开发时，发现trade_core库表中因为铁运和海运为不同后端项目组多次迭代开发，并没有统一规划对齐，导致库表t_trade_order_detail中字段order_amount存在歧义，及时与对应后端与产品同事沟通处理，保证铁运订单宽表开发需求按时开发上线 ；+10'</t>
    <phoneticPr fontId="10" type="noConversion"/>
  </si>
  <si>
    <t>自我提升意愿不强，事情主观推动力不足</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</si>
</sst>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Red]\(0.00\)"/>
    <numFmt numFmtId="177" formatCode="0_);[Red]\(0\)"/>
    <numFmt numFmtId="178" formatCode="0.00_ "/>
    <numFmt numFmtId="179" formatCode="0.00&quot; &quot;;\(0.00\)"/>
  </numFmts>
  <fonts count="34">
    <font>
      <sz val="11"/>
      <color theme="1"/>
      <name val="宋体"/>
      <charset val="134"/>
      <scheme val="minor"/>
    </font>
    <font>
      <b/>
      <sz val="16"/>
      <color rgb="FF000000"/>
      <name val="黑体"/>
      <family val="3"/>
      <charset val="134"/>
    </font>
    <font>
      <b/>
      <sz val="10"/>
      <name val="仿宋"/>
      <family val="3"/>
      <charset val="134"/>
    </font>
    <font>
      <b/>
      <sz val="10"/>
      <color rgb="FFFF0000"/>
      <name val="仿宋"/>
      <family val="3"/>
      <charset val="134"/>
    </font>
    <font>
      <b/>
      <sz val="10"/>
      <color rgb="FF000000"/>
      <name val="仿宋"/>
      <family val="3"/>
      <charset val="134"/>
    </font>
    <font>
      <u/>
      <sz val="11"/>
      <color rgb="FF0000FF"/>
      <name val="宋体"/>
      <family val="3"/>
      <charset val="134"/>
      <scheme val="minor"/>
    </font>
    <font>
      <b/>
      <sz val="10"/>
      <color theme="1"/>
      <name val="仿宋"/>
      <family val="3"/>
      <charset val="134"/>
    </font>
    <font>
      <sz val="9"/>
      <name val="宋体"/>
      <family val="3"/>
      <charset val="134"/>
      <scheme val="minor"/>
    </font>
    <font>
      <sz val="11"/>
      <color theme="1"/>
      <name val="宋体"/>
      <family val="3"/>
      <charset val="134"/>
      <scheme val="minor"/>
    </font>
    <font>
      <sz val="11"/>
      <name val="宋体"/>
      <family val="3"/>
      <charset val="134"/>
    </font>
    <font>
      <sz val="9"/>
      <name val="宋体"/>
      <family val="3"/>
      <charset val="134"/>
      <scheme val="minor"/>
    </font>
    <font>
      <sz val="11"/>
      <color rgb="FF000000"/>
      <name val="宋体"/>
      <family val="3"/>
      <charset val="134"/>
    </font>
    <font>
      <sz val="12"/>
      <name val="宋体"/>
      <family val="3"/>
      <charset val="134"/>
    </font>
    <font>
      <b/>
      <sz val="12"/>
      <color theme="1"/>
      <name val="微软雅黑"/>
      <family val="2"/>
      <charset val="134"/>
    </font>
    <font>
      <sz val="9"/>
      <color theme="1"/>
      <name val="微软雅黑"/>
      <family val="2"/>
      <charset val="134"/>
    </font>
    <font>
      <sz val="8"/>
      <color theme="1"/>
      <name val="微软雅黑"/>
      <family val="2"/>
      <charset val="134"/>
    </font>
    <font>
      <b/>
      <sz val="16"/>
      <color theme="1"/>
      <name val="黑体"/>
      <family val="3"/>
      <charset val="134"/>
    </font>
    <font>
      <sz val="12"/>
      <color theme="1"/>
      <name val="微软雅黑"/>
      <family val="2"/>
      <charset val="134"/>
    </font>
    <font>
      <u/>
      <sz val="9"/>
      <color theme="1"/>
      <name val="微软雅黑"/>
      <family val="2"/>
      <charset val="134"/>
    </font>
    <font>
      <sz val="10"/>
      <color rgb="FF000000"/>
      <name val="宋体"/>
      <family val="3"/>
      <charset val="134"/>
      <scheme val="minor"/>
    </font>
    <font>
      <sz val="10"/>
      <color rgb="FF000000"/>
      <name val="黑体"/>
      <family val="3"/>
      <charset val="134"/>
    </font>
    <font>
      <b/>
      <sz val="16"/>
      <color theme="1"/>
      <name val="微软雅黑"/>
      <family val="2"/>
      <charset val="134"/>
    </font>
    <font>
      <b/>
      <sz val="10"/>
      <color theme="1"/>
      <name val="微软雅黑"/>
      <family val="2"/>
      <charset val="134"/>
    </font>
    <font>
      <b/>
      <sz val="10"/>
      <name val="微软雅黑"/>
      <family val="2"/>
      <charset val="134"/>
    </font>
    <font>
      <b/>
      <sz val="10"/>
      <color rgb="FFFF0000"/>
      <name val="微软雅黑"/>
      <family val="2"/>
      <charset val="134"/>
    </font>
    <font>
      <b/>
      <sz val="10"/>
      <color rgb="FF000000"/>
      <name val="微软雅黑"/>
      <family val="2"/>
      <charset val="134"/>
    </font>
    <font>
      <sz val="10"/>
      <color rgb="FF000000"/>
      <name val="微软雅黑"/>
      <family val="2"/>
      <charset val="134"/>
    </font>
    <font>
      <sz val="10"/>
      <color theme="1"/>
      <name val="微软雅黑"/>
      <family val="2"/>
      <charset val="134"/>
    </font>
    <font>
      <sz val="10"/>
      <color rgb="FFFF0000"/>
      <name val="微软雅黑"/>
      <family val="2"/>
      <charset val="134"/>
    </font>
    <font>
      <sz val="10"/>
      <name val="微软雅黑"/>
      <family val="2"/>
      <charset val="134"/>
    </font>
    <font>
      <b/>
      <sz val="10"/>
      <color indexed="10"/>
      <name val="微软雅黑"/>
      <family val="2"/>
      <charset val="134"/>
    </font>
    <font>
      <sz val="10"/>
      <color indexed="8"/>
      <name val="微软雅黑"/>
      <family val="2"/>
      <charset val="134"/>
    </font>
    <font>
      <b/>
      <sz val="10"/>
      <color indexed="10"/>
      <name val="仿宋"/>
      <family val="3"/>
      <charset val="134"/>
    </font>
    <font>
      <b/>
      <sz val="11"/>
      <color rgb="FFFF0000"/>
      <name val="微软雅黑"/>
      <family val="2"/>
      <charset val="134"/>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alignment vertical="center"/>
    </xf>
    <xf numFmtId="0" fontId="5" fillId="0" borderId="0" applyNumberFormat="0" applyFill="0" applyBorder="0" applyAlignment="0" applyProtection="0">
      <alignment vertical="center"/>
    </xf>
    <xf numFmtId="0" fontId="9" fillId="0" borderId="0">
      <alignment vertical="center"/>
    </xf>
    <xf numFmtId="0" fontId="8" fillId="0" borderId="0">
      <alignment vertical="center"/>
    </xf>
    <xf numFmtId="0" fontId="12" fillId="0" borderId="0">
      <alignment vertical="center"/>
    </xf>
  </cellStyleXfs>
  <cellXfs count="141">
    <xf numFmtId="0" fontId="0" fillId="0" borderId="0" xfId="0">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1" fillId="0" borderId="0" xfId="2" applyFont="1" applyAlignment="1">
      <alignment horizontal="center" vertical="center"/>
    </xf>
    <xf numFmtId="0" fontId="8" fillId="0" borderId="0" xfId="3">
      <alignment vertical="center"/>
    </xf>
    <xf numFmtId="0" fontId="8" fillId="0" borderId="0" xfId="4" applyFont="1">
      <alignment vertical="center"/>
    </xf>
    <xf numFmtId="0" fontId="14" fillId="0" borderId="0" xfId="0" applyFont="1">
      <alignment vertical="center"/>
    </xf>
    <xf numFmtId="0" fontId="13" fillId="0" borderId="0" xfId="0" applyFont="1" applyProtection="1">
      <alignment vertical="center"/>
      <protection locked="0"/>
    </xf>
    <xf numFmtId="0" fontId="14" fillId="0" borderId="0" xfId="0" applyFont="1" applyProtection="1">
      <alignment vertical="center"/>
      <protection locked="0"/>
    </xf>
    <xf numFmtId="0" fontId="0" fillId="0" borderId="0" xfId="0" applyProtection="1">
      <alignment vertical="center"/>
      <protection locked="0"/>
    </xf>
    <xf numFmtId="0" fontId="13" fillId="0" borderId="0" xfId="0" applyFont="1">
      <alignment vertical="center"/>
    </xf>
    <xf numFmtId="0" fontId="15" fillId="0" borderId="0" xfId="0" applyFont="1" applyProtection="1">
      <alignment vertical="center"/>
      <protection locked="0"/>
    </xf>
    <xf numFmtId="0" fontId="15" fillId="0" borderId="0" xfId="0" applyFont="1">
      <alignment vertical="center"/>
    </xf>
    <xf numFmtId="0" fontId="8" fillId="0" borderId="0" xfId="3" applyAlignment="1">
      <alignment horizontal="center" vertical="center"/>
    </xf>
    <xf numFmtId="0" fontId="8" fillId="0" borderId="0" xfId="3" applyAlignment="1">
      <alignment vertical="center" wrapText="1"/>
    </xf>
    <xf numFmtId="0" fontId="17" fillId="0" borderId="0" xfId="0" applyFont="1">
      <alignment vertical="center"/>
    </xf>
    <xf numFmtId="176" fontId="14" fillId="0" borderId="0" xfId="0" applyNumberFormat="1" applyFont="1">
      <alignment vertical="center"/>
    </xf>
    <xf numFmtId="0" fontId="8" fillId="0" borderId="0" xfId="0" applyFont="1">
      <alignment vertical="center"/>
    </xf>
    <xf numFmtId="0" fontId="19" fillId="0" borderId="0" xfId="0" applyFont="1">
      <alignment vertical="center"/>
    </xf>
    <xf numFmtId="177" fontId="14" fillId="0" borderId="0" xfId="0" applyNumberFormat="1" applyFont="1" applyProtection="1">
      <alignment vertical="center"/>
      <protection locked="0"/>
    </xf>
    <xf numFmtId="0" fontId="18" fillId="0" borderId="0" xfId="1" applyFont="1" applyFill="1" applyProtection="1">
      <alignment vertical="center"/>
    </xf>
    <xf numFmtId="0" fontId="2" fillId="0" borderId="1" xfId="3" applyFont="1" applyBorder="1" applyAlignment="1">
      <alignment horizontal="center" vertical="center" wrapText="1"/>
    </xf>
    <xf numFmtId="0" fontId="3" fillId="0" borderId="1" xfId="3" applyFont="1" applyBorder="1" applyAlignment="1">
      <alignment horizontal="center" vertical="center" wrapText="1"/>
    </xf>
    <xf numFmtId="0" fontId="4" fillId="0" borderId="1" xfId="3" applyFont="1" applyBorder="1" applyAlignment="1">
      <alignment horizontal="center" vertical="center" wrapText="1"/>
    </xf>
    <xf numFmtId="178" fontId="14" fillId="0" borderId="0" xfId="0" applyNumberFormat="1" applyFont="1">
      <alignment vertical="center"/>
    </xf>
    <xf numFmtId="2" fontId="14" fillId="0" borderId="0" xfId="0" applyNumberFormat="1" applyFont="1">
      <alignment vertical="center"/>
    </xf>
    <xf numFmtId="0" fontId="16" fillId="0" borderId="3"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 fillId="0" borderId="8" xfId="0" applyFont="1" applyBorder="1" applyAlignment="1">
      <alignment horizontal="center" vertical="center" wrapText="1"/>
    </xf>
    <xf numFmtId="0" fontId="1" fillId="0" borderId="1" xfId="0" applyFont="1" applyBorder="1" applyAlignment="1">
      <alignment horizontal="center" vertical="center" wrapText="1"/>
    </xf>
    <xf numFmtId="0" fontId="20" fillId="0" borderId="1" xfId="0" applyFont="1" applyBorder="1" applyAlignment="1">
      <alignment horizontal="left" vertical="center" wrapText="1"/>
    </xf>
    <xf numFmtId="0" fontId="21" fillId="0" borderId="1" xfId="0" applyFont="1" applyBorder="1" applyAlignment="1">
      <alignment horizontal="center" vertical="center" wrapText="1"/>
    </xf>
    <xf numFmtId="0" fontId="16" fillId="0" borderId="1" xfId="3" applyFont="1" applyBorder="1" applyAlignment="1">
      <alignment horizontal="center" vertical="center" wrapText="1"/>
    </xf>
    <xf numFmtId="0" fontId="4" fillId="0" borderId="3" xfId="3" applyFont="1" applyBorder="1" applyAlignment="1">
      <alignment horizontal="center" vertical="center" wrapText="1"/>
    </xf>
    <xf numFmtId="0" fontId="4" fillId="0" borderId="8" xfId="3" applyFont="1" applyBorder="1" applyAlignment="1">
      <alignment horizontal="center" vertical="center" wrapText="1"/>
    </xf>
    <xf numFmtId="0" fontId="4" fillId="0" borderId="4" xfId="3" applyFont="1" applyBorder="1" applyAlignment="1">
      <alignment horizontal="center" vertical="center" wrapText="1"/>
    </xf>
    <xf numFmtId="0" fontId="22" fillId="0" borderId="10"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3" fillId="0" borderId="6" xfId="0" applyFont="1" applyBorder="1" applyAlignment="1">
      <alignment horizontal="center" vertical="center" wrapText="1"/>
    </xf>
    <xf numFmtId="0" fontId="24" fillId="0" borderId="6"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6"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11" xfId="0" applyFont="1" applyBorder="1" applyAlignment="1">
      <alignment vertical="center" wrapText="1"/>
    </xf>
    <xf numFmtId="0" fontId="27" fillId="0" borderId="10" xfId="0" applyFont="1" applyBorder="1" applyAlignment="1">
      <alignment horizontal="left" vertical="top" wrapText="1"/>
    </xf>
    <xf numFmtId="0" fontId="27" fillId="0" borderId="4" xfId="0" applyFont="1" applyBorder="1" applyAlignment="1">
      <alignment horizontal="left" vertical="top" wrapText="1"/>
    </xf>
    <xf numFmtId="9" fontId="22" fillId="0" borderId="11" xfId="0" applyNumberFormat="1" applyFont="1" applyBorder="1" applyAlignment="1">
      <alignment horizontal="center" vertical="center" wrapText="1"/>
    </xf>
    <xf numFmtId="176" fontId="24" fillId="0" borderId="11" xfId="0" applyNumberFormat="1" applyFont="1" applyBorder="1" applyAlignment="1">
      <alignment horizontal="center" vertical="center" wrapText="1"/>
    </xf>
    <xf numFmtId="0" fontId="27" fillId="0" borderId="11" xfId="0" applyFont="1" applyBorder="1" applyAlignment="1">
      <alignment horizontal="left" vertical="top"/>
    </xf>
    <xf numFmtId="0" fontId="28" fillId="0" borderId="10" xfId="0" applyFont="1" applyBorder="1" applyAlignment="1">
      <alignment horizontal="left" vertical="top" wrapText="1"/>
    </xf>
    <xf numFmtId="0" fontId="28" fillId="0" borderId="4" xfId="0" applyFont="1" applyBorder="1" applyAlignment="1">
      <alignment horizontal="left" vertical="top" wrapText="1"/>
    </xf>
    <xf numFmtId="0" fontId="27" fillId="0" borderId="6" xfId="0" applyFont="1" applyBorder="1" applyAlignment="1">
      <alignment horizontal="left" vertical="top" wrapText="1"/>
    </xf>
    <xf numFmtId="0" fontId="25" fillId="0" borderId="5" xfId="0" applyFont="1" applyBorder="1" applyAlignment="1">
      <alignment horizontal="center" vertical="center" wrapText="1"/>
    </xf>
    <xf numFmtId="0" fontId="25" fillId="0" borderId="2" xfId="0" applyFont="1" applyBorder="1" applyAlignment="1">
      <alignment vertical="center" wrapText="1"/>
    </xf>
    <xf numFmtId="0" fontId="26" fillId="0" borderId="10" xfId="0" applyFont="1" applyBorder="1" applyAlignment="1">
      <alignment horizontal="left" vertical="top" wrapText="1"/>
    </xf>
    <xf numFmtId="0" fontId="29" fillId="0" borderId="4" xfId="0" applyFont="1" applyBorder="1" applyAlignment="1">
      <alignment horizontal="left" vertical="top" wrapText="1"/>
    </xf>
    <xf numFmtId="0" fontId="27" fillId="0" borderId="11" xfId="0" applyFont="1" applyBorder="1" applyAlignment="1">
      <alignment horizontal="left" vertical="center" wrapText="1"/>
    </xf>
    <xf numFmtId="0" fontId="25" fillId="0" borderId="12" xfId="0" applyFont="1" applyBorder="1" applyAlignment="1">
      <alignment horizontal="center" vertical="center" wrapText="1"/>
    </xf>
    <xf numFmtId="0" fontId="25" fillId="0" borderId="12" xfId="0" applyFont="1" applyBorder="1" applyAlignment="1">
      <alignment horizontal="left" vertical="center" wrapText="1"/>
    </xf>
    <xf numFmtId="0" fontId="26" fillId="0" borderId="8" xfId="0" applyFont="1" applyBorder="1" applyAlignment="1">
      <alignment horizontal="left" vertical="top" wrapText="1"/>
    </xf>
    <xf numFmtId="176" fontId="24" fillId="0" borderId="6" xfId="0" applyNumberFormat="1" applyFont="1" applyBorder="1" applyAlignment="1">
      <alignment horizontal="center" vertical="center" wrapText="1"/>
    </xf>
    <xf numFmtId="0" fontId="26" fillId="0" borderId="12" xfId="0" applyFont="1" applyBorder="1" applyAlignment="1">
      <alignment horizontal="left" vertical="center" wrapText="1"/>
    </xf>
    <xf numFmtId="0" fontId="28" fillId="0" borderId="8" xfId="0" applyFont="1" applyBorder="1" applyAlignment="1">
      <alignment horizontal="left" vertical="top" wrapText="1"/>
    </xf>
    <xf numFmtId="0" fontId="25" fillId="0" borderId="6" xfId="0" applyFont="1" applyBorder="1" applyAlignment="1">
      <alignment vertical="center" wrapText="1"/>
    </xf>
    <xf numFmtId="0" fontId="28" fillId="0" borderId="10"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4" xfId="0" applyFont="1" applyBorder="1" applyAlignment="1">
      <alignment horizontal="center" vertical="center" wrapText="1"/>
    </xf>
    <xf numFmtId="176" fontId="28" fillId="0" borderId="11" xfId="0" applyNumberFormat="1" applyFont="1" applyBorder="1" applyAlignment="1">
      <alignment vertical="center" wrapText="1"/>
    </xf>
    <xf numFmtId="0" fontId="27" fillId="0" borderId="0" xfId="0" applyFont="1" applyAlignment="1">
      <alignment horizontal="center" vertical="center"/>
    </xf>
    <xf numFmtId="0" fontId="27" fillId="0" borderId="11" xfId="0" applyFont="1" applyBorder="1" applyAlignment="1">
      <alignment horizontal="left" vertical="top" wrapText="1"/>
    </xf>
    <xf numFmtId="0" fontId="27" fillId="0" borderId="6" xfId="0" applyFont="1" applyBorder="1" applyAlignment="1">
      <alignment horizontal="left" vertical="center" wrapText="1"/>
    </xf>
    <xf numFmtId="0" fontId="23" fillId="0" borderId="11" xfId="0" applyFont="1" applyBorder="1" applyAlignment="1">
      <alignment horizontal="center" vertical="center" wrapText="1"/>
    </xf>
    <xf numFmtId="0" fontId="24" fillId="0" borderId="11"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5" xfId="0" applyFont="1" applyBorder="1" applyAlignment="1">
      <alignment horizontal="center" vertical="center" wrapText="1"/>
    </xf>
    <xf numFmtId="0" fontId="22" fillId="0" borderId="11" xfId="0" applyFont="1" applyBorder="1" applyAlignment="1">
      <alignment vertical="center" wrapText="1"/>
    </xf>
    <xf numFmtId="0" fontId="26" fillId="0" borderId="10" xfId="0" applyFont="1" applyBorder="1" applyAlignment="1">
      <alignment vertical="center" wrapText="1"/>
    </xf>
    <xf numFmtId="0" fontId="27" fillId="0" borderId="4" xfId="0" applyFont="1" applyBorder="1" applyAlignment="1">
      <alignment vertical="center" wrapText="1"/>
    </xf>
    <xf numFmtId="0" fontId="27" fillId="0" borderId="11" xfId="0" applyFont="1" applyBorder="1" applyAlignment="1">
      <alignment horizontal="center" vertical="center"/>
    </xf>
    <xf numFmtId="0" fontId="27" fillId="0" borderId="11" xfId="0" applyFont="1" applyBorder="1" applyAlignment="1">
      <alignment horizontal="center" vertical="center" wrapText="1"/>
    </xf>
    <xf numFmtId="0" fontId="27" fillId="0" borderId="10" xfId="0" applyFont="1" applyBorder="1" applyAlignment="1">
      <alignment vertical="center" wrapText="1"/>
    </xf>
    <xf numFmtId="176" fontId="28" fillId="0" borderId="11" xfId="0" applyNumberFormat="1" applyFont="1" applyBorder="1" applyAlignment="1">
      <alignment horizontal="center" vertical="center" wrapText="1"/>
    </xf>
    <xf numFmtId="0" fontId="27" fillId="0" borderId="2"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7" xfId="0" applyFont="1" applyBorder="1" applyAlignment="1">
      <alignment vertical="center" wrapText="1"/>
    </xf>
    <xf numFmtId="0" fontId="25" fillId="0" borderId="2" xfId="0" applyFont="1" applyBorder="1" applyAlignment="1">
      <alignment horizontal="left" vertical="center" wrapText="1"/>
    </xf>
    <xf numFmtId="179" fontId="30" fillId="2" borderId="9" xfId="0" applyNumberFormat="1" applyFont="1" applyFill="1" applyBorder="1" applyAlignment="1">
      <alignment vertical="center" wrapText="1"/>
    </xf>
    <xf numFmtId="0" fontId="31" fillId="2" borderId="9" xfId="0" applyFont="1" applyFill="1" applyBorder="1" applyAlignment="1">
      <alignment horizontal="center" vertical="center"/>
    </xf>
    <xf numFmtId="0" fontId="31" fillId="2" borderId="9" xfId="0" applyFont="1" applyFill="1" applyBorder="1" applyAlignment="1">
      <alignment horizontal="left" vertical="top"/>
    </xf>
    <xf numFmtId="179" fontId="32" fillId="2" borderId="9" xfId="0" applyNumberFormat="1" applyFont="1" applyFill="1" applyBorder="1" applyAlignment="1">
      <alignment horizontal="center" vertical="center" wrapText="1"/>
    </xf>
    <xf numFmtId="0" fontId="31" fillId="2" borderId="9" xfId="0" applyFont="1" applyFill="1" applyBorder="1" applyAlignment="1">
      <alignment horizontal="left" vertical="top" wrapText="1"/>
    </xf>
    <xf numFmtId="176" fontId="24" fillId="0" borderId="11" xfId="0" applyNumberFormat="1" applyFont="1" applyBorder="1" applyAlignment="1">
      <alignment vertical="center" wrapText="1"/>
    </xf>
    <xf numFmtId="0" fontId="27" fillId="0" borderId="11" xfId="0" applyFont="1" applyBorder="1" applyAlignment="1">
      <alignment horizontal="left" vertical="center"/>
    </xf>
    <xf numFmtId="176" fontId="24" fillId="0" borderId="6" xfId="0" applyNumberFormat="1" applyFont="1" applyBorder="1" applyAlignment="1">
      <alignment vertical="center" wrapText="1"/>
    </xf>
    <xf numFmtId="0" fontId="27" fillId="0" borderId="6" xfId="0" applyFont="1" applyBorder="1" applyAlignment="1">
      <alignment horizontal="center" vertical="center" wrapText="1"/>
    </xf>
    <xf numFmtId="0" fontId="22" fillId="0" borderId="11" xfId="3" applyFont="1" applyBorder="1" applyAlignment="1">
      <alignment horizontal="center" vertical="center" wrapText="1"/>
    </xf>
    <xf numFmtId="0" fontId="22" fillId="0" borderId="11" xfId="3" applyFont="1" applyBorder="1" applyAlignment="1">
      <alignment horizontal="center" vertical="center" wrapText="1"/>
    </xf>
    <xf numFmtId="0" fontId="25" fillId="0" borderId="2" xfId="3" applyFont="1" applyBorder="1" applyAlignment="1">
      <alignment horizontal="center" vertical="center" wrapText="1"/>
    </xf>
    <xf numFmtId="0" fontId="22" fillId="0" borderId="11" xfId="3" applyFont="1" applyBorder="1" applyAlignment="1">
      <alignment horizontal="left" vertical="center" wrapText="1"/>
    </xf>
    <xf numFmtId="0" fontId="27" fillId="0" borderId="10" xfId="3" applyFont="1" applyBorder="1" applyAlignment="1">
      <alignment horizontal="left" vertical="center" wrapText="1"/>
    </xf>
    <xf numFmtId="0" fontId="27" fillId="0" borderId="4" xfId="3" applyFont="1" applyBorder="1" applyAlignment="1">
      <alignment horizontal="left" vertical="center" wrapText="1"/>
    </xf>
    <xf numFmtId="9" fontId="22" fillId="0" borderId="11" xfId="3" applyNumberFormat="1" applyFont="1" applyBorder="1" applyAlignment="1">
      <alignment horizontal="center" vertical="center" wrapText="1"/>
    </xf>
    <xf numFmtId="176" fontId="28" fillId="0" borderId="11" xfId="3" applyNumberFormat="1" applyFont="1" applyBorder="1" applyAlignment="1">
      <alignment horizontal="center" vertical="center" wrapText="1"/>
    </xf>
    <xf numFmtId="0" fontId="26" fillId="0" borderId="11" xfId="3" applyFont="1" applyBorder="1" applyAlignment="1">
      <alignment horizontal="center" vertical="center" wrapText="1"/>
    </xf>
    <xf numFmtId="0" fontId="25" fillId="0" borderId="6" xfId="3" applyFont="1" applyBorder="1" applyAlignment="1">
      <alignment horizontal="center" vertical="center" wrapText="1"/>
    </xf>
    <xf numFmtId="0" fontId="25" fillId="0" borderId="11" xfId="3" applyFont="1" applyBorder="1" applyAlignment="1">
      <alignment horizontal="left" vertical="center" wrapText="1"/>
    </xf>
    <xf numFmtId="0" fontId="27" fillId="0" borderId="11" xfId="3" applyFont="1" applyBorder="1" applyAlignment="1">
      <alignment horizontal="center" vertical="center" wrapText="1"/>
    </xf>
    <xf numFmtId="9" fontId="22" fillId="0" borderId="2" xfId="3" applyNumberFormat="1" applyFont="1" applyBorder="1" applyAlignment="1">
      <alignment horizontal="center" vertical="center" wrapText="1"/>
    </xf>
    <xf numFmtId="0" fontId="22" fillId="0" borderId="11" xfId="0" applyFont="1" applyBorder="1" applyAlignment="1">
      <alignment horizontal="left" vertical="center" wrapText="1"/>
    </xf>
    <xf numFmtId="0" fontId="27" fillId="0" borderId="11" xfId="3" applyFont="1" applyBorder="1" applyAlignment="1">
      <alignment horizontal="left" vertical="center" wrapText="1"/>
    </xf>
    <xf numFmtId="0" fontId="27" fillId="0" borderId="6" xfId="3" applyFont="1" applyBorder="1" applyAlignment="1">
      <alignment horizontal="center" vertical="center" wrapText="1"/>
    </xf>
    <xf numFmtId="0" fontId="27" fillId="0" borderId="2" xfId="3" applyFont="1" applyBorder="1" applyAlignment="1">
      <alignment horizontal="center" vertical="center" wrapText="1"/>
    </xf>
    <xf numFmtId="0" fontId="28" fillId="0" borderId="10" xfId="3" applyFont="1" applyBorder="1" applyAlignment="1">
      <alignment horizontal="center" vertical="center" wrapText="1"/>
    </xf>
    <xf numFmtId="0" fontId="28" fillId="0" borderId="8" xfId="3" applyFont="1" applyBorder="1" applyAlignment="1">
      <alignment horizontal="center" vertical="center" wrapText="1"/>
    </xf>
    <xf numFmtId="0" fontId="28" fillId="0" borderId="4" xfId="3" applyFont="1" applyBorder="1" applyAlignment="1">
      <alignment horizontal="center" vertical="center" wrapText="1"/>
    </xf>
    <xf numFmtId="0" fontId="28" fillId="0" borderId="7" xfId="3" applyFont="1" applyBorder="1" applyAlignment="1">
      <alignment vertical="center" wrapText="1"/>
    </xf>
    <xf numFmtId="0" fontId="28" fillId="0" borderId="11" xfId="0" applyFont="1" applyBorder="1" applyAlignment="1">
      <alignment vertical="center" wrapText="1"/>
    </xf>
    <xf numFmtId="0" fontId="25" fillId="0" borderId="11" xfId="0" applyFont="1" applyBorder="1" applyAlignment="1">
      <alignment horizontal="center" vertical="center" wrapText="1"/>
    </xf>
    <xf numFmtId="0" fontId="28" fillId="0" borderId="10" xfId="0" applyFont="1" applyBorder="1" applyAlignment="1">
      <alignment vertical="center" wrapText="1"/>
    </xf>
    <xf numFmtId="0" fontId="29" fillId="0" borderId="4" xfId="0" applyFont="1" applyBorder="1" applyAlignment="1">
      <alignment vertical="center" wrapText="1"/>
    </xf>
    <xf numFmtId="0" fontId="26" fillId="0" borderId="4" xfId="0" applyFont="1" applyBorder="1" applyAlignment="1">
      <alignment horizontal="left" vertical="top" wrapText="1"/>
    </xf>
    <xf numFmtId="0" fontId="27" fillId="0" borderId="11" xfId="0" applyFont="1" applyBorder="1" applyAlignment="1">
      <alignment vertical="center" wrapText="1"/>
    </xf>
    <xf numFmtId="0" fontId="27" fillId="0" borderId="11" xfId="0" applyFont="1" applyBorder="1">
      <alignment vertical="center"/>
    </xf>
    <xf numFmtId="0" fontId="27" fillId="0" borderId="6" xfId="0" applyFont="1" applyBorder="1" applyAlignment="1">
      <alignment vertical="center" wrapText="1"/>
    </xf>
    <xf numFmtId="0" fontId="33" fillId="0" borderId="0" xfId="0" applyFont="1" applyAlignment="1">
      <alignment horizontal="center" vertical="center"/>
    </xf>
    <xf numFmtId="0" fontId="26" fillId="0" borderId="11" xfId="0" applyFont="1" applyBorder="1" applyAlignment="1">
      <alignment horizontal="left" vertical="center" wrapText="1"/>
    </xf>
    <xf numFmtId="0" fontId="33" fillId="0" borderId="11" xfId="0" applyFont="1" applyBorder="1" applyAlignment="1">
      <alignment horizontal="center" vertical="center"/>
    </xf>
    <xf numFmtId="0" fontId="27" fillId="0" borderId="0" xfId="0" applyFont="1" applyAlignment="1">
      <alignment horizontal="center" vertical="center" wrapText="1"/>
    </xf>
  </cellXfs>
  <cellStyles count="5">
    <cellStyle name="常规" xfId="0" builtinId="0"/>
    <cellStyle name="常规 2" xfId="2" xr:uid="{4BA1B760-36AC-254A-82A2-40AEDD25462D}"/>
    <cellStyle name="常规 3" xfId="3" xr:uid="{CF55D35E-A88E-C040-8D8B-45E45FFB8023}"/>
    <cellStyle name="常规 4" xfId="4" xr:uid="{E9EAF48B-426D-414A-AA76-C88C07F0950D}"/>
    <cellStyle name="超链接" xfId="1" builtinId="8"/>
  </cellStyles>
  <dxfs count="16">
    <dxf>
      <font>
        <color rgb="FFFF0000"/>
      </font>
    </dxf>
    <dxf>
      <font>
        <color rgb="FFFF0000"/>
      </font>
    </dxf>
    <dxf>
      <font>
        <b val="0"/>
        <i val="0"/>
        <strike val="0"/>
        <condense val="0"/>
        <extend val="0"/>
        <outline val="0"/>
        <shadow val="0"/>
        <u val="none"/>
        <vertAlign val="baseline"/>
        <sz val="9"/>
        <color theme="1"/>
        <name val="微软雅黑"/>
        <family val="2"/>
        <charset val="134"/>
        <scheme val="none"/>
      </font>
      <numFmt numFmtId="176" formatCode="0.00_);[Red]\(0.00\)"/>
    </dxf>
    <dxf>
      <font>
        <b val="0"/>
        <i val="0"/>
        <strike val="0"/>
        <condense val="0"/>
        <extend val="0"/>
        <outline val="0"/>
        <shadow val="0"/>
        <u val="none"/>
        <vertAlign val="baseline"/>
        <sz val="9"/>
        <color theme="1"/>
        <name val="微软雅黑"/>
        <family val="2"/>
        <charset val="134"/>
        <scheme val="none"/>
      </font>
      <numFmt numFmtId="178" formatCode="0.00_ "/>
    </dxf>
    <dxf>
      <font>
        <b val="0"/>
        <i val="0"/>
        <strike val="0"/>
        <condense val="0"/>
        <extend val="0"/>
        <outline val="0"/>
        <shadow val="0"/>
        <u val="none"/>
        <vertAlign val="baseline"/>
        <sz val="9"/>
        <color theme="1"/>
        <name val="微软雅黑"/>
        <family val="2"/>
        <charset val="134"/>
        <scheme val="none"/>
      </font>
      <numFmt numFmtId="2" formatCode="0.00"/>
    </dxf>
    <dxf>
      <font>
        <b val="0"/>
        <i val="0"/>
        <strike val="0"/>
        <condense val="0"/>
        <extend val="0"/>
        <outline val="0"/>
        <shadow val="0"/>
        <u val="none"/>
        <vertAlign val="baseline"/>
        <sz val="9"/>
        <color theme="1"/>
        <name val="微软雅黑"/>
        <family val="2"/>
        <charset val="134"/>
        <scheme val="none"/>
      </font>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微软雅黑"/>
        <family val="2"/>
        <charset val="134"/>
        <scheme val="none"/>
      </font>
    </dxf>
    <dxf>
      <font>
        <b val="0"/>
        <i val="0"/>
        <strike val="0"/>
        <condense val="0"/>
        <extend val="0"/>
        <outline val="0"/>
        <shadow val="0"/>
        <u val="none"/>
        <vertAlign val="baseline"/>
        <sz val="12"/>
        <color theme="1"/>
        <name val="微软雅黑"/>
        <charset val="134"/>
        <scheme val="none"/>
      </font>
    </dxf>
    <dxf>
      <font>
        <strike val="0"/>
        <outline val="0"/>
        <shadow val="0"/>
        <vertAlign val="baseline"/>
        <sz val="9"/>
        <name val="微软雅黑"/>
        <family val="2"/>
        <charset val="134"/>
        <scheme val="none"/>
      </font>
      <protection locked="1" hidden="0"/>
    </dxf>
    <dxf>
      <font>
        <b val="0"/>
        <i val="0"/>
        <strike val="0"/>
        <condense val="0"/>
        <extend val="0"/>
        <outline val="0"/>
        <shadow val="0"/>
        <u val="none"/>
        <vertAlign val="baseline"/>
        <sz val="9"/>
        <color theme="1"/>
        <name val="微软雅黑"/>
        <family val="2"/>
        <charset val="134"/>
        <scheme val="none"/>
      </font>
    </dxf>
    <dxf>
      <font>
        <b val="0"/>
        <i val="0"/>
        <strike val="0"/>
        <condense val="0"/>
        <extend val="0"/>
        <outline val="0"/>
        <shadow val="0"/>
        <u val="none"/>
        <vertAlign val="baseline"/>
        <sz val="9"/>
        <color theme="1"/>
        <name val="微软雅黑"/>
        <family val="2"/>
        <charset val="134"/>
        <scheme val="none"/>
      </font>
    </dxf>
    <dxf>
      <font>
        <strike val="0"/>
        <outline val="0"/>
        <shadow val="0"/>
        <vertAlign val="baseline"/>
        <sz val="9"/>
        <name val="微软雅黑"/>
        <family val="2"/>
        <charset val="134"/>
        <scheme val="none"/>
      </font>
      <numFmt numFmtId="0" formatCode="General"/>
      <protection locked="1" hidden="0"/>
    </dxf>
    <dxf>
      <font>
        <strike val="0"/>
        <outline val="0"/>
        <shadow val="0"/>
        <vertAlign val="baseline"/>
        <sz val="9"/>
        <color theme="1"/>
        <name val="微软雅黑"/>
        <family val="2"/>
        <charset val="134"/>
        <scheme val="none"/>
      </font>
      <numFmt numFmtId="0" formatCode="General"/>
      <protection locked="1" hidden="0"/>
    </dxf>
    <dxf>
      <font>
        <strike val="0"/>
        <outline val="0"/>
        <shadow val="0"/>
        <vertAlign val="baseline"/>
        <sz val="9"/>
        <name val="微软雅黑"/>
        <family val="2"/>
        <charset val="134"/>
        <scheme val="none"/>
      </font>
      <numFmt numFmtId="177" formatCode="0_);[Red]\(0\)"/>
      <protection locked="0" hidden="0"/>
    </dxf>
    <dxf>
      <font>
        <strike val="0"/>
        <outline val="0"/>
        <shadow val="0"/>
        <vertAlign val="baseline"/>
        <sz val="9"/>
        <name val="微软雅黑"/>
        <family val="2"/>
        <charset val="13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6AE36-4918-7D49-9084-CB58DAEA679D}" name="表1" displayName="表1" ref="A1:F39" totalsRowShown="0" dataDxfId="15">
  <autoFilter ref="A1:F39" xr:uid="{A8C6AE36-4918-7D49-9084-CB58DAEA679D}"/>
  <sortState xmlns:xlrd2="http://schemas.microsoft.com/office/spreadsheetml/2017/richdata2" ref="A2:F39">
    <sortCondition descending="1" ref="F1:F39"/>
  </sortState>
  <tableColumns count="6">
    <tableColumn id="5" xr3:uid="{1B47380C-CF84-E642-8736-238BAD188609}" name="序号" dataDxfId="14"/>
    <tableColumn id="1" xr3:uid="{4BCD18DA-D599-D64C-A476-081EA5D13431}" name="姓名" dataDxfId="13" dataCellStyle="超链接">
      <calculatedColumnFormula array="1">HYPERLINK("#'"&amp;REPLACE(INDEX(姓名,A2+1),1,FIND("]",INDEX(姓名,A2+1)),"")&amp;"'!A1",RIGHT(REPLACE(INDEX(姓名,A2+1),1,FIND("]",INDEX(姓名,A2+1)),""), LEN(REPLACE(INDEX(姓名,A2+1),1,FIND("]",INDEX(姓名,A2+1)),"")) - FIND("-", REPLACE(INDEX(姓名,A2+1),1,FIND("]",INDEX(姓名,A2+1)),""))))</calculatedColumnFormula>
    </tableColumn>
    <tableColumn id="2" xr3:uid="{094A5412-929D-0F44-A5FE-3B042D049350}" name="岗位" dataDxfId="12">
      <calculatedColumnFormula array="1">LEFT(REPLACE(INDEX(姓名,A2+1),1,FIND("]",INDEX(姓名,A2+1)),""), FIND("-", REPLACE(INDEX(姓名,A2+1),1,FIND("]",INDEX(姓名,A2+1)),"")) - 1)</calculatedColumnFormula>
    </tableColumn>
    <tableColumn id="7" xr3:uid="{3128E4AF-68C9-5044-ADA9-88EA71C17E88}" name="分差" dataDxfId="11"/>
    <tableColumn id="4" xr3:uid="{20686F45-36F7-7141-8462-98DFB4BD8959}" name="自评得分" dataDxfId="10"/>
    <tableColumn id="3" xr3:uid="{F3F9BEF0-EB02-4943-8C7A-5F53876650E0}" name="上级评分" dataDxfId="9">
      <calculatedColumnFormula array="1">VLOOKUP("*"&amp;"绩效考核得分"&amp;"*", INDIRECT(_xlfn.CONCAT("'", REPLACE(INDEX(姓名,A2+1),1,FIND("]",INDEX(姓名,A2+1)),""), "'!A:G")), 5, FALSE)</calculatedColumnFormula>
    </tableColumn>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1D8131-853E-7244-9BC6-79CEBE7C9B38}" name="表4" displayName="表4" ref="H1:K8" totalsRowShown="0" headerRowDxfId="8" dataDxfId="7" tableBorderDxfId="6">
  <autoFilter ref="H1:K8" xr:uid="{711D8131-853E-7244-9BC6-79CEBE7C9B38}"/>
  <sortState xmlns:xlrd2="http://schemas.microsoft.com/office/spreadsheetml/2017/richdata2" ref="H2:K8">
    <sortCondition descending="1" ref="K1:K8"/>
  </sortState>
  <tableColumns count="4">
    <tableColumn id="1" xr3:uid="{F3C3F262-8E3A-5544-BEA6-107C7CAAD674}" name="组" dataDxfId="5"/>
    <tableColumn id="3" xr3:uid="{A72C5523-C4AE-EB4B-9AD5-97CD0C9B7E39}" name="平均分差" dataDxfId="4">
      <calculatedColumnFormula>AVERAGEIFS(表1[分差],表1[序号],"&gt;=27",表1[序号],"&lt;=30")</calculatedColumnFormula>
    </tableColumn>
    <tableColumn id="4" xr3:uid="{C9743536-F017-544C-B46F-2F69126EFDEA}" name="自评平均分" dataDxfId="3"/>
    <tableColumn id="2" xr3:uid="{558856D2-1D57-7446-AFC0-C84943A5A623}" name="上级平均分" dataDxfId="2">
      <calculatedColumnFormula>AVERAGEIFS(表1[上级评分],表1[序号],"&lt;=9")</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A4A9A-1AEC-EE46-BCA1-E8F2DDD435D8}">
  <sheetPr>
    <tabColor rgb="FF00B050"/>
  </sheetPr>
  <dimension ref="A1:M185"/>
  <sheetViews>
    <sheetView tabSelected="1" zoomScale="130" zoomScaleNormal="130" workbookViewId="0">
      <selection activeCell="H23" sqref="H23"/>
    </sheetView>
  </sheetViews>
  <sheetFormatPr baseColWidth="10" defaultRowHeight="14"/>
  <cols>
    <col min="1" max="1" width="7.83203125" style="10" customWidth="1"/>
    <col min="2" max="2" width="6.33203125" style="18" customWidth="1"/>
    <col min="3" max="4" width="8.33203125" customWidth="1"/>
    <col min="5" max="5" width="11.33203125" customWidth="1"/>
    <col min="6" max="6" width="11.5" customWidth="1"/>
    <col min="7" max="7" width="17.33203125" customWidth="1"/>
    <col min="8" max="10" width="16" customWidth="1"/>
    <col min="11" max="11" width="25.6640625" customWidth="1"/>
    <col min="12" max="12" width="52" customWidth="1"/>
  </cols>
  <sheetData>
    <row r="1" spans="1:11" ht="18">
      <c r="A1" s="8" t="s">
        <v>33</v>
      </c>
      <c r="B1" s="11" t="s">
        <v>20</v>
      </c>
      <c r="C1" s="11" t="s">
        <v>21</v>
      </c>
      <c r="D1" s="11" t="s">
        <v>47</v>
      </c>
      <c r="E1" s="11" t="s">
        <v>46</v>
      </c>
      <c r="F1" s="11" t="s">
        <v>44</v>
      </c>
      <c r="G1" s="11"/>
      <c r="H1" s="16" t="s">
        <v>36</v>
      </c>
      <c r="I1" s="16" t="s">
        <v>57</v>
      </c>
      <c r="J1" s="16" t="s">
        <v>59</v>
      </c>
      <c r="K1" s="16" t="s">
        <v>58</v>
      </c>
    </row>
    <row r="2" spans="1:11" s="7" customFormat="1" ht="15" customHeight="1">
      <c r="A2" s="20">
        <v>13</v>
      </c>
      <c r="B2" s="21" t="str" cm="1">
        <f t="array" ref="B2">HYPERLINK("#'"&amp;REPLACE(INDEX(姓名,A2+1),1,FIND("]",INDEX(姓名,A2+1)),"")&amp;"'!A1",RIGHT(REPLACE(INDEX(姓名,A2+1),1,FIND("]",INDEX(姓名,A2+1)),""), LEN(REPLACE(INDEX(姓名,A2+1),1,FIND("]",INDEX(姓名,A2+1)),"")) - FIND("-", REPLACE(INDEX(姓名,A2+1),1,FIND("]",INDEX(姓名,A2+1)),""))))</f>
        <v>覃天金</v>
      </c>
      <c r="C2" s="7" t="str" cm="1">
        <f t="array" ref="C2">LEFT(REPLACE(INDEX(姓名,A2+1),1,FIND("]",INDEX(姓名,A2+1)),""), FIND("-", REPLACE(INDEX(姓名,A2+1),1,FIND("]",INDEX(姓名,A2+1)),"")) - 1)</f>
        <v>服务端</v>
      </c>
      <c r="D2" s="7">
        <f ca="1">表1[[#This Row],[上级评分]]-表1[[#This Row],[自评得分]]</f>
        <v>0</v>
      </c>
      <c r="E2" s="7" cm="1">
        <f t="array" aca="1" ref="E2" ca="1">VLOOKUP("*"&amp;"绩效考核得分"&amp;"*", INDIRECT(_xlfn.CONCAT("'", REPLACE(INDEX(姓名,A2+1),1,FIND("]",INDEX(姓名,A2+1)),""), "'!A:G")), 6, FALSE)</f>
        <v>96</v>
      </c>
      <c r="F2" s="7" cm="1">
        <f t="array" aca="1" ref="F2" ca="1">VLOOKUP("*"&amp;"绩效考核得分"&amp;"*", INDIRECT(_xlfn.CONCAT("'", REPLACE(INDEX(姓名,A2+1),1,FIND("]",INDEX(姓名,A2+1)),""), "'!A:G")), 7, FALSE)</f>
        <v>96</v>
      </c>
      <c r="H2" s="7" t="s">
        <v>56</v>
      </c>
      <c r="I2" s="26">
        <f ca="1">AVERAGEIFS(表1[分差],表1[序号],"=38")</f>
        <v>-4.25</v>
      </c>
      <c r="J2" s="25">
        <f ca="1">AVERAGEIFS(表1[自评得分],表1[序号],"=38")</f>
        <v>93</v>
      </c>
      <c r="K2" s="17">
        <f ca="1">AVERAGEIFS(表1[上级评分],表1[序号],"=38")</f>
        <v>88.75</v>
      </c>
    </row>
    <row r="3" spans="1:11" s="7" customFormat="1" ht="15" customHeight="1">
      <c r="A3" s="20">
        <v>27</v>
      </c>
      <c r="B3" s="21" t="str" cm="1">
        <f t="array" ref="B3">HYPERLINK("#'"&amp;REPLACE(INDEX(姓名,A3+1),1,FIND("]",INDEX(姓名,A3+1)),"")&amp;"'!A1",RIGHT(REPLACE(INDEX(姓名,A3+1),1,FIND("]",INDEX(姓名,A3+1)),""), LEN(REPLACE(INDEX(姓名,A3+1),1,FIND("]",INDEX(姓名,A3+1)),"")) - FIND("-", REPLACE(INDEX(姓名,A3+1),1,FIND("]",INDEX(姓名,A3+1)),""))))</f>
        <v>刘林</v>
      </c>
      <c r="C3" s="7" t="str" cm="1">
        <f t="array" ref="C3">LEFT(REPLACE(INDEX(姓名,A3+1),1,FIND("]",INDEX(姓名,A3+1)),""), FIND("-", REPLACE(INDEX(姓名,A3+1),1,FIND("]",INDEX(姓名,A3+1)),"")) - 1)</f>
        <v>大数据</v>
      </c>
      <c r="D3" s="7">
        <f ca="1">表1[[#This Row],[上级评分]]-表1[[#This Row],[自评得分]]</f>
        <v>0</v>
      </c>
      <c r="E3" s="7" cm="1">
        <f t="array" aca="1" ref="E3" ca="1">VLOOKUP("*"&amp;"绩效考核得分"&amp;"*", INDIRECT(_xlfn.CONCAT("'", REPLACE(INDEX(姓名,A3+1),1,FIND("]",INDEX(姓名,A3+1)),""), "'!A:G")), 6, FALSE)</f>
        <v>92</v>
      </c>
      <c r="F3" s="7" cm="1">
        <f t="array" aca="1" ref="F3" ca="1">VLOOKUP("*"&amp;"绩效考核得分"&amp;"*", INDIRECT(_xlfn.CONCAT("'", REPLACE(INDEX(姓名,A3+1),1,FIND("]",INDEX(姓名,A3+1)),""), "'!A:G")), 7, FALSE)</f>
        <v>92</v>
      </c>
      <c r="H3" s="7" t="s">
        <v>71</v>
      </c>
      <c r="I3" s="26">
        <f ca="1">AVERAGEIFS(表1[分差],表1[序号],"&gt;=15",表1[序号],"&lt;=24")</f>
        <v>-9.0449999999999999</v>
      </c>
      <c r="J3" s="25">
        <f ca="1">AVERAGEIFS(表1[自评得分],表1[序号],"&gt;=15",表1[序号],"&lt;=24")</f>
        <v>95.52000000000001</v>
      </c>
      <c r="K3" s="17">
        <f ca="1">AVERAGEIFS(表1[上级评分],表1[序号],"&gt;=15",表1[序号],"&lt;=24")</f>
        <v>86.474999999999994</v>
      </c>
    </row>
    <row r="4" spans="1:11" s="7" customFormat="1" ht="15" customHeight="1">
      <c r="A4" s="20">
        <v>18</v>
      </c>
      <c r="B4" s="21" t="str" cm="1">
        <f t="array" ref="B4">HYPERLINK("#'"&amp;REPLACE(INDEX(姓名,A4+1),1,FIND("]",INDEX(姓名,A4+1)),"")&amp;"'!A1",RIGHT(REPLACE(INDEX(姓名,A4+1),1,FIND("]",INDEX(姓名,A4+1)),""), LEN(REPLACE(INDEX(姓名,A4+1),1,FIND("]",INDEX(姓名,A4+1)),"")) - FIND("-", REPLACE(INDEX(姓名,A4+1),1,FIND("]",INDEX(姓名,A4+1)),""))))</f>
        <v>刘小猛</v>
      </c>
      <c r="C4" s="7" t="str" cm="1">
        <f t="array" ref="C4">LEFT(REPLACE(INDEX(姓名,A4+1),1,FIND("]",INDEX(姓名,A4+1)),""), FIND("-", REPLACE(INDEX(姓名,A4+1),1,FIND("]",INDEX(姓名,A4+1)),"")) - 1)</f>
        <v>服务端</v>
      </c>
      <c r="D4" s="7">
        <f ca="1">表1[[#This Row],[上级评分]]-表1[[#This Row],[自评得分]]</f>
        <v>-8.5</v>
      </c>
      <c r="E4" s="7" cm="1">
        <f t="array" aca="1" ref="E4" ca="1">VLOOKUP("*"&amp;"绩效考核得分"&amp;"*", INDIRECT(_xlfn.CONCAT("'", REPLACE(INDEX(姓名,A4+1),1,FIND("]",INDEX(姓名,A4+1)),""), "'!A:G")), 6, FALSE)</f>
        <v>100</v>
      </c>
      <c r="F4" s="7" cm="1">
        <f t="array" aca="1" ref="F4" ca="1">VLOOKUP("*"&amp;"绩效考核得分"&amp;"*", INDIRECT(_xlfn.CONCAT("'", REPLACE(INDEX(姓名,A4+1),1,FIND("]",INDEX(姓名,A4+1)),""), "'!A:G")), 7, FALSE)</f>
        <v>91.5</v>
      </c>
      <c r="H4" s="7" t="s">
        <v>72</v>
      </c>
      <c r="I4" s="26">
        <f ca="1">AVERAGEIFS(表1[分差],表1[序号],"&gt;=9",表1[序号],"&lt;=14")</f>
        <v>-1.375</v>
      </c>
      <c r="J4" s="25">
        <f ca="1">AVERAGEIFS(表1[自评得分],表1[序号],"&gt;=9",表1[序号],"&lt;=14")</f>
        <v>92.25</v>
      </c>
      <c r="K4" s="17">
        <f ca="1">AVERAGEIFS(表1[上级评分],表1[序号],"&gt;=9",表1[序号],"&lt;=14")</f>
        <v>90.875</v>
      </c>
    </row>
    <row r="5" spans="1:11" s="7" customFormat="1" ht="15" customHeight="1">
      <c r="A5" s="20">
        <v>29</v>
      </c>
      <c r="B5" s="21" t="str" cm="1">
        <f t="array" ref="B5">HYPERLINK("#'"&amp;REPLACE(INDEX(姓名,A5+1),1,FIND("]",INDEX(姓名,A5+1)),"")&amp;"'!A1",RIGHT(REPLACE(INDEX(姓名,A5+1),1,FIND("]",INDEX(姓名,A5+1)),""), LEN(REPLACE(INDEX(姓名,A5+1),1,FIND("]",INDEX(姓名,A5+1)),"")) - FIND("-", REPLACE(INDEX(姓名,A5+1),1,FIND("]",INDEX(姓名,A5+1)),""))))</f>
        <v>叶辉</v>
      </c>
      <c r="C5" s="7" t="str" cm="1">
        <f t="array" ref="C5">LEFT(REPLACE(INDEX(姓名,A5+1),1,FIND("]",INDEX(姓名,A5+1)),""), FIND("-", REPLACE(INDEX(姓名,A5+1),1,FIND("]",INDEX(姓名,A5+1)),"")) - 1)</f>
        <v>测试</v>
      </c>
      <c r="D5" s="7">
        <f ca="1">表1[[#This Row],[上级评分]]-表1[[#This Row],[自评得分]]</f>
        <v>0</v>
      </c>
      <c r="E5" s="7" cm="1">
        <f t="array" aca="1" ref="E5" ca="1">VLOOKUP("*"&amp;"绩效考核得分"&amp;"*", INDIRECT(_xlfn.CONCAT("'", REPLACE(INDEX(姓名,A5+1),1,FIND("]",INDEX(姓名,A5+1)),""), "'!A:G")), 6, FALSE)</f>
        <v>91.5</v>
      </c>
      <c r="F5" s="7" cm="1">
        <f t="array" aca="1" ref="F5" ca="1">VLOOKUP("*"&amp;"绩效考核得分"&amp;"*", INDIRECT(_xlfn.CONCAT("'", REPLACE(INDEX(姓名,A5+1),1,FIND("]",INDEX(姓名,A5+1)),""), "'!A:G")), 7, FALSE)</f>
        <v>91.5</v>
      </c>
      <c r="H5" s="7" t="s">
        <v>39</v>
      </c>
      <c r="I5" s="26">
        <f ca="1">AVERAGEIFS(表1[分差],表1[序号],"&gt;=28",表1[序号],"&lt;=32")</f>
        <v>-1.55</v>
      </c>
      <c r="J5" s="25">
        <f ca="1">AVERAGEIFS(表1[自评得分],表1[序号],"&gt;=28",表1[序号],"&lt;=32")</f>
        <v>90.45</v>
      </c>
      <c r="K5" s="17">
        <f ca="1">AVERAGEIFS(表1[上级评分],表1[序号],"&gt;=28",表1[序号],"&lt;=32")</f>
        <v>88.9</v>
      </c>
    </row>
    <row r="6" spans="1:11" s="7" customFormat="1" ht="15" customHeight="1">
      <c r="A6" s="20">
        <v>34</v>
      </c>
      <c r="B6" s="21" t="str" cm="1">
        <f t="array" ref="B6">HYPERLINK("#'"&amp;REPLACE(INDEX(姓名,A6+1),1,FIND("]",INDEX(姓名,A6+1)),"")&amp;"'!A1",RIGHT(REPLACE(INDEX(姓名,A6+1),1,FIND("]",INDEX(姓名,A6+1)),""), LEN(REPLACE(INDEX(姓名,A6+1),1,FIND("]",INDEX(姓名,A6+1)),"")) - FIND("-", REPLACE(INDEX(姓名,A6+1),1,FIND("]",INDEX(姓名,A6+1)),""))))</f>
        <v>聂学强</v>
      </c>
      <c r="C6" s="7" t="str" cm="1">
        <f t="array" ref="C6">LEFT(REPLACE(INDEX(姓名,A6+1),1,FIND("]",INDEX(姓名,A6+1)),""), FIND("-", REPLACE(INDEX(姓名,A6+1),1,FIND("]",INDEX(姓名,A6+1)),"")) - 1)</f>
        <v>研发组长</v>
      </c>
      <c r="D6" s="7">
        <f ca="1">表1[[#This Row],[上级评分]]-表1[[#This Row],[自评得分]]</f>
        <v>0</v>
      </c>
      <c r="E6" s="7" cm="1">
        <f t="array" aca="1" ref="E6" ca="1">VLOOKUP("*"&amp;"绩效考核得分"&amp;"*", INDIRECT(_xlfn.CONCAT("'", REPLACE(INDEX(姓名,A6+1),1,FIND("]",INDEX(姓名,A6+1)),""), "'!A:G")), 6, FALSE)</f>
        <v>91.5</v>
      </c>
      <c r="F6" s="7" cm="1">
        <f t="array" aca="1" ref="F6" ca="1">VLOOKUP("*"&amp;"绩效考核得分"&amp;"*", INDIRECT(_xlfn.CONCAT("'", REPLACE(INDEX(姓名,A6+1),1,FIND("]",INDEX(姓名,A6+1)),""), "'!A:G")), 7, FALSE)</f>
        <v>91.5</v>
      </c>
      <c r="H6" s="7" t="s">
        <v>38</v>
      </c>
      <c r="I6" s="26">
        <f ca="1">AVERAGEIFS(表1[分差],表1[序号],"&lt;=8")</f>
        <v>-3.8249999999999993</v>
      </c>
      <c r="J6" s="25">
        <f ca="1">AVERAGEIFS(表1[自评得分],表1[序号],"&lt;=8")</f>
        <v>88.356250000000003</v>
      </c>
      <c r="K6" s="17">
        <f ca="1">AVERAGEIFS(表1[上级评分],表1[序号],"&lt;=8")</f>
        <v>84.53125</v>
      </c>
    </row>
    <row r="7" spans="1:11" s="7" customFormat="1" ht="15" customHeight="1">
      <c r="A7" s="20">
        <v>2</v>
      </c>
      <c r="B7" s="21" t="str" cm="1">
        <f t="array" ref="B7">HYPERLINK("#'"&amp;REPLACE(INDEX(姓名,A7+1),1,FIND("]",INDEX(姓名,A7+1)),"")&amp;"'!A1",RIGHT(REPLACE(INDEX(姓名,A7+1),1,FIND("]",INDEX(姓名,A7+1)),""), LEN(REPLACE(INDEX(姓名,A7+1),1,FIND("]",INDEX(姓名,A7+1)),"")) - FIND("-", REPLACE(INDEX(姓名,A7+1),1,FIND("]",INDEX(姓名,A7+1)),""))))</f>
        <v>王兵</v>
      </c>
      <c r="C7" s="7" t="str" cm="1">
        <f t="array" ref="C7">LEFT(REPLACE(INDEX(姓名,A7+1),1,FIND("]",INDEX(姓名,A7+1)),""), FIND("-", REPLACE(INDEX(姓名,A7+1),1,FIND("]",INDEX(姓名,A7+1)),"")) - 1)</f>
        <v>前端</v>
      </c>
      <c r="D7" s="7">
        <f ca="1">表1[[#This Row],[上级评分]]-表1[[#This Row],[自评得分]]</f>
        <v>-4.75</v>
      </c>
      <c r="E7" s="7" cm="1">
        <f t="array" aca="1" ref="E7" ca="1">VLOOKUP("*"&amp;"绩效考核得分"&amp;"*", INDIRECT(_xlfn.CONCAT("'", REPLACE(INDEX(姓名,A7+1),1,FIND("]",INDEX(姓名,A7+1)),""), "'!A:G")), 6, FALSE)</f>
        <v>96</v>
      </c>
      <c r="F7" s="7" cm="1">
        <f t="array" aca="1" ref="F7" ca="1">VLOOKUP("*"&amp;"绩效考核得分"&amp;"*", INDIRECT(_xlfn.CONCAT("'", REPLACE(INDEX(姓名,A7+1),1,FIND("]",INDEX(姓名,A7+1)),""), "'!A:G")), 7, FALSE)</f>
        <v>91.25</v>
      </c>
      <c r="H7" s="7" t="s">
        <v>37</v>
      </c>
      <c r="I7" s="26">
        <f ca="1">AVERAGEIFS(表1[分差],表1[序号],"&gt;=33",表1[序号], "&lt;=37")</f>
        <v>-1.5</v>
      </c>
      <c r="J7" s="25">
        <f ca="1">AVERAGEIFS(表1[自评得分],表1[序号],"&gt;=33",表1[序号], "&lt;=37")</f>
        <v>89.85</v>
      </c>
      <c r="K7" s="17">
        <f ca="1">AVERAGEIFS(表1[上级评分],表1[序号],"&gt;=33",表1[序号], "&lt;=37")</f>
        <v>88.35</v>
      </c>
    </row>
    <row r="8" spans="1:11" s="7" customFormat="1" ht="15" customHeight="1">
      <c r="A8" s="20">
        <v>28</v>
      </c>
      <c r="B8" s="21" t="str" cm="1">
        <f t="array" ref="B8">HYPERLINK("#'"&amp;REPLACE(INDEX(姓名,A8+1),1,FIND("]",INDEX(姓名,A8+1)),"")&amp;"'!A1",RIGHT(REPLACE(INDEX(姓名,A8+1),1,FIND("]",INDEX(姓名,A8+1)),""), LEN(REPLACE(INDEX(姓名,A8+1),1,FIND("]",INDEX(姓名,A8+1)),"")) - FIND("-", REPLACE(INDEX(姓名,A8+1),1,FIND("]",INDEX(姓名,A8+1)),""))))</f>
        <v>李顺江</v>
      </c>
      <c r="C8" s="7" t="str" cm="1">
        <f t="array" ref="C8">LEFT(REPLACE(INDEX(姓名,A8+1),1,FIND("]",INDEX(姓名,A8+1)),""), FIND("-", REPLACE(INDEX(姓名,A8+1),1,FIND("]",INDEX(姓名,A8+1)),"")) - 1)</f>
        <v>测试</v>
      </c>
      <c r="D8" s="7">
        <f ca="1">表1[[#This Row],[上级评分]]-表1[[#This Row],[自评得分]]</f>
        <v>0</v>
      </c>
      <c r="E8" s="7" cm="1">
        <f t="array" aca="1" ref="E8" ca="1">VLOOKUP("*"&amp;"绩效考核得分"&amp;"*", INDIRECT(_xlfn.CONCAT("'", REPLACE(INDEX(姓名,A8+1),1,FIND("]",INDEX(姓名,A8+1)),""), "'!A:G")), 6, FALSE)</f>
        <v>91.25</v>
      </c>
      <c r="F8" s="7" cm="1">
        <f t="array" aca="1" ref="F8" ca="1">VLOOKUP("*"&amp;"绩效考核得分"&amp;"*", INDIRECT(_xlfn.CONCAT("'", REPLACE(INDEX(姓名,A8+1),1,FIND("]",INDEX(姓名,A8+1)),""), "'!A:G")), 7, FALSE)</f>
        <v>91.25</v>
      </c>
      <c r="H8" s="7" t="s">
        <v>40</v>
      </c>
      <c r="I8" s="26">
        <f ca="1">AVERAGEIFS(表1[分差],表1[岗位],"大数据")</f>
        <v>-2.4166666666666665</v>
      </c>
      <c r="J8" s="25">
        <f ca="1">AVERAGEIFS(表1[自评得分],表1[岗位],"大数据")</f>
        <v>91.083333333333329</v>
      </c>
      <c r="K8" s="17">
        <f ca="1">AVERAGEIFS(表1[上级评分],表1[岗位],"大数据")</f>
        <v>88.666666666666671</v>
      </c>
    </row>
    <row r="9" spans="1:11" s="7" customFormat="1" ht="15" customHeight="1">
      <c r="A9" s="20">
        <v>5</v>
      </c>
      <c r="B9" s="21" t="str" cm="1">
        <f t="array" ref="B9">HYPERLINK("#'"&amp;REPLACE(INDEX(姓名,A9+1),1,FIND("]",INDEX(姓名,A9+1)),"")&amp;"'!A1",RIGHT(REPLACE(INDEX(姓名,A9+1),1,FIND("]",INDEX(姓名,A9+1)),""), LEN(REPLACE(INDEX(姓名,A9+1),1,FIND("]",INDEX(姓名,A9+1)),"")) - FIND("-", REPLACE(INDEX(姓名,A9+1),1,FIND("]",INDEX(姓名,A9+1)),""))))</f>
        <v>魏亚鹏</v>
      </c>
      <c r="C9" s="7" t="str" cm="1">
        <f t="array" ref="C9">LEFT(REPLACE(INDEX(姓名,A9+1),1,FIND("]",INDEX(姓名,A9+1)),""), FIND("-", REPLACE(INDEX(姓名,A9+1),1,FIND("]",INDEX(姓名,A9+1)),"")) - 1)</f>
        <v>前端</v>
      </c>
      <c r="D9" s="7">
        <f ca="1">表1[[#This Row],[上级评分]]-表1[[#This Row],[自评得分]]</f>
        <v>2.5</v>
      </c>
      <c r="E9" s="7" cm="1">
        <f t="array" aca="1" ref="E9" ca="1">VLOOKUP("*"&amp;"绩效考核得分"&amp;"*", INDIRECT(_xlfn.CONCAT("'", REPLACE(INDEX(姓名,A9+1),1,FIND("]",INDEX(姓名,A9+1)),""), "'!A:G")), 6, FALSE)</f>
        <v>88.5</v>
      </c>
      <c r="F9" s="7" cm="1">
        <f t="array" aca="1" ref="F9" ca="1">VLOOKUP("*"&amp;"绩效考核得分"&amp;"*", INDIRECT(_xlfn.CONCAT("'", REPLACE(INDEX(姓名,A9+1),1,FIND("]",INDEX(姓名,A9+1)),""), "'!A:G")), 7, FALSE)</f>
        <v>91</v>
      </c>
    </row>
    <row r="10" spans="1:11" s="7" customFormat="1" ht="15" customHeight="1">
      <c r="A10" s="20">
        <v>10</v>
      </c>
      <c r="B10" s="21" t="str" cm="1">
        <f t="array" ref="B10">HYPERLINK("#'"&amp;REPLACE(INDEX(姓名,A10+1),1,FIND("]",INDEX(姓名,A10+1)),"")&amp;"'!A1",RIGHT(REPLACE(INDEX(姓名,A10+1),1,FIND("]",INDEX(姓名,A10+1)),""), LEN(REPLACE(INDEX(姓名,A10+1),1,FIND("]",INDEX(姓名,A10+1)),"")) - FIND("-", REPLACE(INDEX(姓名,A10+1),1,FIND("]",INDEX(姓名,A10+1)),""))))</f>
        <v>李建君</v>
      </c>
      <c r="C10" s="7" t="str" cm="1">
        <f t="array" ref="C10">LEFT(REPLACE(INDEX(姓名,A10+1),1,FIND("]",INDEX(姓名,A10+1)),""), FIND("-", REPLACE(INDEX(姓名,A10+1),1,FIND("]",INDEX(姓名,A10+1)),"")) - 1)</f>
        <v>服务端</v>
      </c>
      <c r="D10" s="7">
        <f ca="1">表1[[#This Row],[上级评分]]-表1[[#This Row],[自评得分]]</f>
        <v>-1.5</v>
      </c>
      <c r="E10" s="7" cm="1">
        <f t="array" aca="1" ref="E10" ca="1">VLOOKUP("*"&amp;"绩效考核得分"&amp;"*", INDIRECT(_xlfn.CONCAT("'", REPLACE(INDEX(姓名,A10+1),1,FIND("]",INDEX(姓名,A10+1)),""), "'!A:G")), 6, FALSE)</f>
        <v>92.5</v>
      </c>
      <c r="F10" s="7" cm="1">
        <f t="array" aca="1" ref="F10" ca="1">VLOOKUP("*"&amp;"绩效考核得分"&amp;"*", INDIRECT(_xlfn.CONCAT("'", REPLACE(INDEX(姓名,A10+1),1,FIND("]",INDEX(姓名,A10+1)),""), "'!A:G")), 7, FALSE)</f>
        <v>91</v>
      </c>
    </row>
    <row r="11" spans="1:11" s="7" customFormat="1" ht="15" customHeight="1">
      <c r="A11" s="20">
        <v>14</v>
      </c>
      <c r="B11" s="21" t="str" cm="1">
        <f t="array" ref="B11">HYPERLINK("#'"&amp;REPLACE(INDEX(姓名,A11+1),1,FIND("]",INDEX(姓名,A11+1)),"")&amp;"'!A1",RIGHT(REPLACE(INDEX(姓名,A11+1),1,FIND("]",INDEX(姓名,A11+1)),""), LEN(REPLACE(INDEX(姓名,A11+1),1,FIND("]",INDEX(姓名,A11+1)),"")) - FIND("-", REPLACE(INDEX(姓名,A11+1),1,FIND("]",INDEX(姓名,A11+1)),""))))</f>
        <v>亓洋洋</v>
      </c>
      <c r="C11" s="7" t="str" cm="1">
        <f t="array" ref="C11">LEFT(REPLACE(INDEX(姓名,A11+1),1,FIND("]",INDEX(姓名,A11+1)),""), FIND("-", REPLACE(INDEX(姓名,A11+1),1,FIND("]",INDEX(姓名,A11+1)),"")) - 1)</f>
        <v>服务端</v>
      </c>
      <c r="D11" s="7">
        <f ca="1">表1[[#This Row],[上级评分]]-表1[[#This Row],[自评得分]]</f>
        <v>-2.75</v>
      </c>
      <c r="E11" s="7" cm="1">
        <f t="array" aca="1" ref="E11" ca="1">VLOOKUP("*"&amp;"绩效考核得分"&amp;"*", INDIRECT(_xlfn.CONCAT("'", REPLACE(INDEX(姓名,A11+1),1,FIND("]",INDEX(姓名,A11+1)),""), "'!A:G")), 6, FALSE)</f>
        <v>93.75</v>
      </c>
      <c r="F11" s="7" cm="1">
        <f t="array" aca="1" ref="F11" ca="1">VLOOKUP("*"&amp;"绩效考核得分"&amp;"*", INDIRECT(_xlfn.CONCAT("'", REPLACE(INDEX(姓名,A11+1),1,FIND("]",INDEX(姓名,A11+1)),""), "'!A:G")), 7, FALSE)</f>
        <v>91</v>
      </c>
    </row>
    <row r="12" spans="1:11" s="7" customFormat="1" ht="15" customHeight="1">
      <c r="A12" s="20">
        <v>4</v>
      </c>
      <c r="B12" s="21" t="str" cm="1">
        <f t="array" ref="B12">HYPERLINK("#'"&amp;REPLACE(INDEX(姓名,A12+1),1,FIND("]",INDEX(姓名,A12+1)),"")&amp;"'!A1",RIGHT(REPLACE(INDEX(姓名,A12+1),1,FIND("]",INDEX(姓名,A12+1)),""), LEN(REPLACE(INDEX(姓名,A12+1),1,FIND("]",INDEX(姓名,A12+1)),"")) - FIND("-", REPLACE(INDEX(姓名,A12+1),1,FIND("]",INDEX(姓名,A12+1)),""))))</f>
        <v>王倩</v>
      </c>
      <c r="C12" s="7" t="str" cm="1">
        <f t="array" ref="C12">LEFT(REPLACE(INDEX(姓名,A12+1),1,FIND("]",INDEX(姓名,A12+1)),""), FIND("-", REPLACE(INDEX(姓名,A12+1),1,FIND("]",INDEX(姓名,A12+1)),"")) - 1)</f>
        <v>前端</v>
      </c>
      <c r="D12" s="7">
        <f ca="1">表1[[#This Row],[上级评分]]-表1[[#This Row],[自评得分]]</f>
        <v>5.6500000000000057</v>
      </c>
      <c r="E12" s="7" cm="1">
        <f t="array" aca="1" ref="E12" ca="1">VLOOKUP("*"&amp;"绩效考核得分"&amp;"*", INDIRECT(_xlfn.CONCAT("'", REPLACE(INDEX(姓名,A12+1),1,FIND("]",INDEX(姓名,A12+1)),""), "'!A:G")), 6, FALSE)</f>
        <v>85.1</v>
      </c>
      <c r="F12" s="7" cm="1">
        <f t="array" aca="1" ref="F12" ca="1">VLOOKUP("*"&amp;"绩效考核得分"&amp;"*", INDIRECT(_xlfn.CONCAT("'", REPLACE(INDEX(姓名,A12+1),1,FIND("]",INDEX(姓名,A12+1)),""), "'!A:G")), 7, FALSE)</f>
        <v>90.75</v>
      </c>
      <c r="H12" s="9"/>
      <c r="I12" s="9"/>
      <c r="J12" s="9"/>
    </row>
    <row r="13" spans="1:11" s="7" customFormat="1" ht="15" customHeight="1">
      <c r="A13" s="20">
        <v>9</v>
      </c>
      <c r="B13" s="21" t="str" cm="1">
        <f t="array" ref="B13">HYPERLINK("#'"&amp;REPLACE(INDEX(姓名,A13+1),1,FIND("]",INDEX(姓名,A13+1)),"")&amp;"'!A1",RIGHT(REPLACE(INDEX(姓名,A13+1),1,FIND("]",INDEX(姓名,A13+1)),""), LEN(REPLACE(INDEX(姓名,A13+1),1,FIND("]",INDEX(姓名,A13+1)),"")) - FIND("-", REPLACE(INDEX(姓名,A13+1),1,FIND("]",INDEX(姓名,A13+1)),""))))</f>
        <v>王锐</v>
      </c>
      <c r="C13" s="7" t="str" cm="1">
        <f t="array" ref="C13">LEFT(REPLACE(INDEX(姓名,A13+1),1,FIND("]",INDEX(姓名,A13+1)),""), FIND("-", REPLACE(INDEX(姓名,A13+1),1,FIND("]",INDEX(姓名,A13+1)),"")) - 1)</f>
        <v>服务端</v>
      </c>
      <c r="D13" s="7">
        <f ca="1">表1[[#This Row],[上级评分]]-表1[[#This Row],[自评得分]]</f>
        <v>4</v>
      </c>
      <c r="E13" s="7" cm="1">
        <f t="array" aca="1" ref="E13" ca="1">VLOOKUP("*"&amp;"绩效考核得分"&amp;"*", INDIRECT(_xlfn.CONCAT("'", REPLACE(INDEX(姓名,A13+1),1,FIND("]",INDEX(姓名,A13+1)),""), "'!A:G")), 6, FALSE)</f>
        <v>86.75</v>
      </c>
      <c r="F13" s="7" cm="1">
        <f t="array" aca="1" ref="F13" ca="1">VLOOKUP("*"&amp;"绩效考核得分"&amp;"*", INDIRECT(_xlfn.CONCAT("'", REPLACE(INDEX(姓名,A13+1),1,FIND("]",INDEX(姓名,A13+1)),""), "'!A:G")), 7, FALSE)</f>
        <v>90.75</v>
      </c>
    </row>
    <row r="14" spans="1:11" s="7" customFormat="1" ht="15" customHeight="1">
      <c r="A14" s="20">
        <v>24</v>
      </c>
      <c r="B14" s="21" t="str" cm="1">
        <f t="array" ref="B14">HYPERLINK("#'"&amp;REPLACE(INDEX(姓名,A14+1),1,FIND("]",INDEX(姓名,A14+1)),"")&amp;"'!A1",RIGHT(REPLACE(INDEX(姓名,A14+1),1,FIND("]",INDEX(姓名,A14+1)),""), LEN(REPLACE(INDEX(姓名,A14+1),1,FIND("]",INDEX(姓名,A14+1)),"")) - FIND("-", REPLACE(INDEX(姓名,A14+1),1,FIND("]",INDEX(姓名,A14+1)),""))))</f>
        <v>王俊</v>
      </c>
      <c r="C14" s="7" t="str" cm="1">
        <f t="array" ref="C14">LEFT(REPLACE(INDEX(姓名,A14+1),1,FIND("]",INDEX(姓名,A14+1)),""), FIND("-", REPLACE(INDEX(姓名,A14+1),1,FIND("]",INDEX(姓名,A14+1)),"")) - 1)</f>
        <v>服务端</v>
      </c>
      <c r="D14" s="7">
        <f ca="1">表1[[#This Row],[上级评分]]-表1[[#This Row],[自评得分]]</f>
        <v>-5.6000000000000085</v>
      </c>
      <c r="E14" s="7" cm="1">
        <f t="array" aca="1" ref="E14" ca="1">VLOOKUP("*"&amp;"绩效考核得分"&amp;"*", INDIRECT(_xlfn.CONCAT("'", REPLACE(INDEX(姓名,A14+1),1,FIND("]",INDEX(姓名,A14+1)),""), "'!A:G")), 6, FALSE)</f>
        <v>95.600000000000009</v>
      </c>
      <c r="F14" s="7" cm="1">
        <f t="array" aca="1" ref="F14" ca="1">VLOOKUP("*"&amp;"绩效考核得分"&amp;"*", INDIRECT(_xlfn.CONCAT("'", REPLACE(INDEX(姓名,A14+1),1,FIND("]",INDEX(姓名,A14+1)),""), "'!A:G")), 7, FALSE)</f>
        <v>90</v>
      </c>
    </row>
    <row r="15" spans="1:11" s="7" customFormat="1" ht="15" customHeight="1">
      <c r="A15" s="20">
        <v>35</v>
      </c>
      <c r="B15" s="21" t="str" cm="1">
        <f t="array" ref="B15">HYPERLINK("#'"&amp;REPLACE(INDEX(姓名,A15+1),1,FIND("]",INDEX(姓名,A15+1)),"")&amp;"'!A1",RIGHT(REPLACE(INDEX(姓名,A15+1),1,FIND("]",INDEX(姓名,A15+1)),""), LEN(REPLACE(INDEX(姓名,A15+1),1,FIND("]",INDEX(姓名,A15+1)),"")) - FIND("-", REPLACE(INDEX(姓名,A15+1),1,FIND("]",INDEX(姓名,A15+1)),""))))</f>
        <v>黄磊</v>
      </c>
      <c r="C15" s="7" t="str" cm="1">
        <f t="array" ref="C15">LEFT(REPLACE(INDEX(姓名,A15+1),1,FIND("]",INDEX(姓名,A15+1)),""), FIND("-", REPLACE(INDEX(姓名,A15+1),1,FIND("]",INDEX(姓名,A15+1)),"")) - 1)</f>
        <v>研发组长</v>
      </c>
      <c r="D15" s="7">
        <f ca="1">表1[[#This Row],[上级评分]]-表1[[#This Row],[自评得分]]</f>
        <v>0</v>
      </c>
      <c r="E15" s="7" cm="1">
        <f t="array" aca="1" ref="E15" ca="1">VLOOKUP("*"&amp;"绩效考核得分"&amp;"*", INDIRECT(_xlfn.CONCAT("'", REPLACE(INDEX(姓名,A15+1),1,FIND("]",INDEX(姓名,A15+1)),""), "'!A:G")), 6, FALSE)</f>
        <v>90</v>
      </c>
      <c r="F15" s="7" cm="1">
        <f t="array" aca="1" ref="F15" ca="1">VLOOKUP("*"&amp;"绩效考核得分"&amp;"*", INDIRECT(_xlfn.CONCAT("'", REPLACE(INDEX(姓名,A15+1),1,FIND("]",INDEX(姓名,A15+1)),""), "'!A:G")), 7, FALSE)</f>
        <v>90</v>
      </c>
    </row>
    <row r="16" spans="1:11" s="7" customFormat="1" ht="15" customHeight="1">
      <c r="A16" s="20">
        <v>22</v>
      </c>
      <c r="B16" s="21" t="str" cm="1">
        <f t="array" ref="B16">HYPERLINK("#'"&amp;REPLACE(INDEX(姓名,A16+1),1,FIND("]",INDEX(姓名,A16+1)),"")&amp;"'!A1",RIGHT(REPLACE(INDEX(姓名,A16+1),1,FIND("]",INDEX(姓名,A16+1)),""), LEN(REPLACE(INDEX(姓名,A16+1),1,FIND("]",INDEX(姓名,A16+1)),"")) - FIND("-", REPLACE(INDEX(姓名,A16+1),1,FIND("]",INDEX(姓名,A16+1)),""))))</f>
        <v>梁明亮</v>
      </c>
      <c r="C16" s="7" t="str" cm="1">
        <f t="array" ref="C16">LEFT(REPLACE(INDEX(姓名,A16+1),1,FIND("]",INDEX(姓名,A16+1)),""), FIND("-", REPLACE(INDEX(姓名,A16+1),1,FIND("]",INDEX(姓名,A16+1)),"")) - 1)</f>
        <v>服务端</v>
      </c>
      <c r="D16" s="7">
        <f ca="1">表1[[#This Row],[上级评分]]-表1[[#This Row],[自评得分]]</f>
        <v>-3.5</v>
      </c>
      <c r="E16" s="7" cm="1">
        <f t="array" aca="1" ref="E16" ca="1">VLOOKUP("*"&amp;"绩效考核得分"&amp;"*", INDIRECT(_xlfn.CONCAT("'", REPLACE(INDEX(姓名,A16+1),1,FIND("]",INDEX(姓名,A16+1)),""), "'!A:G")), 6, FALSE)</f>
        <v>92.75</v>
      </c>
      <c r="F16" s="7" cm="1">
        <f t="array" aca="1" ref="F16" ca="1">VLOOKUP("*"&amp;"绩效考核得分"&amp;"*", INDIRECT(_xlfn.CONCAT("'", REPLACE(INDEX(姓名,A16+1),1,FIND("]",INDEX(姓名,A16+1)),""), "'!A:G")), 7, FALSE)</f>
        <v>89.25</v>
      </c>
    </row>
    <row r="17" spans="1:6" s="7" customFormat="1" ht="15" customHeight="1">
      <c r="A17" s="20">
        <v>31</v>
      </c>
      <c r="B17" s="21" t="str" cm="1">
        <f t="array" ref="B17">HYPERLINK("#'"&amp;REPLACE(INDEX(姓名,A17+1),1,FIND("]",INDEX(姓名,A17+1)),"")&amp;"'!A1",RIGHT(REPLACE(INDEX(姓名,A17+1),1,FIND("]",INDEX(姓名,A17+1)),""), LEN(REPLACE(INDEX(姓名,A17+1),1,FIND("]",INDEX(姓名,A17+1)),"")) - FIND("-", REPLACE(INDEX(姓名,A17+1),1,FIND("]",INDEX(姓名,A17+1)),""))))</f>
        <v>舒欢</v>
      </c>
      <c r="C17" s="7" t="str" cm="1">
        <f t="array" ref="C17">LEFT(REPLACE(INDEX(姓名,A17+1),1,FIND("]",INDEX(姓名,A17+1)),""), FIND("-", REPLACE(INDEX(姓名,A17+1),1,FIND("]",INDEX(姓名,A17+1)),"")) - 1)</f>
        <v>测试</v>
      </c>
      <c r="D17" s="7">
        <f ca="1">表1[[#This Row],[上级评分]]-表1[[#This Row],[自评得分]]</f>
        <v>-2</v>
      </c>
      <c r="E17" s="7" cm="1">
        <f t="array" aca="1" ref="E17" ca="1">VLOOKUP("*"&amp;"绩效考核得分"&amp;"*", INDIRECT(_xlfn.CONCAT("'", REPLACE(INDEX(姓名,A17+1),1,FIND("]",INDEX(姓名,A17+1)),""), "'!A:G")), 6, FALSE)</f>
        <v>91</v>
      </c>
      <c r="F17" s="7" cm="1">
        <f t="array" aca="1" ref="F17" ca="1">VLOOKUP("*"&amp;"绩效考核得分"&amp;"*", INDIRECT(_xlfn.CONCAT("'", REPLACE(INDEX(姓名,A17+1),1,FIND("]",INDEX(姓名,A17+1)),""), "'!A:G")), 7, FALSE)</f>
        <v>89</v>
      </c>
    </row>
    <row r="18" spans="1:6" s="7" customFormat="1" ht="14" customHeight="1">
      <c r="A18" s="20">
        <v>12</v>
      </c>
      <c r="B18" s="21" t="str" cm="1">
        <f t="array" ref="B18">HYPERLINK("#'"&amp;REPLACE(INDEX(姓名,A18+1),1,FIND("]",INDEX(姓名,A18+1)),"")&amp;"'!A1",RIGHT(REPLACE(INDEX(姓名,A18+1),1,FIND("]",INDEX(姓名,A18+1)),""), LEN(REPLACE(INDEX(姓名,A18+1),1,FIND("]",INDEX(姓名,A18+1)),"")) - FIND("-", REPLACE(INDEX(姓名,A18+1),1,FIND("]",INDEX(姓名,A18+1)),""))))</f>
        <v>吴春成</v>
      </c>
      <c r="C18" s="7" t="str" cm="1">
        <f t="array" ref="C18">LEFT(REPLACE(INDEX(姓名,A18+1),1,FIND("]",INDEX(姓名,A18+1)),""), FIND("-", REPLACE(INDEX(姓名,A18+1),1,FIND("]",INDEX(姓名,A18+1)),"")) - 1)</f>
        <v>服务端</v>
      </c>
      <c r="D18" s="7">
        <f ca="1">表1[[#This Row],[上级评分]]-表1[[#This Row],[自评得分]]</f>
        <v>-2.25</v>
      </c>
      <c r="E18" s="7" cm="1">
        <f t="array" aca="1" ref="E18" ca="1">VLOOKUP("*"&amp;"绩效考核得分"&amp;"*", INDIRECT(_xlfn.CONCAT("'", REPLACE(INDEX(姓名,A18+1),1,FIND("]",INDEX(姓名,A18+1)),""), "'!A:G")), 6, FALSE)</f>
        <v>91</v>
      </c>
      <c r="F18" s="7" cm="1">
        <f t="array" aca="1" ref="F18" ca="1">VLOOKUP("*"&amp;"绩效考核得分"&amp;"*", INDIRECT(_xlfn.CONCAT("'", REPLACE(INDEX(姓名,A18+1),1,FIND("]",INDEX(姓名,A18+1)),""), "'!A:G")), 7, FALSE)</f>
        <v>88.75</v>
      </c>
    </row>
    <row r="19" spans="1:6" s="7" customFormat="1" ht="15" customHeight="1">
      <c r="A19" s="20">
        <v>23</v>
      </c>
      <c r="B19" s="21" t="str" cm="1">
        <f t="array" ref="B19">HYPERLINK("#'"&amp;REPLACE(INDEX(姓名,A19+1),1,FIND("]",INDEX(姓名,A19+1)),"")&amp;"'!A1",RIGHT(REPLACE(INDEX(姓名,A19+1),1,FIND("]",INDEX(姓名,A19+1)),""), LEN(REPLACE(INDEX(姓名,A19+1),1,FIND("]",INDEX(姓名,A19+1)),"")) - FIND("-", REPLACE(INDEX(姓名,A19+1),1,FIND("]",INDEX(姓名,A19+1)),""))))</f>
        <v>李敏</v>
      </c>
      <c r="C19" s="7" t="str" cm="1">
        <f t="array" ref="C19">LEFT(REPLACE(INDEX(姓名,A19+1),1,FIND("]",INDEX(姓名,A19+1)),""), FIND("-", REPLACE(INDEX(姓名,A19+1),1,FIND("]",INDEX(姓名,A19+1)),"")) - 1)</f>
        <v>服务端</v>
      </c>
      <c r="D19" s="7">
        <f ca="1">表1[[#This Row],[上级评分]]-表1[[#This Row],[自评得分]]</f>
        <v>-7.3499999999999943</v>
      </c>
      <c r="E19" s="7" cm="1">
        <f t="array" aca="1" ref="E19" ca="1">VLOOKUP("*"&amp;"绩效考核得分"&amp;"*", INDIRECT(_xlfn.CONCAT("'", REPLACE(INDEX(姓名,A19+1),1,FIND("]",INDEX(姓名,A19+1)),""), "'!A:G")), 6, FALSE)</f>
        <v>96.1</v>
      </c>
      <c r="F19" s="7" cm="1">
        <f t="array" aca="1" ref="F19" ca="1">VLOOKUP("*"&amp;"绩效考核得分"&amp;"*", INDIRECT(_xlfn.CONCAT("'", REPLACE(INDEX(姓名,A19+1),1,FIND("]",INDEX(姓名,A19+1)),""), "'!A:G")), 7, FALSE)</f>
        <v>88.75</v>
      </c>
    </row>
    <row r="20" spans="1:6" s="7" customFormat="1" ht="15" customHeight="1">
      <c r="A20" s="20">
        <v>38</v>
      </c>
      <c r="B20" s="21" t="str" cm="1">
        <f t="array" ref="B20">HYPERLINK("#'"&amp;REPLACE(INDEX(姓名,A20+1),1,FIND("]",INDEX(姓名,A20+1)),"")&amp;"'!A1",RIGHT(REPLACE(INDEX(姓名,A20+1),1,FIND("]",INDEX(姓名,A20+1)),""), LEN(REPLACE(INDEX(姓名,A20+1),1,FIND("]",INDEX(姓名,A20+1)),"")) - FIND("-", REPLACE(INDEX(姓名,A20+1),1,FIND("]",INDEX(姓名,A20+1)),""))))</f>
        <v>张滔</v>
      </c>
      <c r="C20" s="7" t="str" cm="1">
        <f t="array" ref="C20">LEFT(REPLACE(INDEX(姓名,A20+1),1,FIND("]",INDEX(姓名,A20+1)),""), FIND("-", REPLACE(INDEX(姓名,A20+1),1,FIND("]",INDEX(姓名,A20+1)),"")) - 1)</f>
        <v>运维</v>
      </c>
      <c r="D20" s="7">
        <f ca="1">表1[[#This Row],[上级评分]]-表1[[#This Row],[自评得分]]</f>
        <v>-4.25</v>
      </c>
      <c r="E20" s="7" cm="1">
        <f t="array" aca="1" ref="E20" ca="1">VLOOKUP("*"&amp;"绩效考核得分"&amp;"*", INDIRECT(_xlfn.CONCAT("'", REPLACE(INDEX(姓名,A20+1),1,FIND("]",INDEX(姓名,A20+1)),""), "'!A:G")), 6, FALSE)</f>
        <v>93</v>
      </c>
      <c r="F20" s="7" cm="1">
        <f t="array" aca="1" ref="F20" ca="1">VLOOKUP("*"&amp;"绩效考核得分"&amp;"*", INDIRECT(_xlfn.CONCAT("'", REPLACE(INDEX(姓名,A20+1),1,FIND("]",INDEX(姓名,A20+1)),""), "'!A:G")), 7, FALSE)</f>
        <v>88.75</v>
      </c>
    </row>
    <row r="21" spans="1:6" s="7" customFormat="1" ht="15" customHeight="1">
      <c r="A21" s="20">
        <v>36</v>
      </c>
      <c r="B21" s="21" t="str" cm="1">
        <f t="array" ref="B21">HYPERLINK("#'"&amp;REPLACE(INDEX(姓名,A21+1),1,FIND("]",INDEX(姓名,A21+1)),"")&amp;"'!A1",RIGHT(REPLACE(INDEX(姓名,A21+1),1,FIND("]",INDEX(姓名,A21+1)),""), LEN(REPLACE(INDEX(姓名,A21+1),1,FIND("]",INDEX(姓名,A21+1)),"")) - FIND("-", REPLACE(INDEX(姓名,A21+1),1,FIND("]",INDEX(姓名,A21+1)),""))))</f>
        <v>王春梅</v>
      </c>
      <c r="C21" s="7" t="str" cm="1">
        <f t="array" ref="C21">LEFT(REPLACE(INDEX(姓名,A21+1),1,FIND("]",INDEX(姓名,A21+1)),""), FIND("-", REPLACE(INDEX(姓名,A21+1),1,FIND("]",INDEX(姓名,A21+1)),"")) - 1)</f>
        <v>研发组长</v>
      </c>
      <c r="D21" s="7">
        <f ca="1">表1[[#This Row],[上级评分]]-表1[[#This Row],[自评得分]]</f>
        <v>-0.75</v>
      </c>
      <c r="E21" s="7" cm="1">
        <f t="array" aca="1" ref="E21" ca="1">VLOOKUP("*"&amp;"绩效考核得分"&amp;"*", INDIRECT(_xlfn.CONCAT("'", REPLACE(INDEX(姓名,A21+1),1,FIND("]",INDEX(姓名,A21+1)),""), "'!A:G")), 6, FALSE)</f>
        <v>89.25</v>
      </c>
      <c r="F21" s="7" cm="1">
        <f t="array" aca="1" ref="F21" ca="1">VLOOKUP("*"&amp;"绩效考核得分"&amp;"*", INDIRECT(_xlfn.CONCAT("'", REPLACE(INDEX(姓名,A21+1),1,FIND("]",INDEX(姓名,A21+1)),""), "'!A:G")), 7, FALSE)</f>
        <v>88.5</v>
      </c>
    </row>
    <row r="22" spans="1:6" s="7" customFormat="1" ht="15" customHeight="1">
      <c r="A22" s="20">
        <v>11</v>
      </c>
      <c r="B22" s="21" t="str" cm="1">
        <f t="array" ref="B22">HYPERLINK("#'"&amp;REPLACE(INDEX(姓名,A22+1),1,FIND("]",INDEX(姓名,A22+1)),"")&amp;"'!A1",RIGHT(REPLACE(INDEX(姓名,A22+1),1,FIND("]",INDEX(姓名,A22+1)),""), LEN(REPLACE(INDEX(姓名,A22+1),1,FIND("]",INDEX(姓名,A22+1)),"")) - FIND("-", REPLACE(INDEX(姓名,A22+1),1,FIND("]",INDEX(姓名,A22+1)),""))))</f>
        <v>徐梓峻</v>
      </c>
      <c r="C22" s="7" t="str" cm="1">
        <f t="array" ref="C22">LEFT(REPLACE(INDEX(姓名,A22+1),1,FIND("]",INDEX(姓名,A22+1)),""), FIND("-", REPLACE(INDEX(姓名,A22+1),1,FIND("]",INDEX(姓名,A22+1)),"")) - 1)</f>
        <v>服务端</v>
      </c>
      <c r="D22" s="7">
        <f ca="1">表1[[#This Row],[上级评分]]-表1[[#This Row],[自评得分]]</f>
        <v>-5.75</v>
      </c>
      <c r="E22" s="7" cm="1">
        <f t="array" aca="1" ref="E22" ca="1">VLOOKUP("*"&amp;"绩效考核得分"&amp;"*", INDIRECT(_xlfn.CONCAT("'", REPLACE(INDEX(姓名,A22+1),1,FIND("]",INDEX(姓名,A22+1)),""), "'!A:G")), 6, FALSE)</f>
        <v>93.5</v>
      </c>
      <c r="F22" s="7" cm="1">
        <f t="array" aca="1" ref="F22" ca="1">VLOOKUP("*"&amp;"绩效考核得分"&amp;"*", INDIRECT(_xlfn.CONCAT("'", REPLACE(INDEX(姓名,A22+1),1,FIND("]",INDEX(姓名,A22+1)),""), "'!A:G")), 7, FALSE)</f>
        <v>87.75</v>
      </c>
    </row>
    <row r="23" spans="1:6" s="7" customFormat="1" ht="15" customHeight="1">
      <c r="A23" s="20">
        <v>32</v>
      </c>
      <c r="B23" s="21" t="str" cm="1">
        <f t="array" ref="B23">HYPERLINK("#'"&amp;REPLACE(INDEX(姓名,A23+1),1,FIND("]",INDEX(姓名,A23+1)),"")&amp;"'!A1",RIGHT(REPLACE(INDEX(姓名,A23+1),1,FIND("]",INDEX(姓名,A23+1)),""), LEN(REPLACE(INDEX(姓名,A23+1),1,FIND("]",INDEX(姓名,A23+1)),"")) - FIND("-", REPLACE(INDEX(姓名,A23+1),1,FIND("]",INDEX(姓名,A23+1)),""))))</f>
        <v>刘浩</v>
      </c>
      <c r="C23" s="7" t="str" cm="1">
        <f t="array" ref="C23">LEFT(REPLACE(INDEX(姓名,A23+1),1,FIND("]",INDEX(姓名,A23+1)),""), FIND("-", REPLACE(INDEX(姓名,A23+1),1,FIND("]",INDEX(姓名,A23+1)),"")) - 1)</f>
        <v>测试</v>
      </c>
      <c r="D23" s="7">
        <f ca="1">表1[[#This Row],[上级评分]]-表1[[#This Row],[自评得分]]</f>
        <v>-3.25</v>
      </c>
      <c r="E23" s="7" cm="1">
        <f t="array" aca="1" ref="E23" ca="1">VLOOKUP("*"&amp;"绩效考核得分"&amp;"*", INDIRECT(_xlfn.CONCAT("'", REPLACE(INDEX(姓名,A23+1),1,FIND("]",INDEX(姓名,A23+1)),""), "'!A:G")), 6, FALSE)</f>
        <v>91</v>
      </c>
      <c r="F23" s="7" cm="1">
        <f t="array" aca="1" ref="F23" ca="1">VLOOKUP("*"&amp;"绩效考核得分"&amp;"*", INDIRECT(_xlfn.CONCAT("'", REPLACE(INDEX(姓名,A23+1),1,FIND("]",INDEX(姓名,A23+1)),""), "'!A:G")), 7, FALSE)</f>
        <v>87.75</v>
      </c>
    </row>
    <row r="24" spans="1:6" s="7" customFormat="1" ht="15" customHeight="1">
      <c r="A24" s="20">
        <v>6</v>
      </c>
      <c r="B24" s="21" t="str" cm="1">
        <f t="array" ref="B24">HYPERLINK("#'"&amp;REPLACE(INDEX(姓名,A24+1),1,FIND("]",INDEX(姓名,A24+1)),"")&amp;"'!A1",RIGHT(REPLACE(INDEX(姓名,A24+1),1,FIND("]",INDEX(姓名,A24+1)),""), LEN(REPLACE(INDEX(姓名,A24+1),1,FIND("]",INDEX(姓名,A24+1)),"")) - FIND("-", REPLACE(INDEX(姓名,A24+1),1,FIND("]",INDEX(姓名,A24+1)),""))))</f>
        <v>夏涛</v>
      </c>
      <c r="C24" s="7" t="str" cm="1">
        <f t="array" ref="C24">LEFT(REPLACE(INDEX(姓名,A24+1),1,FIND("]",INDEX(姓名,A24+1)),""), FIND("-", REPLACE(INDEX(姓名,A24+1),1,FIND("]",INDEX(姓名,A24+1)),"")) - 1)</f>
        <v>前端</v>
      </c>
      <c r="D24" s="7">
        <f ca="1">表1[[#This Row],[上级评分]]-表1[[#This Row],[自评得分]]</f>
        <v>-3</v>
      </c>
      <c r="E24" s="7" cm="1">
        <f t="array" aca="1" ref="E24" ca="1">VLOOKUP("*"&amp;"绩效考核得分"&amp;"*", INDIRECT(_xlfn.CONCAT("'", REPLACE(INDEX(姓名,A24+1),1,FIND("]",INDEX(姓名,A24+1)),""), "'!A:G")), 6, FALSE)</f>
        <v>90.5</v>
      </c>
      <c r="F24" s="7" cm="1">
        <f t="array" aca="1" ref="F24" ca="1">VLOOKUP("*"&amp;"绩效考核得分"&amp;"*", INDIRECT(_xlfn.CONCAT("'", REPLACE(INDEX(姓名,A24+1),1,FIND("]",INDEX(姓名,A24+1)),""), "'!A:G")), 7, FALSE)</f>
        <v>87.5</v>
      </c>
    </row>
    <row r="25" spans="1:6" s="7" customFormat="1" ht="15" customHeight="1">
      <c r="A25" s="20">
        <v>26</v>
      </c>
      <c r="B25" s="21" t="str" cm="1">
        <f t="array" ref="B25">HYPERLINK("#'"&amp;REPLACE(INDEX(姓名,A25+1),1,FIND("]",INDEX(姓名,A25+1)),"")&amp;"'!A1",RIGHT(REPLACE(INDEX(姓名,A25+1),1,FIND("]",INDEX(姓名,A25+1)),""), LEN(REPLACE(INDEX(姓名,A25+1),1,FIND("]",INDEX(姓名,A25+1)),"")) - FIND("-", REPLACE(INDEX(姓名,A25+1),1,FIND("]",INDEX(姓名,A25+1)),""))))</f>
        <v>李彦婕</v>
      </c>
      <c r="C25" s="7" t="str" cm="1">
        <f t="array" ref="C25">LEFT(REPLACE(INDEX(姓名,A25+1),1,FIND("]",INDEX(姓名,A25+1)),""), FIND("-", REPLACE(INDEX(姓名,A25+1),1,FIND("]",INDEX(姓名,A25+1)),"")) - 1)</f>
        <v>大数据</v>
      </c>
      <c r="D25" s="7">
        <f ca="1">表1[[#This Row],[上级评分]]-表1[[#This Row],[自评得分]]</f>
        <v>-2.5</v>
      </c>
      <c r="E25" s="7" cm="1">
        <f t="array" aca="1" ref="E25" ca="1">VLOOKUP("*"&amp;"绩效考核得分"&amp;"*", INDIRECT(_xlfn.CONCAT("'", REPLACE(INDEX(姓名,A25+1),1,FIND("]",INDEX(姓名,A25+1)),""), "'!A:G")), 6, FALSE)</f>
        <v>90</v>
      </c>
      <c r="F25" s="7" cm="1">
        <f t="array" aca="1" ref="F25" ca="1">VLOOKUP("*"&amp;"绩效考核得分"&amp;"*", INDIRECT(_xlfn.CONCAT("'", REPLACE(INDEX(姓名,A25+1),1,FIND("]",INDEX(姓名,A25+1)),""), "'!A:G")), 7, FALSE)</f>
        <v>87.5</v>
      </c>
    </row>
    <row r="26" spans="1:6" s="7" customFormat="1" ht="15" customHeight="1">
      <c r="A26" s="20">
        <v>17</v>
      </c>
      <c r="B26" s="21" t="str" cm="1">
        <f t="array" ref="B26">HYPERLINK("#'"&amp;REPLACE(INDEX(姓名,A26+1),1,FIND("]",INDEX(姓名,A26+1)),"")&amp;"'!A1",RIGHT(REPLACE(INDEX(姓名,A26+1),1,FIND("]",INDEX(姓名,A26+1)),""), LEN(REPLACE(INDEX(姓名,A26+1),1,FIND("]",INDEX(姓名,A26+1)),"")) - FIND("-", REPLACE(INDEX(姓名,A26+1),1,FIND("]",INDEX(姓名,A26+1)),""))))</f>
        <v>林浩</v>
      </c>
      <c r="C26" s="7" t="str" cm="1">
        <f t="array" ref="C26">LEFT(REPLACE(INDEX(姓名,A26+1),1,FIND("]",INDEX(姓名,A26+1)),""), FIND("-", REPLACE(INDEX(姓名,A26+1),1,FIND("]",INDEX(姓名,A26+1)),"")) - 1)</f>
        <v>服务端</v>
      </c>
      <c r="D26" s="7">
        <f ca="1">表1[[#This Row],[上级评分]]-表1[[#This Row],[自评得分]]</f>
        <v>-8.5</v>
      </c>
      <c r="E26" s="7" cm="1">
        <f t="array" aca="1" ref="E26" ca="1">VLOOKUP("*"&amp;"绩效考核得分"&amp;"*", INDIRECT(_xlfn.CONCAT("'", REPLACE(INDEX(姓名,A26+1),1,FIND("]",INDEX(姓名,A26+1)),""), "'!A:G")), 6, FALSE)</f>
        <v>95.5</v>
      </c>
      <c r="F26" s="7" cm="1">
        <f t="array" aca="1" ref="F26" ca="1">VLOOKUP("*"&amp;"绩效考核得分"&amp;"*", INDIRECT(_xlfn.CONCAT("'", REPLACE(INDEX(姓名,A26+1),1,FIND("]",INDEX(姓名,A26+1)),""), "'!A:G")), 7, FALSE)</f>
        <v>87</v>
      </c>
    </row>
    <row r="27" spans="1:6" s="7" customFormat="1" ht="15" customHeight="1">
      <c r="A27" s="20">
        <v>16</v>
      </c>
      <c r="B27" s="21" t="str" cm="1">
        <f t="array" ref="B27">HYPERLINK("#'"&amp;REPLACE(INDEX(姓名,A27+1),1,FIND("]",INDEX(姓名,A27+1)),"")&amp;"'!A1",RIGHT(REPLACE(INDEX(姓名,A27+1),1,FIND("]",INDEX(姓名,A27+1)),""), LEN(REPLACE(INDEX(姓名,A27+1),1,FIND("]",INDEX(姓名,A27+1)),"")) - FIND("-", REPLACE(INDEX(姓名,A27+1),1,FIND("]",INDEX(姓名,A27+1)),""))))</f>
        <v>刘欢</v>
      </c>
      <c r="C27" s="7" t="str" cm="1">
        <f t="array" ref="C27">LEFT(REPLACE(INDEX(姓名,A27+1),1,FIND("]",INDEX(姓名,A27+1)),""), FIND("-", REPLACE(INDEX(姓名,A27+1),1,FIND("]",INDEX(姓名,A27+1)),"")) - 1)</f>
        <v>服务端</v>
      </c>
      <c r="D27" s="7">
        <f ca="1">表1[[#This Row],[上级评分]]-表1[[#This Row],[自评得分]]</f>
        <v>-2</v>
      </c>
      <c r="E27" s="7" cm="1">
        <f t="array" aca="1" ref="E27" ca="1">VLOOKUP("*"&amp;"绩效考核得分"&amp;"*", INDIRECT(_xlfn.CONCAT("'", REPLACE(INDEX(姓名,A27+1),1,FIND("]",INDEX(姓名,A27+1)),""), "'!A:G")), 6, FALSE)</f>
        <v>88.5</v>
      </c>
      <c r="F27" s="7" cm="1">
        <f t="array" aca="1" ref="F27" ca="1">VLOOKUP("*"&amp;"绩效考核得分"&amp;"*", INDIRECT(_xlfn.CONCAT("'", REPLACE(INDEX(姓名,A27+1),1,FIND("]",INDEX(姓名,A27+1)),""), "'!A:G")), 7, FALSE)</f>
        <v>86.5</v>
      </c>
    </row>
    <row r="28" spans="1:6" s="7" customFormat="1" ht="15" customHeight="1">
      <c r="A28" s="20">
        <v>19</v>
      </c>
      <c r="B28" s="21" t="str" cm="1">
        <f t="array" ref="B28">HYPERLINK("#'"&amp;REPLACE(INDEX(姓名,A28+1),1,FIND("]",INDEX(姓名,A28+1)),"")&amp;"'!A1",RIGHT(REPLACE(INDEX(姓名,A28+1),1,FIND("]",INDEX(姓名,A28+1)),""), LEN(REPLACE(INDEX(姓名,A28+1),1,FIND("]",INDEX(姓名,A28+1)),"")) - FIND("-", REPLACE(INDEX(姓名,A28+1),1,FIND("]",INDEX(姓名,A28+1)),""))))</f>
        <v>文宗军</v>
      </c>
      <c r="C28" s="7" t="str" cm="1">
        <f t="array" ref="C28">LEFT(REPLACE(INDEX(姓名,A28+1),1,FIND("]",INDEX(姓名,A28+1)),""), FIND("-", REPLACE(INDEX(姓名,A28+1),1,FIND("]",INDEX(姓名,A28+1)),"")) - 1)</f>
        <v>服务端</v>
      </c>
      <c r="D28" s="7">
        <f ca="1">表1[[#This Row],[上级评分]]-表1[[#This Row],[自评得分]]</f>
        <v>-13.5</v>
      </c>
      <c r="E28" s="7" cm="1">
        <f t="array" aca="1" ref="E28" ca="1">VLOOKUP("*"&amp;"绩效考核得分"&amp;"*", INDIRECT(_xlfn.CONCAT("'", REPLACE(INDEX(姓名,A28+1),1,FIND("]",INDEX(姓名,A28+1)),""), "'!A:G")), 6, FALSE)</f>
        <v>100</v>
      </c>
      <c r="F28" s="7" cm="1">
        <f t="array" aca="1" ref="F28" ca="1">VLOOKUP("*"&amp;"绩效考核得分"&amp;"*", INDIRECT(_xlfn.CONCAT("'", REPLACE(INDEX(姓名,A28+1),1,FIND("]",INDEX(姓名,A28+1)),""), "'!A:G")), 7, FALSE)</f>
        <v>86.5</v>
      </c>
    </row>
    <row r="29" spans="1:6" s="7" customFormat="1" ht="15" customHeight="1">
      <c r="A29" s="20">
        <v>25</v>
      </c>
      <c r="B29" s="21" t="str" cm="1">
        <f t="array" ref="B29">HYPERLINK("#'"&amp;REPLACE(INDEX(姓名,A29+1),1,FIND("]",INDEX(姓名,A29+1)),"")&amp;"'!A1",RIGHT(REPLACE(INDEX(姓名,A29+1),1,FIND("]",INDEX(姓名,A29+1)),""), LEN(REPLACE(INDEX(姓名,A29+1),1,FIND("]",INDEX(姓名,A29+1)),"")) - FIND("-", REPLACE(INDEX(姓名,A29+1),1,FIND("]",INDEX(姓名,A29+1)),""))))</f>
        <v>雷政</v>
      </c>
      <c r="C29" s="7" t="str" cm="1">
        <f t="array" ref="C29">LEFT(REPLACE(INDEX(姓名,A29+1),1,FIND("]",INDEX(姓名,A29+1)),""), FIND("-", REPLACE(INDEX(姓名,A29+1),1,FIND("]",INDEX(姓名,A29+1)),"")) - 1)</f>
        <v>大数据</v>
      </c>
      <c r="D29" s="7">
        <f ca="1">表1[[#This Row],[上级评分]]-表1[[#This Row],[自评得分]]</f>
        <v>-4.75</v>
      </c>
      <c r="E29" s="7" cm="1">
        <f t="array" aca="1" ref="E29" ca="1">VLOOKUP("*"&amp;"绩效考核得分"&amp;"*", INDIRECT(_xlfn.CONCAT("'", REPLACE(INDEX(姓名,A29+1),1,FIND("]",INDEX(姓名,A29+1)),""), "'!A:G")), 6, FALSE)</f>
        <v>91.25</v>
      </c>
      <c r="F29" s="7" cm="1">
        <f t="array" aca="1" ref="F29" ca="1">VLOOKUP("*"&amp;"绩效考核得分"&amp;"*", INDIRECT(_xlfn.CONCAT("'", REPLACE(INDEX(姓名,A29+1),1,FIND("]",INDEX(姓名,A29+1)),""), "'!A:G")), 7, FALSE)</f>
        <v>86.5</v>
      </c>
    </row>
    <row r="30" spans="1:6" s="7" customFormat="1" ht="15" customHeight="1">
      <c r="A30" s="20">
        <v>37</v>
      </c>
      <c r="B30" s="21" t="str" cm="1">
        <f t="array" ref="B30">HYPERLINK("#'"&amp;REPLACE(INDEX(姓名,A30+1),1,FIND("]",INDEX(姓名,A30+1)),"")&amp;"'!A1",RIGHT(REPLACE(INDEX(姓名,A30+1),1,FIND("]",INDEX(姓名,A30+1)),""), LEN(REPLACE(INDEX(姓名,A30+1),1,FIND("]",INDEX(姓名,A30+1)),"")) - FIND("-", REPLACE(INDEX(姓名,A30+1),1,FIND("]",INDEX(姓名,A30+1)),""))))</f>
        <v>唐金</v>
      </c>
      <c r="C30" s="7" t="str" cm="1">
        <f t="array" ref="C30">LEFT(REPLACE(INDEX(姓名,A30+1),1,FIND("]",INDEX(姓名,A30+1)),""), FIND("-", REPLACE(INDEX(姓名,A30+1),1,FIND("]",INDEX(姓名,A30+1)),"")) - 1)</f>
        <v>研发组长</v>
      </c>
      <c r="D30" s="7">
        <f ca="1">表1[[#This Row],[上级评分]]-表1[[#This Row],[自评得分]]</f>
        <v>-2.25</v>
      </c>
      <c r="E30" s="7" cm="1">
        <f t="array" aca="1" ref="E30" ca="1">VLOOKUP("*"&amp;"绩效考核得分"&amp;"*", INDIRECT(_xlfn.CONCAT("'", REPLACE(INDEX(姓名,A30+1),1,FIND("]",INDEX(姓名,A30+1)),""), "'!A:G")), 6, FALSE)</f>
        <v>88.5</v>
      </c>
      <c r="F30" s="7" cm="1">
        <f t="array" aca="1" ref="F30" ca="1">VLOOKUP("*"&amp;"绩效考核得分"&amp;"*", INDIRECT(_xlfn.CONCAT("'", REPLACE(INDEX(姓名,A30+1),1,FIND("]",INDEX(姓名,A30+1)),""), "'!A:G")), 7, FALSE)</f>
        <v>86.25</v>
      </c>
    </row>
    <row r="31" spans="1:6" s="7" customFormat="1" ht="15" customHeight="1">
      <c r="A31" s="20">
        <v>3</v>
      </c>
      <c r="B31" s="21" t="str" cm="1">
        <f t="array" ref="B31">HYPERLINK("#'"&amp;REPLACE(INDEX(姓名,A31+1),1,FIND("]",INDEX(姓名,A31+1)),"")&amp;"'!A1",RIGHT(REPLACE(INDEX(姓名,A31+1),1,FIND("]",INDEX(姓名,A31+1)),""), LEN(REPLACE(INDEX(姓名,A31+1),1,FIND("]",INDEX(姓名,A31+1)),"")) - FIND("-", REPLACE(INDEX(姓名,A31+1),1,FIND("]",INDEX(姓名,A31+1)),""))))</f>
        <v>王道伟</v>
      </c>
      <c r="C31" s="7" t="str" cm="1">
        <f t="array" ref="C31">LEFT(REPLACE(INDEX(姓名,A31+1),1,FIND("]",INDEX(姓名,A31+1)),""), FIND("-", REPLACE(INDEX(姓名,A31+1),1,FIND("]",INDEX(姓名,A31+1)),"")) - 1)</f>
        <v>前端</v>
      </c>
      <c r="D31" s="7">
        <f ca="1">表1[[#This Row],[上级评分]]-表1[[#This Row],[自评得分]]</f>
        <v>-6</v>
      </c>
      <c r="E31" s="7" cm="1">
        <f t="array" aca="1" ref="E31" ca="1">VLOOKUP("*"&amp;"绩效考核得分"&amp;"*", INDIRECT(_xlfn.CONCAT("'", REPLACE(INDEX(姓名,A31+1),1,FIND("]",INDEX(姓名,A31+1)),""), "'!A:G")), 6, FALSE)</f>
        <v>92</v>
      </c>
      <c r="F31" s="7" cm="1">
        <f t="array" aca="1" ref="F31" ca="1">VLOOKUP("*"&amp;"绩效考核得分"&amp;"*", INDIRECT(_xlfn.CONCAT("'", REPLACE(INDEX(姓名,A31+1),1,FIND("]",INDEX(姓名,A31+1)),""), "'!A:G")), 7, FALSE)</f>
        <v>86</v>
      </c>
    </row>
    <row r="32" spans="1:6" s="7" customFormat="1" ht="15" customHeight="1">
      <c r="A32" s="20">
        <v>33</v>
      </c>
      <c r="B32" s="21" t="str" cm="1">
        <f t="array" ref="B32">HYPERLINK("#'"&amp;REPLACE(INDEX(姓名,A32+1),1,FIND("]",INDEX(姓名,A32+1)),"")&amp;"'!A1",RIGHT(REPLACE(INDEX(姓名,A32+1),1,FIND("]",INDEX(姓名,A32+1)),""), LEN(REPLACE(INDEX(姓名,A32+1),1,FIND("]",INDEX(姓名,A32+1)),"")) - FIND("-", REPLACE(INDEX(姓名,A32+1),1,FIND("]",INDEX(姓名,A32+1)),""))))</f>
        <v>李翌文</v>
      </c>
      <c r="C32" s="7" t="str" cm="1">
        <f t="array" ref="C32">LEFT(REPLACE(INDEX(姓名,A32+1),1,FIND("]",INDEX(姓名,A32+1)),""), FIND("-", REPLACE(INDEX(姓名,A32+1),1,FIND("]",INDEX(姓名,A32+1)),"")) - 1)</f>
        <v>研发组长</v>
      </c>
      <c r="D32" s="7">
        <f ca="1">表1[[#This Row],[上级评分]]-表1[[#This Row],[自评得分]]</f>
        <v>-4.5</v>
      </c>
      <c r="E32" s="7" cm="1">
        <f t="array" aca="1" ref="E32" ca="1">VLOOKUP("*"&amp;"绩效考核得分"&amp;"*", INDIRECT(_xlfn.CONCAT("'", REPLACE(INDEX(姓名,A32+1),1,FIND("]",INDEX(姓名,A32+1)),""), "'!A:G")), 6, FALSE)</f>
        <v>90</v>
      </c>
      <c r="F32" s="7" cm="1">
        <f t="array" aca="1" ref="F32" ca="1">VLOOKUP("*"&amp;"绩效考核得分"&amp;"*", INDIRECT(_xlfn.CONCAT("'", REPLACE(INDEX(姓名,A32+1),1,FIND("]",INDEX(姓名,A32+1)),""), "'!A:G")), 7, FALSE)</f>
        <v>85.5</v>
      </c>
    </row>
    <row r="33" spans="1:6" s="7" customFormat="1" ht="15" customHeight="1">
      <c r="A33" s="20">
        <v>30</v>
      </c>
      <c r="B33" s="21" t="str" cm="1">
        <f t="array" ref="B33">HYPERLINK("#'"&amp;REPLACE(INDEX(姓名,A33+1),1,FIND("]",INDEX(姓名,A33+1)),"")&amp;"'!A1",RIGHT(REPLACE(INDEX(姓名,A33+1),1,FIND("]",INDEX(姓名,A33+1)),""), LEN(REPLACE(INDEX(姓名,A33+1),1,FIND("]",INDEX(姓名,A33+1)),"")) - FIND("-", REPLACE(INDEX(姓名,A33+1),1,FIND("]",INDEX(姓名,A33+1)),""))))</f>
        <v>熊佳雨</v>
      </c>
      <c r="C33" s="7" t="str" cm="1">
        <f t="array" ref="C33">LEFT(REPLACE(INDEX(姓名,A33+1),1,FIND("]",INDEX(姓名,A33+1)),""), FIND("-", REPLACE(INDEX(姓名,A33+1),1,FIND("]",INDEX(姓名,A33+1)),"")) - 1)</f>
        <v>测试</v>
      </c>
      <c r="D33" s="7">
        <f ca="1">表1[[#This Row],[上级评分]]-表1[[#This Row],[自评得分]]</f>
        <v>-2.5</v>
      </c>
      <c r="E33" s="7" cm="1">
        <f t="array" aca="1" ref="E33" ca="1">VLOOKUP("*"&amp;"绩效考核得分"&amp;"*", INDIRECT(_xlfn.CONCAT("'", REPLACE(INDEX(姓名,A33+1),1,FIND("]",INDEX(姓名,A33+1)),""), "'!A:G")), 6, FALSE)</f>
        <v>87.5</v>
      </c>
      <c r="F33" s="7" cm="1">
        <f t="array" aca="1" ref="F33" ca="1">VLOOKUP("*"&amp;"绩效考核得分"&amp;"*", INDIRECT(_xlfn.CONCAT("'", REPLACE(INDEX(姓名,A33+1),1,FIND("]",INDEX(姓名,A33+1)),""), "'!A:G")), 7, FALSE)</f>
        <v>85</v>
      </c>
    </row>
    <row r="34" spans="1:6" s="7" customFormat="1" ht="15" customHeight="1">
      <c r="A34" s="20">
        <v>15</v>
      </c>
      <c r="B34" s="21" t="str" cm="1">
        <f t="array" ref="B34">HYPERLINK("#'"&amp;REPLACE(INDEX(姓名,A34+1),1,FIND("]",INDEX(姓名,A34+1)),"")&amp;"'!A1",RIGHT(REPLACE(INDEX(姓名,A34+1),1,FIND("]",INDEX(姓名,A34+1)),""), LEN(REPLACE(INDEX(姓名,A34+1),1,FIND("]",INDEX(姓名,A34+1)),"")) - FIND("-", REPLACE(INDEX(姓名,A34+1),1,FIND("]",INDEX(姓名,A34+1)),""))))</f>
        <v>林永作</v>
      </c>
      <c r="C34" s="7" t="str" cm="1">
        <f t="array" ref="C34">LEFT(REPLACE(INDEX(姓名,A34+1),1,FIND("]",INDEX(姓名,A34+1)),""), FIND("-", REPLACE(INDEX(姓名,A34+1),1,FIND("]",INDEX(姓名,A34+1)),"")) - 1)</f>
        <v>服务端</v>
      </c>
      <c r="D34" s="7">
        <f ca="1">表1[[#This Row],[上级评分]]-表1[[#This Row],[自评得分]]</f>
        <v>-2</v>
      </c>
      <c r="E34" s="7" cm="1">
        <f t="array" aca="1" ref="E34" ca="1">VLOOKUP("*"&amp;"绩效考核得分"&amp;"*", INDIRECT(_xlfn.CONCAT("'", REPLACE(INDEX(姓名,A34+1),1,FIND("]",INDEX(姓名,A34+1)),""), "'!A:G")), 6, FALSE)</f>
        <v>86.75</v>
      </c>
      <c r="F34" s="7" cm="1">
        <f t="array" aca="1" ref="F34" ca="1">VLOOKUP("*"&amp;"绩效考核得分"&amp;"*", INDIRECT(_xlfn.CONCAT("'", REPLACE(INDEX(姓名,A34+1),1,FIND("]",INDEX(姓名,A34+1)),""), "'!A:G")), 7, FALSE)</f>
        <v>84.75</v>
      </c>
    </row>
    <row r="35" spans="1:6" s="7" customFormat="1" ht="15" customHeight="1">
      <c r="A35" s="20">
        <v>7</v>
      </c>
      <c r="B35" s="21" t="str" cm="1">
        <f t="array" ref="B35">HYPERLINK("#'"&amp;REPLACE(INDEX(姓名,A35+1),1,FIND("]",INDEX(姓名,A35+1)),"")&amp;"'!A1",RIGHT(REPLACE(INDEX(姓名,A35+1),1,FIND("]",INDEX(姓名,A35+1)),""), LEN(REPLACE(INDEX(姓名,A35+1),1,FIND("]",INDEX(姓名,A35+1)),"")) - FIND("-", REPLACE(INDEX(姓名,A35+1),1,FIND("]",INDEX(姓名,A35+1)),""))))</f>
        <v>谢清月</v>
      </c>
      <c r="C35" s="7" t="str" cm="1">
        <f t="array" ref="C35">LEFT(REPLACE(INDEX(姓名,A35+1),1,FIND("]",INDEX(姓名,A35+1)),""), FIND("-", REPLACE(INDEX(姓名,A35+1),1,FIND("]",INDEX(姓名,A35+1)),"")) - 1)</f>
        <v>前端</v>
      </c>
      <c r="D35" s="7">
        <f ca="1">表1[[#This Row],[上级评分]]-表1[[#This Row],[自评得分]]</f>
        <v>-6</v>
      </c>
      <c r="E35" s="7" cm="1">
        <f t="array" aca="1" ref="E35" ca="1">VLOOKUP("*"&amp;"绩效考核得分"&amp;"*", INDIRECT(_xlfn.CONCAT("'", REPLACE(INDEX(姓名,A35+1),1,FIND("]",INDEX(姓名,A35+1)),""), "'!A:G")), 6, FALSE)</f>
        <v>86</v>
      </c>
      <c r="F35" s="7" cm="1">
        <f t="array" aca="1" ref="F35" ca="1">VLOOKUP("*"&amp;"绩效考核得分"&amp;"*", INDIRECT(_xlfn.CONCAT("'", REPLACE(INDEX(姓名,A35+1),1,FIND("]",INDEX(姓名,A35+1)),""), "'!A:G")), 7, FALSE)</f>
        <v>80</v>
      </c>
    </row>
    <row r="36" spans="1:6" s="7" customFormat="1" ht="15" customHeight="1">
      <c r="A36" s="20">
        <v>21</v>
      </c>
      <c r="B36" s="21" t="str" cm="1">
        <f t="array" ref="B36">HYPERLINK("#'"&amp;REPLACE(INDEX(姓名,A36+1),1,FIND("]",INDEX(姓名,A36+1)),"")&amp;"'!A1",RIGHT(REPLACE(INDEX(姓名,A36+1),1,FIND("]",INDEX(姓名,A36+1)),""), LEN(REPLACE(INDEX(姓名,A36+1),1,FIND("]",INDEX(姓名,A36+1)),"")) - FIND("-", REPLACE(INDEX(姓名,A36+1),1,FIND("]",INDEX(姓名,A36+1)),""))))</f>
        <v>周己然</v>
      </c>
      <c r="C36" s="7" t="str" cm="1">
        <f t="array" ref="C36">LEFT(REPLACE(INDEX(姓名,A36+1),1,FIND("]",INDEX(姓名,A36+1)),""), FIND("-", REPLACE(INDEX(姓名,A36+1),1,FIND("]",INDEX(姓名,A36+1)),"")) - 1)</f>
        <v>服务端</v>
      </c>
      <c r="D36" s="7">
        <f ca="1">表1[[#This Row],[上级评分]]-表1[[#This Row],[自评得分]]</f>
        <v>-18</v>
      </c>
      <c r="E36" s="7" cm="1">
        <f t="array" aca="1" ref="E36" ca="1">VLOOKUP("*"&amp;"绩效考核得分"&amp;"*", INDIRECT(_xlfn.CONCAT("'", REPLACE(INDEX(姓名,A36+1),1,FIND("]",INDEX(姓名,A36+1)),""), "'!A:G")), 6, FALSE)</f>
        <v>100</v>
      </c>
      <c r="F36" s="7" cm="1">
        <f t="array" aca="1" ref="F36" ca="1">VLOOKUP("*"&amp;"绩效考核得分"&amp;"*", INDIRECT(_xlfn.CONCAT("'", REPLACE(INDEX(姓名,A36+1),1,FIND("]",INDEX(姓名,A36+1)),""), "'!A:G")), 7, FALSE)</f>
        <v>82</v>
      </c>
    </row>
    <row r="37" spans="1:6" s="7" customFormat="1" ht="15" customHeight="1">
      <c r="A37" s="20">
        <v>20</v>
      </c>
      <c r="B37" s="21" t="str" cm="1">
        <f t="array" ref="B37">HYPERLINK("#'"&amp;REPLACE(INDEX(姓名,A37+1),1,FIND("]",INDEX(姓名,A37+1)),"")&amp;"'!A1",RIGHT(REPLACE(INDEX(姓名,A37+1),1,FIND("]",INDEX(姓名,A37+1)),""), LEN(REPLACE(INDEX(姓名,A37+1),1,FIND("]",INDEX(姓名,A37+1)),"")) - FIND("-", REPLACE(INDEX(姓名,A37+1),1,FIND("]",INDEX(姓名,A37+1)),""))))</f>
        <v>龚涛</v>
      </c>
      <c r="C37" s="7" t="str" cm="1">
        <f t="array" ref="C37">LEFT(REPLACE(INDEX(姓名,A37+1),1,FIND("]",INDEX(姓名,A37+1)),""), FIND("-", REPLACE(INDEX(姓名,A37+1),1,FIND("]",INDEX(姓名,A37+1)),"")) - 1)</f>
        <v>服务端</v>
      </c>
      <c r="D37" s="7">
        <f ca="1">表1[[#This Row],[上级评分]]-表1[[#This Row],[自评得分]]</f>
        <v>-21.5</v>
      </c>
      <c r="E37" s="7" cm="1">
        <f t="array" aca="1" ref="E37" ca="1">VLOOKUP("*"&amp;"绩效考核得分"&amp;"*", INDIRECT(_xlfn.CONCAT("'", REPLACE(INDEX(姓名,A37+1),1,FIND("]",INDEX(姓名,A37+1)),""), "'!A:G")), 6, FALSE)</f>
        <v>100</v>
      </c>
      <c r="F37" s="7" cm="1">
        <f t="array" aca="1" ref="F37" ca="1">VLOOKUP("*"&amp;"绩效考核得分"&amp;"*", INDIRECT(_xlfn.CONCAT("'", REPLACE(INDEX(姓名,A37+1),1,FIND("]",INDEX(姓名,A37+1)),""), "'!A:G")), 7, FALSE)</f>
        <v>78.5</v>
      </c>
    </row>
    <row r="38" spans="1:6" s="7" customFormat="1" ht="15" customHeight="1">
      <c r="A38" s="20">
        <v>8</v>
      </c>
      <c r="B38" s="21" t="str" cm="1">
        <f t="array" ref="B38">HYPERLINK("#'"&amp;REPLACE(INDEX(姓名,A38+1),1,FIND("]",INDEX(姓名,A38+1)),"")&amp;"'!A1",RIGHT(REPLACE(INDEX(姓名,A38+1),1,FIND("]",INDEX(姓名,A38+1)),""), LEN(REPLACE(INDEX(姓名,A38+1),1,FIND("]",INDEX(姓名,A38+1)),"")) - FIND("-", REPLACE(INDEX(姓名,A38+1),1,FIND("]",INDEX(姓名,A38+1)),""))))</f>
        <v>伊虹现</v>
      </c>
      <c r="C38" s="7" t="str" cm="1">
        <f t="array" ref="C38">LEFT(REPLACE(INDEX(姓名,A38+1),1,FIND("]",INDEX(姓名,A38+1)),""), FIND("-", REPLACE(INDEX(姓名,A38+1),1,FIND("]",INDEX(姓名,A38+1)),"")) - 1)</f>
        <v>前端</v>
      </c>
      <c r="D38" s="7">
        <f ca="1">表1[[#This Row],[上级评分]]-表1[[#This Row],[自评得分]]</f>
        <v>-9.25</v>
      </c>
      <c r="E38" s="7" cm="1">
        <f t="array" aca="1" ref="E38" ca="1">VLOOKUP("*"&amp;"绩效考核得分"&amp;"*", INDIRECT(_xlfn.CONCAT("'", REPLACE(INDEX(姓名,A38+1),1,FIND("]",INDEX(姓名,A38+1)),""), "'!A:G")), 6, FALSE)</f>
        <v>85.25</v>
      </c>
      <c r="F38" s="7" cm="1">
        <f t="array" aca="1" ref="F38" ca="1">VLOOKUP("*"&amp;"绩效考核得分"&amp;"*", INDIRECT(_xlfn.CONCAT("'", REPLACE(INDEX(姓名,A38+1),1,FIND("]",INDEX(姓名,A38+1)),""), "'!A:G")), 7, FALSE)</f>
        <v>76</v>
      </c>
    </row>
    <row r="39" spans="1:6" s="7" customFormat="1" ht="15" customHeight="1">
      <c r="A39" s="20">
        <v>1</v>
      </c>
      <c r="B39" s="21" t="str" cm="1">
        <f t="array" ref="B39">HYPERLINK("#'"&amp;REPLACE(INDEX(姓名,A39+1),1,FIND("]",INDEX(姓名,A39+1)),"")&amp;"'!A1",RIGHT(REPLACE(INDEX(姓名,A39+1),1,FIND("]",INDEX(姓名,A39+1)),""), LEN(REPLACE(INDEX(姓名,A39+1),1,FIND("]",INDEX(姓名,A39+1)),"")) - FIND("-", REPLACE(INDEX(姓名,A39+1),1,FIND("]",INDEX(姓名,A39+1)),""))))</f>
        <v>林飞</v>
      </c>
      <c r="C39" s="7" t="str" cm="1">
        <f t="array" ref="C39">LEFT(REPLACE(INDEX(姓名,A39+1),1,FIND("]",INDEX(姓名,A39+1)),""), FIND("-", REPLACE(INDEX(姓名,A39+1),1,FIND("]",INDEX(姓名,A39+1)),"")) - 1)</f>
        <v>前端</v>
      </c>
      <c r="D39" s="7">
        <f ca="1">表1[[#This Row],[上级评分]]-表1[[#This Row],[自评得分]]</f>
        <v>-9.75</v>
      </c>
      <c r="E39" s="7" cm="1">
        <f t="array" aca="1" ref="E39" ca="1">VLOOKUP("*"&amp;"绩效考核得分"&amp;"*", INDIRECT(_xlfn.CONCAT("'", REPLACE(INDEX(姓名,A39+1),1,FIND("]",INDEX(姓名,A39+1)),""), "'!A:G")), 6, FALSE)</f>
        <v>83.5</v>
      </c>
      <c r="F39" s="7" cm="1">
        <f t="array" aca="1" ref="F39" ca="1">VLOOKUP("*"&amp;"绩效考核得分"&amp;"*", INDIRECT(_xlfn.CONCAT("'", REPLACE(INDEX(姓名,A39+1),1,FIND("]",INDEX(姓名,A39+1)),""), "'!A:G")), 7, FALSE)</f>
        <v>73.75</v>
      </c>
    </row>
    <row r="40" spans="1:6" s="7" customFormat="1" ht="15" customHeight="1">
      <c r="A40" s="9"/>
    </row>
    <row r="41" spans="1:6" s="7" customFormat="1">
      <c r="A41" s="9"/>
    </row>
    <row r="42" spans="1:6" s="7" customFormat="1">
      <c r="A42" s="9"/>
    </row>
    <row r="43" spans="1:6" s="7" customFormat="1">
      <c r="A43" s="9"/>
    </row>
    <row r="44" spans="1:6" s="7" customFormat="1">
      <c r="A44" s="9"/>
    </row>
    <row r="45" spans="1:6" s="7" customFormat="1">
      <c r="A45" s="9"/>
    </row>
    <row r="46" spans="1:6" s="7" customFormat="1">
      <c r="A46" s="9"/>
    </row>
    <row r="47" spans="1:6" s="7" customFormat="1">
      <c r="A47" s="9"/>
    </row>
    <row r="48" spans="1:6" s="7" customFormat="1">
      <c r="A48" s="9"/>
    </row>
    <row r="49" spans="1:13" s="7" customFormat="1">
      <c r="A49" s="9"/>
    </row>
    <row r="50" spans="1:13" s="7" customFormat="1">
      <c r="A50" s="19"/>
      <c r="B50" s="19"/>
      <c r="C50" s="19"/>
      <c r="D50" s="19"/>
      <c r="E50" s="19"/>
      <c r="F50" s="19"/>
      <c r="G50" s="19"/>
      <c r="H50" s="19"/>
      <c r="I50" s="19"/>
      <c r="J50" s="19"/>
      <c r="K50" s="19"/>
    </row>
    <row r="51" spans="1:13" s="7" customFormat="1">
      <c r="A51" s="19"/>
      <c r="B51" s="19"/>
      <c r="C51" s="19"/>
      <c r="D51" s="19"/>
      <c r="E51" s="19"/>
      <c r="F51" s="19"/>
      <c r="G51" s="19"/>
      <c r="H51" s="19"/>
      <c r="I51" s="19"/>
      <c r="J51" s="19"/>
      <c r="K51" s="19"/>
      <c r="L51" s="19"/>
      <c r="M51" s="19"/>
    </row>
    <row r="52" spans="1:13" s="7" customFormat="1">
      <c r="A52" s="19"/>
      <c r="B52" s="19"/>
      <c r="C52" s="19"/>
      <c r="D52" s="19"/>
      <c r="E52" s="19"/>
      <c r="F52" s="19"/>
      <c r="G52" s="19"/>
      <c r="H52" s="19"/>
      <c r="I52" s="19"/>
      <c r="J52" s="19"/>
      <c r="K52" s="19"/>
      <c r="L52" s="19"/>
      <c r="M52" s="19"/>
    </row>
    <row r="53" spans="1:13" s="7" customFormat="1">
      <c r="A53" s="19"/>
      <c r="B53" s="19"/>
      <c r="C53" s="19"/>
      <c r="D53" s="19"/>
      <c r="E53" s="19"/>
      <c r="F53" s="19"/>
      <c r="G53" s="19"/>
      <c r="H53" s="19"/>
      <c r="I53" s="19"/>
      <c r="J53" s="19"/>
      <c r="K53" s="19"/>
      <c r="L53" s="19"/>
      <c r="M53" s="19"/>
    </row>
    <row r="54" spans="1:13" s="7" customFormat="1">
      <c r="A54" s="19"/>
      <c r="B54" s="19"/>
      <c r="C54" s="19"/>
      <c r="D54" s="19"/>
      <c r="E54" s="19"/>
      <c r="F54" s="19"/>
      <c r="G54" s="19"/>
      <c r="H54" s="19"/>
      <c r="I54" s="19"/>
      <c r="J54" s="19"/>
      <c r="K54" s="19"/>
      <c r="L54" s="19"/>
      <c r="M54" s="19"/>
    </row>
    <row r="55" spans="1:13" s="7" customFormat="1">
      <c r="A55" s="19"/>
      <c r="B55" s="19"/>
      <c r="C55" s="19"/>
      <c r="D55" s="19"/>
      <c r="E55" s="19"/>
      <c r="F55" s="19"/>
      <c r="G55" s="19"/>
      <c r="H55" s="19"/>
      <c r="I55" s="19"/>
      <c r="J55" s="19"/>
      <c r="K55" s="19"/>
      <c r="L55" s="19"/>
      <c r="M55" s="19"/>
    </row>
    <row r="56" spans="1:13" s="7" customFormat="1">
      <c r="A56" s="9"/>
      <c r="B56" s="9"/>
      <c r="C56" s="9"/>
      <c r="D56" s="9"/>
      <c r="E56" s="9"/>
      <c r="F56" s="9"/>
      <c r="G56" s="9"/>
      <c r="H56" s="9"/>
      <c r="I56" s="9"/>
      <c r="J56" s="9"/>
      <c r="K56" s="9"/>
      <c r="L56" s="19"/>
      <c r="M56" s="19"/>
    </row>
    <row r="57" spans="1:13" s="7" customFormat="1">
      <c r="A57" s="9"/>
      <c r="L57" s="9"/>
      <c r="M57" s="9"/>
    </row>
    <row r="58" spans="1:13" s="7" customFormat="1">
      <c r="A58" s="9"/>
    </row>
    <row r="59" spans="1:13" s="7" customFormat="1">
      <c r="A59" s="9"/>
    </row>
    <row r="60" spans="1:13" s="7" customFormat="1">
      <c r="A60" s="9"/>
    </row>
    <row r="61" spans="1:13" s="7" customFormat="1">
      <c r="A61" s="9"/>
    </row>
    <row r="62" spans="1:13" s="7" customFormat="1">
      <c r="A62" s="9"/>
    </row>
    <row r="63" spans="1:13" s="7" customFormat="1">
      <c r="A63" s="9"/>
    </row>
    <row r="64" spans="1:13" s="7" customFormat="1">
      <c r="A64" s="9"/>
    </row>
    <row r="65" spans="1:11" s="7" customFormat="1">
      <c r="A65" s="9"/>
    </row>
    <row r="66" spans="1:11" s="7" customFormat="1">
      <c r="A66" s="9"/>
    </row>
    <row r="67" spans="1:11" s="7" customFormat="1">
      <c r="A67" s="9"/>
    </row>
    <row r="68" spans="1:11" s="7" customFormat="1">
      <c r="A68" s="9"/>
    </row>
    <row r="69" spans="1:11" s="7" customFormat="1">
      <c r="A69" s="9"/>
    </row>
    <row r="70" spans="1:11" s="7" customFormat="1">
      <c r="A70" s="9"/>
    </row>
    <row r="71" spans="1:11" s="7" customFormat="1">
      <c r="A71" s="9"/>
    </row>
    <row r="72" spans="1:11" s="7" customFormat="1">
      <c r="A72" s="9"/>
    </row>
    <row r="73" spans="1:11" s="7" customFormat="1">
      <c r="A73" s="9"/>
    </row>
    <row r="74" spans="1:11" s="7" customFormat="1">
      <c r="A74" s="9"/>
    </row>
    <row r="75" spans="1:11" s="7" customFormat="1">
      <c r="A75" s="9"/>
    </row>
    <row r="76" spans="1:11" s="7" customFormat="1">
      <c r="A76" s="9"/>
    </row>
    <row r="77" spans="1:11" s="7" customFormat="1">
      <c r="A77" s="9"/>
    </row>
    <row r="78" spans="1:11" s="7" customFormat="1">
      <c r="A78" s="9"/>
    </row>
    <row r="79" spans="1:11" s="7" customFormat="1">
      <c r="A79" s="12"/>
      <c r="B79" s="13"/>
      <c r="C79" s="13"/>
      <c r="D79" s="13"/>
      <c r="E79" s="13"/>
      <c r="F79" s="13"/>
      <c r="G79" s="13"/>
      <c r="H79" s="13"/>
      <c r="I79" s="13"/>
      <c r="J79" s="13"/>
      <c r="K79" s="13"/>
    </row>
    <row r="80" spans="1:11" s="13" customFormat="1" ht="11">
      <c r="A80" s="12"/>
    </row>
    <row r="81" spans="1:1" s="13" customFormat="1" ht="11">
      <c r="A81" s="12"/>
    </row>
    <row r="82" spans="1:1" s="13" customFormat="1" ht="11">
      <c r="A82" s="12"/>
    </row>
    <row r="83" spans="1:1" s="13" customFormat="1" ht="11">
      <c r="A83" s="12"/>
    </row>
    <row r="84" spans="1:1" s="13" customFormat="1" ht="11">
      <c r="A84" s="12"/>
    </row>
    <row r="85" spans="1:1" s="13" customFormat="1" ht="11">
      <c r="A85" s="12"/>
    </row>
    <row r="86" spans="1:1" s="13" customFormat="1" ht="11">
      <c r="A86" s="12"/>
    </row>
    <row r="87" spans="1:1" s="13" customFormat="1" ht="11">
      <c r="A87" s="12"/>
    </row>
    <row r="88" spans="1:1" s="13" customFormat="1" ht="11">
      <c r="A88" s="12"/>
    </row>
    <row r="89" spans="1:1" s="13" customFormat="1" ht="11">
      <c r="A89" s="12"/>
    </row>
    <row r="90" spans="1:1" s="13" customFormat="1" ht="11">
      <c r="A90" s="12"/>
    </row>
    <row r="91" spans="1:1" s="13" customFormat="1" ht="11">
      <c r="A91" s="12"/>
    </row>
    <row r="92" spans="1:1" s="13" customFormat="1" ht="11">
      <c r="A92" s="12"/>
    </row>
    <row r="93" spans="1:1" s="13" customFormat="1" ht="11">
      <c r="A93" s="12"/>
    </row>
    <row r="94" spans="1:1" s="13" customFormat="1" ht="11">
      <c r="A94" s="12"/>
    </row>
    <row r="95" spans="1:1" s="13" customFormat="1" ht="11">
      <c r="A95" s="12"/>
    </row>
    <row r="96" spans="1:1" s="13" customFormat="1" ht="11">
      <c r="A96" s="12"/>
    </row>
    <row r="97" spans="1:1" s="13" customFormat="1" ht="11">
      <c r="A97" s="12"/>
    </row>
    <row r="98" spans="1:1" s="13" customFormat="1" ht="11">
      <c r="A98" s="12"/>
    </row>
    <row r="99" spans="1:1" s="13" customFormat="1" ht="11">
      <c r="A99" s="12"/>
    </row>
    <row r="100" spans="1:1" s="13" customFormat="1" ht="11">
      <c r="A100" s="12"/>
    </row>
    <row r="101" spans="1:1" s="13" customFormat="1" ht="11">
      <c r="A101" s="12"/>
    </row>
    <row r="102" spans="1:1" s="13" customFormat="1" ht="11">
      <c r="A102" s="12"/>
    </row>
    <row r="103" spans="1:1" s="13" customFormat="1" ht="11">
      <c r="A103" s="12"/>
    </row>
    <row r="104" spans="1:1" s="13" customFormat="1" ht="11">
      <c r="A104" s="12"/>
    </row>
    <row r="105" spans="1:1" s="13" customFormat="1" ht="11">
      <c r="A105" s="12"/>
    </row>
    <row r="106" spans="1:1" s="13" customFormat="1" ht="11">
      <c r="A106" s="12"/>
    </row>
    <row r="107" spans="1:1" s="13" customFormat="1" ht="11">
      <c r="A107" s="12"/>
    </row>
    <row r="108" spans="1:1" s="13" customFormat="1" ht="11">
      <c r="A108" s="12"/>
    </row>
    <row r="109" spans="1:1" s="13" customFormat="1" ht="11">
      <c r="A109" s="12"/>
    </row>
    <row r="110" spans="1:1" s="13" customFormat="1" ht="11">
      <c r="A110" s="12"/>
    </row>
    <row r="111" spans="1:1" s="13" customFormat="1" ht="11">
      <c r="A111" s="12"/>
    </row>
    <row r="112" spans="1:1" s="13" customFormat="1" ht="11">
      <c r="A112" s="12"/>
    </row>
    <row r="113" spans="1:1" s="13" customFormat="1" ht="11">
      <c r="A113" s="12"/>
    </row>
    <row r="114" spans="1:1" s="13" customFormat="1" ht="11">
      <c r="A114" s="12"/>
    </row>
    <row r="115" spans="1:1" s="13" customFormat="1" ht="11">
      <c r="A115" s="12"/>
    </row>
    <row r="116" spans="1:1" s="13" customFormat="1" ht="11">
      <c r="A116" s="12"/>
    </row>
    <row r="117" spans="1:1" s="13" customFormat="1" ht="11">
      <c r="A117" s="12"/>
    </row>
    <row r="118" spans="1:1" s="13" customFormat="1" ht="11">
      <c r="A118" s="12"/>
    </row>
    <row r="119" spans="1:1" s="13" customFormat="1" ht="11">
      <c r="A119" s="12"/>
    </row>
    <row r="120" spans="1:1" s="13" customFormat="1" ht="11">
      <c r="A120" s="12"/>
    </row>
    <row r="121" spans="1:1" s="13" customFormat="1" ht="11">
      <c r="A121" s="12"/>
    </row>
    <row r="122" spans="1:1" s="13" customFormat="1" ht="11">
      <c r="A122" s="12"/>
    </row>
    <row r="123" spans="1:1" s="13" customFormat="1" ht="11">
      <c r="A123" s="12"/>
    </row>
    <row r="124" spans="1:1" s="13" customFormat="1" ht="11">
      <c r="A124" s="12"/>
    </row>
    <row r="125" spans="1:1" s="13" customFormat="1" ht="11">
      <c r="A125" s="12"/>
    </row>
    <row r="126" spans="1:1" s="13" customFormat="1" ht="11">
      <c r="A126" s="12"/>
    </row>
    <row r="127" spans="1:1" s="13" customFormat="1" ht="11">
      <c r="A127" s="12"/>
    </row>
    <row r="128" spans="1:1" s="13" customFormat="1" ht="11">
      <c r="A128" s="12"/>
    </row>
    <row r="129" spans="1:1" s="13" customFormat="1" ht="11">
      <c r="A129" s="12"/>
    </row>
    <row r="130" spans="1:1" s="13" customFormat="1" ht="11">
      <c r="A130" s="12"/>
    </row>
    <row r="131" spans="1:1" s="13" customFormat="1" ht="11">
      <c r="A131" s="12"/>
    </row>
    <row r="132" spans="1:1" s="13" customFormat="1" ht="11">
      <c r="A132" s="12"/>
    </row>
    <row r="133" spans="1:1" s="13" customFormat="1" ht="11">
      <c r="A133" s="12"/>
    </row>
    <row r="134" spans="1:1" s="13" customFormat="1" ht="11">
      <c r="A134" s="12"/>
    </row>
    <row r="135" spans="1:1" s="13" customFormat="1" ht="11">
      <c r="A135" s="12"/>
    </row>
    <row r="136" spans="1:1" s="13" customFormat="1" ht="11">
      <c r="A136" s="12"/>
    </row>
    <row r="137" spans="1:1" s="13" customFormat="1" ht="11">
      <c r="A137" s="12"/>
    </row>
    <row r="138" spans="1:1" s="13" customFormat="1" ht="11">
      <c r="A138" s="12"/>
    </row>
    <row r="139" spans="1:1" s="13" customFormat="1" ht="11">
      <c r="A139" s="12"/>
    </row>
    <row r="140" spans="1:1" s="13" customFormat="1" ht="11">
      <c r="A140" s="12"/>
    </row>
    <row r="141" spans="1:1" s="13" customFormat="1" ht="11">
      <c r="A141" s="12"/>
    </row>
    <row r="142" spans="1:1" s="13" customFormat="1" ht="11">
      <c r="A142" s="12"/>
    </row>
    <row r="143" spans="1:1" s="13" customFormat="1" ht="11">
      <c r="A143" s="12"/>
    </row>
    <row r="144" spans="1:1" s="13" customFormat="1" ht="11">
      <c r="A144" s="12"/>
    </row>
    <row r="145" spans="1:1" s="13" customFormat="1" ht="11">
      <c r="A145" s="12"/>
    </row>
    <row r="146" spans="1:1" s="13" customFormat="1" ht="11">
      <c r="A146" s="12"/>
    </row>
    <row r="147" spans="1:1" s="13" customFormat="1" ht="11">
      <c r="A147" s="12"/>
    </row>
    <row r="148" spans="1:1" s="13" customFormat="1" ht="11">
      <c r="A148" s="12"/>
    </row>
    <row r="149" spans="1:1" s="13" customFormat="1" ht="11">
      <c r="A149" s="12"/>
    </row>
    <row r="150" spans="1:1" s="13" customFormat="1" ht="11">
      <c r="A150" s="12"/>
    </row>
    <row r="151" spans="1:1" s="13" customFormat="1" ht="11">
      <c r="A151" s="12"/>
    </row>
    <row r="152" spans="1:1" s="13" customFormat="1" ht="11">
      <c r="A152" s="12"/>
    </row>
    <row r="153" spans="1:1" s="13" customFormat="1" ht="11">
      <c r="A153" s="12"/>
    </row>
    <row r="154" spans="1:1" s="13" customFormat="1" ht="11">
      <c r="A154" s="12"/>
    </row>
    <row r="155" spans="1:1" s="13" customFormat="1" ht="11">
      <c r="A155" s="12"/>
    </row>
    <row r="156" spans="1:1" s="13" customFormat="1" ht="11">
      <c r="A156" s="12"/>
    </row>
    <row r="157" spans="1:1" s="13" customFormat="1" ht="11">
      <c r="A157" s="12"/>
    </row>
    <row r="158" spans="1:1" s="13" customFormat="1" ht="11">
      <c r="A158" s="12"/>
    </row>
    <row r="159" spans="1:1" s="13" customFormat="1" ht="11">
      <c r="A159" s="12"/>
    </row>
    <row r="160" spans="1:1" s="13" customFormat="1" ht="11">
      <c r="A160" s="12"/>
    </row>
    <row r="161" spans="1:1" s="13" customFormat="1" ht="11">
      <c r="A161" s="12"/>
    </row>
    <row r="162" spans="1:1" s="13" customFormat="1" ht="11">
      <c r="A162" s="12"/>
    </row>
    <row r="163" spans="1:1" s="13" customFormat="1" ht="11">
      <c r="A163" s="12"/>
    </row>
    <row r="164" spans="1:1" s="13" customFormat="1" ht="11">
      <c r="A164" s="12"/>
    </row>
    <row r="165" spans="1:1" s="13" customFormat="1" ht="11">
      <c r="A165" s="12"/>
    </row>
    <row r="166" spans="1:1" s="13" customFormat="1" ht="11">
      <c r="A166" s="12"/>
    </row>
    <row r="167" spans="1:1" s="13" customFormat="1" ht="11">
      <c r="A167" s="12"/>
    </row>
    <row r="168" spans="1:1" s="13" customFormat="1" ht="11">
      <c r="A168" s="12"/>
    </row>
    <row r="169" spans="1:1" s="13" customFormat="1" ht="11">
      <c r="A169" s="12"/>
    </row>
    <row r="170" spans="1:1" s="13" customFormat="1" ht="11">
      <c r="A170" s="12"/>
    </row>
    <row r="171" spans="1:1" s="13" customFormat="1" ht="11">
      <c r="A171" s="12"/>
    </row>
    <row r="172" spans="1:1" s="13" customFormat="1" ht="11">
      <c r="A172" s="12"/>
    </row>
    <row r="173" spans="1:1" s="13" customFormat="1" ht="11">
      <c r="A173" s="12"/>
    </row>
    <row r="174" spans="1:1" s="13" customFormat="1" ht="11">
      <c r="A174" s="12"/>
    </row>
    <row r="175" spans="1:1" s="13" customFormat="1" ht="11">
      <c r="A175" s="12"/>
    </row>
    <row r="176" spans="1:1" s="13" customFormat="1" ht="11">
      <c r="A176" s="12"/>
    </row>
    <row r="177" spans="1:11" s="13" customFormat="1" ht="11">
      <c r="A177" s="12"/>
    </row>
    <row r="178" spans="1:11" s="13" customFormat="1" ht="11">
      <c r="A178" s="12"/>
    </row>
    <row r="179" spans="1:11" s="13" customFormat="1" ht="11">
      <c r="A179" s="12"/>
    </row>
    <row r="180" spans="1:11" s="13" customFormat="1" ht="11">
      <c r="A180" s="12"/>
    </row>
    <row r="181" spans="1:11" s="13" customFormat="1" ht="11">
      <c r="A181" s="12"/>
    </row>
    <row r="182" spans="1:11" s="13" customFormat="1" ht="11">
      <c r="A182" s="12"/>
    </row>
    <row r="183" spans="1:11" s="13" customFormat="1" ht="11">
      <c r="A183" s="12"/>
    </row>
    <row r="184" spans="1:11" s="13" customFormat="1" ht="11">
      <c r="A184" s="12"/>
    </row>
    <row r="185" spans="1:11" s="13" customFormat="1">
      <c r="A185" s="10"/>
      <c r="B185" s="18"/>
      <c r="C185"/>
      <c r="D185"/>
      <c r="E185"/>
      <c r="F185"/>
      <c r="G185"/>
      <c r="H185"/>
      <c r="I185"/>
      <c r="J185"/>
      <c r="K185"/>
    </row>
  </sheetData>
  <sheetProtection selectLockedCells="1"/>
  <dataConsolidate/>
  <phoneticPr fontId="7"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H12"/>
  <sheetViews>
    <sheetView zoomScaleNormal="100" workbookViewId="0">
      <selection activeCell="C7" sqref="C7:D7"/>
    </sheetView>
  </sheetViews>
  <sheetFormatPr baseColWidth="10" defaultColWidth="9.1640625" defaultRowHeight="14"/>
  <cols>
    <col min="2" max="2" width="57.1640625" customWidth="1"/>
    <col min="3" max="3" width="37" customWidth="1"/>
    <col min="4" max="4" width="34.83203125" customWidth="1"/>
    <col min="5" max="5" width="7" customWidth="1"/>
    <col min="6" max="6" width="8.83203125" customWidth="1"/>
    <col min="7" max="7" width="9.5" customWidth="1"/>
    <col min="8" max="8" width="29.5" customWidth="1"/>
  </cols>
  <sheetData>
    <row r="1" spans="1:8" ht="19" customHeight="1">
      <c r="A1" s="42" t="s">
        <v>41</v>
      </c>
      <c r="B1" s="43"/>
      <c r="C1" s="43"/>
      <c r="D1" s="43"/>
      <c r="E1" s="43"/>
      <c r="F1" s="43"/>
      <c r="G1" s="43"/>
      <c r="H1" s="44"/>
    </row>
    <row r="2" spans="1:8" ht="15" customHeight="1">
      <c r="A2" s="45" t="s">
        <v>0</v>
      </c>
      <c r="B2" s="46" t="s">
        <v>1</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72" customHeight="1">
      <c r="A4" s="54" t="s">
        <v>74</v>
      </c>
      <c r="B4" s="55" t="s">
        <v>84</v>
      </c>
      <c r="C4" s="56" t="s">
        <v>75</v>
      </c>
      <c r="D4" s="57"/>
      <c r="E4" s="58">
        <v>0.2</v>
      </c>
      <c r="F4" s="59">
        <v>50</v>
      </c>
      <c r="G4" s="59">
        <v>50</v>
      </c>
      <c r="H4" s="60"/>
    </row>
    <row r="5" spans="1:8" ht="116" customHeight="1">
      <c r="A5" s="48"/>
      <c r="B5" s="55" t="s">
        <v>85</v>
      </c>
      <c r="C5" s="61" t="s">
        <v>86</v>
      </c>
      <c r="D5" s="62"/>
      <c r="E5" s="58">
        <v>0.2</v>
      </c>
      <c r="F5" s="59">
        <v>100</v>
      </c>
      <c r="G5" s="59">
        <v>100</v>
      </c>
      <c r="H5" s="63"/>
    </row>
    <row r="6" spans="1:8" ht="139" customHeight="1">
      <c r="A6" s="64" t="s">
        <v>87</v>
      </c>
      <c r="B6" s="65" t="s">
        <v>88</v>
      </c>
      <c r="C6" s="66" t="s">
        <v>132</v>
      </c>
      <c r="D6" s="67"/>
      <c r="E6" s="58">
        <v>0.25</v>
      </c>
      <c r="F6" s="59">
        <v>100</v>
      </c>
      <c r="G6" s="59">
        <v>85</v>
      </c>
      <c r="H6" s="68" t="s">
        <v>100</v>
      </c>
    </row>
    <row r="7" spans="1:8" ht="172" customHeight="1">
      <c r="A7" s="69" t="s">
        <v>90</v>
      </c>
      <c r="B7" s="70" t="s">
        <v>91</v>
      </c>
      <c r="C7" s="71" t="s">
        <v>135</v>
      </c>
      <c r="D7" s="57"/>
      <c r="E7" s="58">
        <v>0.2</v>
      </c>
      <c r="F7" s="59">
        <v>90</v>
      </c>
      <c r="G7" s="72">
        <v>60</v>
      </c>
      <c r="H7" s="81" t="s">
        <v>101</v>
      </c>
    </row>
    <row r="8" spans="1:8" ht="49" customHeight="1">
      <c r="A8" s="69" t="s">
        <v>93</v>
      </c>
      <c r="B8" s="73" t="s">
        <v>94</v>
      </c>
      <c r="C8" s="74" t="s">
        <v>95</v>
      </c>
      <c r="D8" s="62"/>
      <c r="E8" s="58">
        <v>0.15</v>
      </c>
      <c r="F8" s="59">
        <v>70</v>
      </c>
      <c r="G8" s="72">
        <v>70</v>
      </c>
      <c r="H8" s="63" t="s">
        <v>96</v>
      </c>
    </row>
    <row r="9" spans="1:8" ht="138" customHeight="1">
      <c r="A9" s="47" t="s">
        <v>97</v>
      </c>
      <c r="B9" s="75" t="s">
        <v>98</v>
      </c>
      <c r="C9" s="66" t="s">
        <v>99</v>
      </c>
      <c r="D9" s="57"/>
      <c r="E9" s="53" t="s">
        <v>11</v>
      </c>
      <c r="F9" s="59"/>
      <c r="G9" s="59"/>
      <c r="H9" s="60"/>
    </row>
    <row r="10" spans="1:8" ht="18" customHeight="1">
      <c r="A10" s="76" t="s">
        <v>43</v>
      </c>
      <c r="B10" s="77"/>
      <c r="C10" s="77"/>
      <c r="D10" s="77"/>
      <c r="E10" s="78"/>
      <c r="F10" s="79">
        <f>F4*E4+F5*E5+F6*E6+F7*E7+F8*E8+F9</f>
        <v>83.5</v>
      </c>
      <c r="G10" s="79">
        <f>G4*E4+G5*E5+G6*E6+G7*E7+G8*E8+G9</f>
        <v>73.75</v>
      </c>
      <c r="H10" s="80"/>
    </row>
    <row r="11" spans="1:8" ht="70" customHeight="1"/>
    <row r="12" spans="1:8" ht="14" customHeight="1"/>
  </sheetData>
  <mergeCells count="12">
    <mergeCell ref="A10:E10"/>
    <mergeCell ref="A1:H1"/>
    <mergeCell ref="G2:H2"/>
    <mergeCell ref="C6:D6"/>
    <mergeCell ref="C7:D7"/>
    <mergeCell ref="A4:A5"/>
    <mergeCell ref="C8:D8"/>
    <mergeCell ref="C9:D9"/>
    <mergeCell ref="E2:F2"/>
    <mergeCell ref="C3:D3"/>
    <mergeCell ref="C4:D4"/>
    <mergeCell ref="C5:D5"/>
  </mergeCells>
  <phoneticPr fontId="7"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H12"/>
  <sheetViews>
    <sheetView topLeftCell="A4" zoomScale="120" zoomScaleNormal="120" workbookViewId="0">
      <selection activeCell="C7" sqref="C7:D7"/>
    </sheetView>
  </sheetViews>
  <sheetFormatPr baseColWidth="10" defaultColWidth="9.1640625" defaultRowHeight="14"/>
  <cols>
    <col min="2" max="2" width="53.6640625" customWidth="1"/>
    <col min="3" max="3" width="27.1640625" customWidth="1"/>
    <col min="4" max="4" width="32.6640625" customWidth="1"/>
    <col min="5" max="5" width="7.83203125" customWidth="1"/>
    <col min="8" max="8" width="41.5" customWidth="1"/>
  </cols>
  <sheetData>
    <row r="1" spans="1:8" ht="19" customHeight="1">
      <c r="A1" s="42" t="s">
        <v>41</v>
      </c>
      <c r="B1" s="43"/>
      <c r="C1" s="43"/>
      <c r="D1" s="43"/>
      <c r="E1" s="43"/>
      <c r="F1" s="43"/>
      <c r="G1" s="43"/>
      <c r="H1" s="44"/>
    </row>
    <row r="2" spans="1:8" ht="17">
      <c r="A2" s="45" t="s">
        <v>0</v>
      </c>
      <c r="B2" s="46" t="s">
        <v>13</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7" customHeight="1">
      <c r="A4" s="54" t="s">
        <v>74</v>
      </c>
      <c r="B4" s="55" t="s">
        <v>84</v>
      </c>
      <c r="C4" s="56" t="s">
        <v>75</v>
      </c>
      <c r="D4" s="57"/>
      <c r="E4" s="58">
        <v>0.2</v>
      </c>
      <c r="F4" s="59">
        <v>90</v>
      </c>
      <c r="G4" s="59">
        <v>90</v>
      </c>
      <c r="H4" s="60"/>
    </row>
    <row r="5" spans="1:8" ht="168" customHeight="1">
      <c r="A5" s="48"/>
      <c r="B5" s="55" t="s">
        <v>85</v>
      </c>
      <c r="C5" s="61" t="s">
        <v>86</v>
      </c>
      <c r="D5" s="62"/>
      <c r="E5" s="58">
        <v>0.2</v>
      </c>
      <c r="F5" s="59">
        <v>100</v>
      </c>
      <c r="G5" s="59">
        <v>100</v>
      </c>
      <c r="H5" s="60"/>
    </row>
    <row r="6" spans="1:8" ht="49" customHeight="1">
      <c r="A6" s="64" t="s">
        <v>87</v>
      </c>
      <c r="B6" s="65" t="s">
        <v>88</v>
      </c>
      <c r="C6" s="66" t="s">
        <v>89</v>
      </c>
      <c r="D6" s="67"/>
      <c r="E6" s="58">
        <v>0.25</v>
      </c>
      <c r="F6" s="59">
        <v>95</v>
      </c>
      <c r="G6" s="59">
        <v>95</v>
      </c>
      <c r="H6" s="82" t="s">
        <v>102</v>
      </c>
    </row>
    <row r="7" spans="1:8" ht="143" customHeight="1">
      <c r="A7" s="69" t="s">
        <v>90</v>
      </c>
      <c r="B7" s="70" t="s">
        <v>91</v>
      </c>
      <c r="C7" s="71" t="s">
        <v>135</v>
      </c>
      <c r="D7" s="57"/>
      <c r="E7" s="58">
        <v>0.2</v>
      </c>
      <c r="F7" s="59">
        <v>100</v>
      </c>
      <c r="G7" s="72">
        <v>80</v>
      </c>
      <c r="H7" s="63"/>
    </row>
    <row r="8" spans="1:8" ht="79" customHeight="1">
      <c r="A8" s="69" t="s">
        <v>93</v>
      </c>
      <c r="B8" s="73" t="s">
        <v>94</v>
      </c>
      <c r="C8" s="74" t="s">
        <v>103</v>
      </c>
      <c r="D8" s="62"/>
      <c r="E8" s="58">
        <v>0.15</v>
      </c>
      <c r="F8" s="59">
        <v>95</v>
      </c>
      <c r="G8" s="72">
        <v>90</v>
      </c>
      <c r="H8" s="63" t="s">
        <v>104</v>
      </c>
    </row>
    <row r="9" spans="1:8" ht="120" customHeight="1">
      <c r="A9" s="47" t="s">
        <v>97</v>
      </c>
      <c r="B9" s="75" t="s">
        <v>98</v>
      </c>
      <c r="C9" s="66" t="s">
        <v>99</v>
      </c>
      <c r="D9" s="57"/>
      <c r="E9" s="53" t="s">
        <v>11</v>
      </c>
      <c r="F9" s="59"/>
      <c r="G9" s="59"/>
      <c r="H9" s="60"/>
    </row>
    <row r="10" spans="1:8" ht="19" customHeight="1">
      <c r="A10" s="76" t="s">
        <v>43</v>
      </c>
      <c r="B10" s="77"/>
      <c r="C10" s="77"/>
      <c r="D10" s="77"/>
      <c r="E10" s="78"/>
      <c r="F10" s="79">
        <f>F4*E4+F5*E5+F6*E6+F7*E7+F8*E8+F9</f>
        <v>96</v>
      </c>
      <c r="G10" s="79">
        <f>G4*E4+G5*E5+G6*E6+G7*E7+G8*E8+G9</f>
        <v>91.25</v>
      </c>
      <c r="H10" s="80"/>
    </row>
    <row r="11" spans="1:8" ht="84" customHeight="1"/>
    <row r="12" spans="1:8" ht="14" customHeight="1"/>
  </sheetData>
  <mergeCells count="12">
    <mergeCell ref="A10:E10"/>
    <mergeCell ref="A1:H1"/>
    <mergeCell ref="C8:D8"/>
    <mergeCell ref="C9:D9"/>
    <mergeCell ref="E2:F2"/>
    <mergeCell ref="C3:D3"/>
    <mergeCell ref="C4:D4"/>
    <mergeCell ref="C5:D5"/>
    <mergeCell ref="G2:H2"/>
    <mergeCell ref="A4:A5"/>
    <mergeCell ref="C6:D6"/>
    <mergeCell ref="C7:D7"/>
  </mergeCells>
  <phoneticPr fontId="7"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A1:H12"/>
  <sheetViews>
    <sheetView topLeftCell="A4" workbookViewId="0">
      <selection activeCell="G8" sqref="G8"/>
    </sheetView>
  </sheetViews>
  <sheetFormatPr baseColWidth="10" defaultColWidth="9.1640625" defaultRowHeight="14"/>
  <cols>
    <col min="2" max="2" width="56.5" customWidth="1"/>
    <col min="3" max="3" width="40.33203125" customWidth="1"/>
    <col min="4" max="4" width="47.83203125" customWidth="1"/>
    <col min="5" max="5" width="5.83203125" customWidth="1"/>
    <col min="6" max="6" width="8" customWidth="1"/>
    <col min="7" max="7" width="8.33203125" customWidth="1"/>
    <col min="8" max="8" width="36.1640625" customWidth="1"/>
  </cols>
  <sheetData>
    <row r="1" spans="1:8" ht="19" customHeight="1">
      <c r="A1" s="52" t="s">
        <v>50</v>
      </c>
      <c r="B1" s="52"/>
      <c r="C1" s="52"/>
      <c r="D1" s="52"/>
      <c r="E1" s="52"/>
      <c r="F1" s="52"/>
      <c r="G1" s="52"/>
      <c r="H1" s="52"/>
    </row>
    <row r="2" spans="1:8" ht="15" customHeight="1">
      <c r="A2" s="83" t="s">
        <v>0</v>
      </c>
      <c r="B2" s="84" t="s">
        <v>14</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67" customHeight="1">
      <c r="A4" s="87" t="s">
        <v>74</v>
      </c>
      <c r="B4" s="88" t="s">
        <v>105</v>
      </c>
      <c r="C4" s="89" t="s">
        <v>106</v>
      </c>
      <c r="D4" s="90"/>
      <c r="E4" s="58">
        <v>0.2</v>
      </c>
      <c r="F4" s="59">
        <v>100</v>
      </c>
      <c r="G4" s="59">
        <v>100</v>
      </c>
      <c r="H4" s="91" t="s">
        <v>107</v>
      </c>
    </row>
    <row r="5" spans="1:8" ht="66" customHeight="1">
      <c r="A5" s="48"/>
      <c r="B5" s="55" t="s">
        <v>85</v>
      </c>
      <c r="C5" s="61" t="s">
        <v>86</v>
      </c>
      <c r="D5" s="62"/>
      <c r="E5" s="58">
        <v>0.2</v>
      </c>
      <c r="F5" s="59">
        <v>80</v>
      </c>
      <c r="G5" s="59">
        <v>80</v>
      </c>
      <c r="H5" s="92" t="s">
        <v>108</v>
      </c>
    </row>
    <row r="6" spans="1:8" ht="91" customHeight="1">
      <c r="A6" s="64" t="s">
        <v>87</v>
      </c>
      <c r="B6" s="98" t="s">
        <v>114</v>
      </c>
      <c r="C6" s="66" t="s">
        <v>89</v>
      </c>
      <c r="D6" s="67"/>
      <c r="E6" s="58">
        <v>0.25</v>
      </c>
      <c r="F6" s="59">
        <v>90</v>
      </c>
      <c r="G6" s="59">
        <v>90</v>
      </c>
      <c r="H6" s="60"/>
    </row>
    <row r="7" spans="1:8" ht="155" customHeight="1">
      <c r="A7" s="69" t="s">
        <v>90</v>
      </c>
      <c r="B7" s="70" t="s">
        <v>91</v>
      </c>
      <c r="C7" s="71" t="s">
        <v>135</v>
      </c>
      <c r="D7" s="57"/>
      <c r="E7" s="58">
        <v>0.2</v>
      </c>
      <c r="F7" s="59">
        <v>100</v>
      </c>
      <c r="G7" s="72">
        <v>70</v>
      </c>
      <c r="H7" s="63" t="s">
        <v>115</v>
      </c>
    </row>
    <row r="8" spans="1:8" ht="171" customHeight="1">
      <c r="A8" s="47" t="s">
        <v>109</v>
      </c>
      <c r="B8" s="88" t="s">
        <v>110</v>
      </c>
      <c r="C8" s="93" t="s">
        <v>111</v>
      </c>
      <c r="D8" s="90"/>
      <c r="E8" s="58">
        <v>0.15</v>
      </c>
      <c r="F8" s="94">
        <v>90</v>
      </c>
      <c r="G8" s="94">
        <v>90</v>
      </c>
      <c r="H8" s="92" t="s">
        <v>112</v>
      </c>
    </row>
    <row r="9" spans="1:8" ht="127" customHeight="1">
      <c r="A9" s="47" t="s">
        <v>79</v>
      </c>
      <c r="B9" s="88" t="s">
        <v>12</v>
      </c>
      <c r="C9" s="89" t="s">
        <v>113</v>
      </c>
      <c r="D9" s="90"/>
      <c r="E9" s="53" t="s">
        <v>11</v>
      </c>
      <c r="F9" s="94"/>
      <c r="G9" s="94"/>
      <c r="H9" s="95"/>
    </row>
    <row r="10" spans="1:8" ht="23" customHeight="1">
      <c r="A10" s="96" t="s">
        <v>49</v>
      </c>
      <c r="B10" s="96"/>
      <c r="C10" s="96"/>
      <c r="D10" s="96"/>
      <c r="E10" s="96"/>
      <c r="F10" s="79">
        <f>F4*E4+F5*E5+F6*E6+F7*E7+F8*E8+F9</f>
        <v>92</v>
      </c>
      <c r="G10" s="79">
        <f>G4*E4+G5*E5+G6*E6+G7*E7+G8*E8+G9</f>
        <v>86</v>
      </c>
      <c r="H10" s="97"/>
    </row>
    <row r="11" spans="1:8" ht="17" customHeight="1"/>
    <row r="12" spans="1:8" ht="14" customHeight="1"/>
  </sheetData>
  <mergeCells count="11">
    <mergeCell ref="A1:H1"/>
    <mergeCell ref="C6:D6"/>
    <mergeCell ref="C7:D7"/>
    <mergeCell ref="E2:G2"/>
    <mergeCell ref="A4:A5"/>
    <mergeCell ref="C8:D8"/>
    <mergeCell ref="C9:D9"/>
    <mergeCell ref="C3:D3"/>
    <mergeCell ref="C4:D4"/>
    <mergeCell ref="C5:D5"/>
    <mergeCell ref="A10:E10"/>
  </mergeCells>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H12"/>
  <sheetViews>
    <sheetView workbookViewId="0">
      <selection activeCell="B7" sqref="B7"/>
    </sheetView>
  </sheetViews>
  <sheetFormatPr baseColWidth="10" defaultColWidth="9.1640625" defaultRowHeight="14"/>
  <cols>
    <col min="1" max="1" width="15.6640625" customWidth="1"/>
    <col min="2" max="2" width="74.33203125" customWidth="1"/>
    <col min="3" max="3" width="51.1640625" customWidth="1"/>
    <col min="4" max="4" width="45.33203125" customWidth="1"/>
    <col min="5" max="5" width="6.33203125" customWidth="1"/>
    <col min="6" max="6" width="7.83203125" customWidth="1"/>
    <col min="7" max="7" width="7.5" customWidth="1"/>
    <col min="8" max="8" width="28.33203125" customWidth="1"/>
  </cols>
  <sheetData>
    <row r="1" spans="1:8" ht="19" customHeight="1">
      <c r="A1" s="42" t="s">
        <v>41</v>
      </c>
      <c r="B1" s="43"/>
      <c r="C1" s="43"/>
      <c r="D1" s="43"/>
      <c r="E1" s="43"/>
      <c r="F1" s="43"/>
      <c r="G1" s="43"/>
      <c r="H1" s="44"/>
    </row>
    <row r="2" spans="1:8" ht="15" customHeight="1">
      <c r="A2" s="45" t="s">
        <v>0</v>
      </c>
      <c r="B2" s="46" t="s">
        <v>15</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5" customHeight="1">
      <c r="A4" s="54" t="s">
        <v>74</v>
      </c>
      <c r="B4" s="55" t="s">
        <v>84</v>
      </c>
      <c r="C4" s="56" t="s">
        <v>75</v>
      </c>
      <c r="D4" s="57"/>
      <c r="E4" s="58">
        <v>0.2</v>
      </c>
      <c r="F4" s="99">
        <v>100</v>
      </c>
      <c r="G4" s="99">
        <v>100</v>
      </c>
      <c r="H4" s="100" t="s">
        <v>116</v>
      </c>
    </row>
    <row r="5" spans="1:8" ht="67" customHeight="1">
      <c r="A5" s="48"/>
      <c r="B5" s="55" t="s">
        <v>85</v>
      </c>
      <c r="C5" s="61" t="s">
        <v>86</v>
      </c>
      <c r="D5" s="62"/>
      <c r="E5" s="58">
        <v>0.2</v>
      </c>
      <c r="F5" s="99">
        <v>80</v>
      </c>
      <c r="G5" s="99">
        <v>100</v>
      </c>
      <c r="H5" s="101"/>
    </row>
    <row r="6" spans="1:8" ht="83" customHeight="1">
      <c r="A6" s="64" t="s">
        <v>87</v>
      </c>
      <c r="B6" s="65" t="s">
        <v>114</v>
      </c>
      <c r="C6" s="66" t="s">
        <v>132</v>
      </c>
      <c r="D6" s="67"/>
      <c r="E6" s="58">
        <v>0.25</v>
      </c>
      <c r="F6" s="99">
        <v>80</v>
      </c>
      <c r="G6" s="99">
        <v>100</v>
      </c>
      <c r="H6" s="101"/>
    </row>
    <row r="7" spans="1:8" ht="145" customHeight="1">
      <c r="A7" s="69" t="s">
        <v>90</v>
      </c>
      <c r="B7" s="70" t="s">
        <v>91</v>
      </c>
      <c r="C7" s="71" t="s">
        <v>135</v>
      </c>
      <c r="D7" s="57"/>
      <c r="E7" s="58">
        <v>0.2</v>
      </c>
      <c r="F7" s="102">
        <v>90</v>
      </c>
      <c r="G7" s="99">
        <v>80</v>
      </c>
      <c r="H7" s="103"/>
    </row>
    <row r="8" spans="1:8" ht="38" customHeight="1">
      <c r="A8" s="69" t="s">
        <v>93</v>
      </c>
      <c r="B8" s="73" t="s">
        <v>94</v>
      </c>
      <c r="C8" s="74" t="s">
        <v>147</v>
      </c>
      <c r="D8" s="62"/>
      <c r="E8" s="58">
        <v>0.15</v>
      </c>
      <c r="F8" s="102">
        <v>74</v>
      </c>
      <c r="G8" s="99">
        <v>65</v>
      </c>
      <c r="H8" s="103" t="s">
        <v>117</v>
      </c>
    </row>
    <row r="9" spans="1:8" ht="98" customHeight="1">
      <c r="A9" s="47" t="s">
        <v>97</v>
      </c>
      <c r="B9" s="75" t="s">
        <v>98</v>
      </c>
      <c r="C9" s="66" t="s">
        <v>99</v>
      </c>
      <c r="D9" s="57"/>
      <c r="E9" s="53" t="s">
        <v>11</v>
      </c>
      <c r="F9" s="104"/>
      <c r="G9" s="104"/>
      <c r="H9" s="60"/>
    </row>
    <row r="10" spans="1:8" ht="14" customHeight="1">
      <c r="A10" s="76" t="s">
        <v>43</v>
      </c>
      <c r="B10" s="77"/>
      <c r="C10" s="77"/>
      <c r="D10" s="77"/>
      <c r="E10" s="78"/>
      <c r="F10" s="79">
        <f>F4*E4+F5*E5+F6*E6+F7*E7+F8*E8+F9</f>
        <v>85.1</v>
      </c>
      <c r="G10" s="79">
        <f>G4*E4+G5*E5+G6*E6+G7*E7+G8*E8+G9</f>
        <v>90.75</v>
      </c>
      <c r="H10" s="80"/>
    </row>
    <row r="11" spans="1:8" ht="73" customHeight="1"/>
    <row r="12" spans="1:8" ht="14" customHeight="1"/>
  </sheetData>
  <mergeCells count="12">
    <mergeCell ref="A10:E10"/>
    <mergeCell ref="A1:H1"/>
    <mergeCell ref="G2:H2"/>
    <mergeCell ref="C6:D6"/>
    <mergeCell ref="C7:D7"/>
    <mergeCell ref="A4:A5"/>
    <mergeCell ref="C8:D8"/>
    <mergeCell ref="C9:D9"/>
    <mergeCell ref="E2:F2"/>
    <mergeCell ref="C3:D3"/>
    <mergeCell ref="C4:D4"/>
    <mergeCell ref="C5:D5"/>
  </mergeCells>
  <phoneticPr fontId="7" type="noConversion"/>
  <conditionalFormatting sqref="F4:G8">
    <cfRule type="cellIs" dxfId="0" priority="1" stopIfTrue="1" operator="lessThan">
      <formula>0</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A1:H11"/>
  <sheetViews>
    <sheetView topLeftCell="A4" zoomScaleNormal="100" workbookViewId="0">
      <selection activeCell="C8" sqref="C8:D8"/>
    </sheetView>
  </sheetViews>
  <sheetFormatPr baseColWidth="10" defaultColWidth="9.1640625" defaultRowHeight="14"/>
  <cols>
    <col min="2" max="2" width="78.1640625" customWidth="1"/>
    <col min="3" max="3" width="36.83203125" customWidth="1"/>
    <col min="4" max="4" width="30" customWidth="1"/>
    <col min="6" max="6" width="12.6640625" customWidth="1"/>
    <col min="7" max="7" width="13" customWidth="1"/>
    <col min="8" max="8" width="52.33203125" customWidth="1"/>
  </cols>
  <sheetData>
    <row r="1" spans="1:8" ht="19" customHeight="1">
      <c r="A1" s="52" t="s">
        <v>50</v>
      </c>
      <c r="B1" s="52"/>
      <c r="C1" s="52"/>
      <c r="D1" s="52"/>
      <c r="E1" s="52"/>
      <c r="F1" s="52"/>
      <c r="G1" s="52"/>
      <c r="H1" s="52"/>
    </row>
    <row r="2" spans="1:8" ht="17">
      <c r="A2" s="83" t="s">
        <v>0</v>
      </c>
      <c r="B2" s="84" t="s">
        <v>16</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68" customHeight="1">
      <c r="A4" s="87" t="s">
        <v>74</v>
      </c>
      <c r="B4" s="88" t="s">
        <v>105</v>
      </c>
      <c r="C4" s="89" t="s">
        <v>106</v>
      </c>
      <c r="D4" s="90"/>
      <c r="E4" s="58">
        <v>0.2</v>
      </c>
      <c r="F4" s="59">
        <v>100</v>
      </c>
      <c r="G4" s="59">
        <v>90</v>
      </c>
      <c r="H4" s="91" t="s">
        <v>118</v>
      </c>
    </row>
    <row r="5" spans="1:8" ht="116" customHeight="1">
      <c r="A5" s="48"/>
      <c r="B5" s="55" t="s">
        <v>85</v>
      </c>
      <c r="C5" s="61" t="s">
        <v>86</v>
      </c>
      <c r="D5" s="62"/>
      <c r="E5" s="58">
        <v>0.2</v>
      </c>
      <c r="F5" s="59">
        <v>90</v>
      </c>
      <c r="G5" s="59">
        <v>90</v>
      </c>
      <c r="H5" s="92" t="s">
        <v>119</v>
      </c>
    </row>
    <row r="6" spans="1:8" ht="134" customHeight="1">
      <c r="A6" s="64" t="s">
        <v>87</v>
      </c>
      <c r="B6" s="65" t="s">
        <v>114</v>
      </c>
      <c r="C6" s="66" t="s">
        <v>133</v>
      </c>
      <c r="D6" s="67"/>
      <c r="E6" s="58">
        <v>0.25</v>
      </c>
      <c r="F6" s="59">
        <v>90</v>
      </c>
      <c r="G6" s="59">
        <v>100</v>
      </c>
      <c r="H6" s="91"/>
    </row>
    <row r="7" spans="1:8" ht="153" customHeight="1">
      <c r="A7" s="69" t="s">
        <v>90</v>
      </c>
      <c r="B7" s="70" t="s">
        <v>91</v>
      </c>
      <c r="C7" s="71" t="s">
        <v>135</v>
      </c>
      <c r="D7" s="57"/>
      <c r="E7" s="58">
        <v>0.2</v>
      </c>
      <c r="F7" s="59">
        <v>80</v>
      </c>
      <c r="G7" s="59">
        <v>90</v>
      </c>
      <c r="H7" s="63" t="s">
        <v>121</v>
      </c>
    </row>
    <row r="8" spans="1:8" ht="139" customHeight="1">
      <c r="A8" s="47" t="s">
        <v>109</v>
      </c>
      <c r="B8" s="88" t="s">
        <v>110</v>
      </c>
      <c r="C8" s="93" t="s">
        <v>111</v>
      </c>
      <c r="D8" s="90"/>
      <c r="E8" s="58">
        <v>0.15</v>
      </c>
      <c r="F8" s="94">
        <v>80</v>
      </c>
      <c r="G8" s="94">
        <v>80</v>
      </c>
      <c r="H8" s="92" t="s">
        <v>120</v>
      </c>
    </row>
    <row r="9" spans="1:8" ht="142" customHeight="1">
      <c r="A9" s="47" t="s">
        <v>79</v>
      </c>
      <c r="B9" s="88" t="s">
        <v>12</v>
      </c>
      <c r="C9" s="89" t="s">
        <v>113</v>
      </c>
      <c r="D9" s="90"/>
      <c r="E9" s="53" t="s">
        <v>11</v>
      </c>
      <c r="F9" s="94"/>
      <c r="G9" s="94"/>
      <c r="H9" s="95"/>
    </row>
    <row r="10" spans="1:8" ht="35" customHeight="1">
      <c r="A10" s="96" t="s">
        <v>49</v>
      </c>
      <c r="B10" s="96"/>
      <c r="C10" s="96"/>
      <c r="D10" s="96"/>
      <c r="E10" s="96"/>
      <c r="F10" s="79">
        <f>F4*E4+F5*E5+F6*E6+F7*E7+F8*E8+F9</f>
        <v>88.5</v>
      </c>
      <c r="G10" s="79">
        <f>G4*E4+G5*E5+G6*E6+G7*E7+G8*E8+G9</f>
        <v>91</v>
      </c>
      <c r="H10" s="97"/>
    </row>
    <row r="11" spans="1:8" ht="14" customHeight="1"/>
  </sheetData>
  <mergeCells count="11">
    <mergeCell ref="A1:H1"/>
    <mergeCell ref="C6:D6"/>
    <mergeCell ref="C7:D7"/>
    <mergeCell ref="E2:G2"/>
    <mergeCell ref="A4:A5"/>
    <mergeCell ref="C8:D8"/>
    <mergeCell ref="C9:D9"/>
    <mergeCell ref="C3:D3"/>
    <mergeCell ref="C4:D4"/>
    <mergeCell ref="C5:D5"/>
    <mergeCell ref="A10:E10"/>
  </mergeCells>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39997558519241921"/>
  </sheetPr>
  <dimension ref="A1:H12"/>
  <sheetViews>
    <sheetView workbookViewId="0">
      <selection activeCell="C7" sqref="C7:D7"/>
    </sheetView>
  </sheetViews>
  <sheetFormatPr baseColWidth="10" defaultColWidth="9.1640625" defaultRowHeight="14"/>
  <cols>
    <col min="1" max="1" width="16.33203125" customWidth="1"/>
    <col min="2" max="2" width="46.33203125" customWidth="1"/>
    <col min="3" max="3" width="47.33203125" customWidth="1"/>
    <col min="4" max="4" width="41" customWidth="1"/>
    <col min="6" max="7" width="7.83203125" customWidth="1"/>
    <col min="8" max="8" width="30" customWidth="1"/>
  </cols>
  <sheetData>
    <row r="1" spans="1:8" ht="19" customHeight="1">
      <c r="A1" s="27" t="s">
        <v>41</v>
      </c>
      <c r="B1" s="28"/>
      <c r="C1" s="28"/>
      <c r="D1" s="28"/>
      <c r="E1" s="28"/>
      <c r="F1" s="28"/>
      <c r="G1" s="28"/>
      <c r="H1" s="29"/>
    </row>
    <row r="2" spans="1:8" ht="16" customHeight="1">
      <c r="A2" s="45" t="s">
        <v>0</v>
      </c>
      <c r="B2" s="46" t="s">
        <v>17</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8" customHeight="1">
      <c r="A4" s="54" t="s">
        <v>74</v>
      </c>
      <c r="B4" s="55" t="s">
        <v>84</v>
      </c>
      <c r="C4" s="56" t="s">
        <v>75</v>
      </c>
      <c r="D4" s="57"/>
      <c r="E4" s="58">
        <v>0.2</v>
      </c>
      <c r="F4" s="104">
        <v>80</v>
      </c>
      <c r="G4" s="104">
        <v>80</v>
      </c>
      <c r="H4" s="60"/>
    </row>
    <row r="5" spans="1:8" ht="114" customHeight="1">
      <c r="A5" s="48"/>
      <c r="B5" s="55" t="s">
        <v>85</v>
      </c>
      <c r="C5" s="61" t="s">
        <v>86</v>
      </c>
      <c r="D5" s="62"/>
      <c r="E5" s="58">
        <v>0.2</v>
      </c>
      <c r="F5" s="59">
        <v>100</v>
      </c>
      <c r="G5" s="104">
        <v>100</v>
      </c>
      <c r="H5" s="60"/>
    </row>
    <row r="6" spans="1:8" ht="87" customHeight="1">
      <c r="A6" s="64" t="s">
        <v>87</v>
      </c>
      <c r="B6" s="65" t="s">
        <v>114</v>
      </c>
      <c r="C6" s="66" t="s">
        <v>125</v>
      </c>
      <c r="D6" s="67"/>
      <c r="E6" s="58">
        <v>0.25</v>
      </c>
      <c r="F6" s="59">
        <v>100</v>
      </c>
      <c r="G6" s="104">
        <v>92</v>
      </c>
      <c r="H6" s="105"/>
    </row>
    <row r="7" spans="1:8" ht="79" customHeight="1">
      <c r="A7" s="69" t="s">
        <v>90</v>
      </c>
      <c r="B7" s="70" t="s">
        <v>91</v>
      </c>
      <c r="C7" s="71" t="s">
        <v>135</v>
      </c>
      <c r="D7" s="57"/>
      <c r="E7" s="58">
        <v>0.2</v>
      </c>
      <c r="F7" s="59">
        <v>80</v>
      </c>
      <c r="G7" s="106">
        <v>75</v>
      </c>
      <c r="H7" s="63" t="s">
        <v>124</v>
      </c>
    </row>
    <row r="8" spans="1:8" ht="36" customHeight="1">
      <c r="A8" s="69" t="s">
        <v>93</v>
      </c>
      <c r="B8" s="73" t="s">
        <v>94</v>
      </c>
      <c r="C8" s="74" t="s">
        <v>122</v>
      </c>
      <c r="D8" s="62"/>
      <c r="E8" s="58">
        <v>0.15</v>
      </c>
      <c r="F8" s="59">
        <v>90</v>
      </c>
      <c r="G8" s="106">
        <v>90</v>
      </c>
      <c r="H8" s="63" t="s">
        <v>123</v>
      </c>
    </row>
    <row r="9" spans="1:8" ht="30" customHeight="1">
      <c r="A9" s="47" t="s">
        <v>97</v>
      </c>
      <c r="B9" s="75" t="s">
        <v>98</v>
      </c>
      <c r="C9" s="66" t="s">
        <v>99</v>
      </c>
      <c r="D9" s="57"/>
      <c r="E9" s="53" t="s">
        <v>11</v>
      </c>
      <c r="F9" s="59"/>
      <c r="G9" s="59"/>
      <c r="H9" s="60"/>
    </row>
    <row r="10" spans="1:8" ht="18" customHeight="1">
      <c r="A10" s="76" t="s">
        <v>43</v>
      </c>
      <c r="B10" s="77"/>
      <c r="C10" s="77"/>
      <c r="D10" s="77"/>
      <c r="E10" s="78"/>
      <c r="F10" s="79">
        <f>F4*E4+F5*E5+F6*E6+F7*E7+F8*E8+F9</f>
        <v>90.5</v>
      </c>
      <c r="G10" s="79">
        <f>G4*E4+G5*E5+G6*E6+G7*E7+G8*E8+G9</f>
        <v>87.5</v>
      </c>
      <c r="H10" s="80"/>
    </row>
    <row r="11" spans="1:8" ht="70" customHeight="1"/>
    <row r="12" spans="1:8" ht="14" customHeight="1"/>
  </sheetData>
  <mergeCells count="12">
    <mergeCell ref="A10:E10"/>
    <mergeCell ref="A1:H1"/>
    <mergeCell ref="G2:H2"/>
    <mergeCell ref="C6:D6"/>
    <mergeCell ref="C7:D7"/>
    <mergeCell ref="A4:A5"/>
    <mergeCell ref="C8:D8"/>
    <mergeCell ref="C9:D9"/>
    <mergeCell ref="E2:F2"/>
    <mergeCell ref="C3:D3"/>
    <mergeCell ref="C4:D4"/>
    <mergeCell ref="C5:D5"/>
  </mergeCells>
  <phoneticPr fontId="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39997558519241921"/>
  </sheetPr>
  <dimension ref="A1:H12"/>
  <sheetViews>
    <sheetView workbookViewId="0">
      <selection sqref="A1:H1"/>
    </sheetView>
  </sheetViews>
  <sheetFormatPr baseColWidth="10" defaultColWidth="9.1640625" defaultRowHeight="14"/>
  <cols>
    <col min="1" max="1" width="8.5" customWidth="1"/>
    <col min="2" max="2" width="66.5" customWidth="1"/>
    <col min="3" max="3" width="45.33203125" customWidth="1"/>
    <col min="4" max="4" width="43.5" customWidth="1"/>
    <col min="5" max="5" width="7.5" customWidth="1"/>
    <col min="7" max="7" width="10.33203125" customWidth="1"/>
    <col min="8" max="8" width="38.1640625" customWidth="1"/>
  </cols>
  <sheetData>
    <row r="1" spans="1:8" ht="19" customHeight="1">
      <c r="A1" s="27" t="s">
        <v>41</v>
      </c>
      <c r="B1" s="28"/>
      <c r="C1" s="28"/>
      <c r="D1" s="28"/>
      <c r="E1" s="28"/>
      <c r="F1" s="28"/>
      <c r="G1" s="28"/>
      <c r="H1" s="29"/>
    </row>
    <row r="2" spans="1:8" ht="17">
      <c r="A2" s="45" t="s">
        <v>0</v>
      </c>
      <c r="B2" s="46" t="s">
        <v>18</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9" customHeight="1">
      <c r="A4" s="54" t="s">
        <v>74</v>
      </c>
      <c r="B4" s="55" t="s">
        <v>84</v>
      </c>
      <c r="C4" s="56" t="s">
        <v>75</v>
      </c>
      <c r="D4" s="57"/>
      <c r="E4" s="58">
        <v>0.2</v>
      </c>
      <c r="F4" s="59">
        <v>50</v>
      </c>
      <c r="G4" s="104">
        <v>50</v>
      </c>
      <c r="H4" s="60"/>
    </row>
    <row r="5" spans="1:8" ht="69" customHeight="1">
      <c r="A5" s="48"/>
      <c r="B5" s="55" t="s">
        <v>85</v>
      </c>
      <c r="C5" s="61" t="s">
        <v>86</v>
      </c>
      <c r="D5" s="62"/>
      <c r="E5" s="58">
        <v>0.2</v>
      </c>
      <c r="F5" s="59">
        <v>95</v>
      </c>
      <c r="G5" s="104">
        <v>100</v>
      </c>
      <c r="H5" s="60"/>
    </row>
    <row r="6" spans="1:8" ht="85" customHeight="1">
      <c r="A6" s="64" t="s">
        <v>87</v>
      </c>
      <c r="B6" s="65" t="s">
        <v>114</v>
      </c>
      <c r="C6" s="66" t="s">
        <v>132</v>
      </c>
      <c r="D6" s="67"/>
      <c r="E6" s="58">
        <v>0.25</v>
      </c>
      <c r="F6" s="59">
        <v>95</v>
      </c>
      <c r="G6" s="104">
        <v>90</v>
      </c>
      <c r="H6" s="91" t="s">
        <v>126</v>
      </c>
    </row>
    <row r="7" spans="1:8" ht="156" customHeight="1">
      <c r="A7" s="69" t="s">
        <v>90</v>
      </c>
      <c r="B7" s="70" t="s">
        <v>91</v>
      </c>
      <c r="C7" s="71" t="s">
        <v>135</v>
      </c>
      <c r="D7" s="57"/>
      <c r="E7" s="58">
        <v>0.2</v>
      </c>
      <c r="F7" s="59">
        <v>95</v>
      </c>
      <c r="G7" s="106">
        <v>70</v>
      </c>
      <c r="H7" s="107"/>
    </row>
    <row r="8" spans="1:8" ht="41" customHeight="1">
      <c r="A8" s="69" t="s">
        <v>93</v>
      </c>
      <c r="B8" s="73" t="s">
        <v>94</v>
      </c>
      <c r="C8" s="74" t="s">
        <v>127</v>
      </c>
      <c r="D8" s="62"/>
      <c r="E8" s="58">
        <v>0.15</v>
      </c>
      <c r="F8" s="59">
        <v>95</v>
      </c>
      <c r="G8" s="106">
        <v>90</v>
      </c>
      <c r="H8" s="107" t="s">
        <v>128</v>
      </c>
    </row>
    <row r="9" spans="1:8" ht="119" customHeight="1">
      <c r="A9" s="47" t="s">
        <v>97</v>
      </c>
      <c r="B9" s="75" t="s">
        <v>98</v>
      </c>
      <c r="C9" s="66" t="s">
        <v>99</v>
      </c>
      <c r="D9" s="57"/>
      <c r="E9" s="53" t="s">
        <v>11</v>
      </c>
      <c r="F9" s="59"/>
      <c r="G9" s="59"/>
      <c r="H9" s="60"/>
    </row>
    <row r="10" spans="1:8" ht="14" customHeight="1">
      <c r="A10" s="76" t="s">
        <v>43</v>
      </c>
      <c r="B10" s="77"/>
      <c r="C10" s="77"/>
      <c r="D10" s="77"/>
      <c r="E10" s="78"/>
      <c r="F10" s="79">
        <f>F4*E4+F5*E5+F6*E6+F7*E7+F8*E8+F9</f>
        <v>86</v>
      </c>
      <c r="G10" s="79">
        <f>G4*E4+G5*E5+G6*E6+G7*E7+G8*E8+G9</f>
        <v>80</v>
      </c>
      <c r="H10" s="80"/>
    </row>
    <row r="11" spans="1:8" ht="70" customHeight="1"/>
    <row r="12" spans="1:8" ht="14" customHeight="1"/>
  </sheetData>
  <mergeCells count="12">
    <mergeCell ref="A10:E10"/>
    <mergeCell ref="A1:H1"/>
    <mergeCell ref="G2:H2"/>
    <mergeCell ref="C6:D6"/>
    <mergeCell ref="C7:D7"/>
    <mergeCell ref="A4:A5"/>
    <mergeCell ref="C8:D8"/>
    <mergeCell ref="C9:D9"/>
    <mergeCell ref="E2:F2"/>
    <mergeCell ref="C3:D3"/>
    <mergeCell ref="C4:D4"/>
    <mergeCell ref="C5:D5"/>
  </mergeCells>
  <phoneticPr fontId="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39997558519241921"/>
  </sheetPr>
  <dimension ref="A1:H12"/>
  <sheetViews>
    <sheetView workbookViewId="0">
      <selection sqref="A1:H1"/>
    </sheetView>
  </sheetViews>
  <sheetFormatPr baseColWidth="10" defaultColWidth="9.1640625" defaultRowHeight="14"/>
  <cols>
    <col min="1" max="1" width="11" customWidth="1"/>
    <col min="2" max="2" width="69.33203125" customWidth="1"/>
    <col min="3" max="3" width="50.33203125" customWidth="1"/>
    <col min="4" max="4" width="47.6640625" customWidth="1"/>
    <col min="8" max="8" width="26" customWidth="1"/>
  </cols>
  <sheetData>
    <row r="1" spans="1:8" ht="19" customHeight="1">
      <c r="A1" s="27" t="s">
        <v>41</v>
      </c>
      <c r="B1" s="28"/>
      <c r="C1" s="28"/>
      <c r="D1" s="28"/>
      <c r="E1" s="28"/>
      <c r="F1" s="28"/>
      <c r="G1" s="28"/>
      <c r="H1" s="29"/>
    </row>
    <row r="2" spans="1:8" ht="17">
      <c r="A2" s="45" t="s">
        <v>0</v>
      </c>
      <c r="B2" s="46" t="s">
        <v>19</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5" customHeight="1">
      <c r="A4" s="54" t="s">
        <v>74</v>
      </c>
      <c r="B4" s="55" t="s">
        <v>84</v>
      </c>
      <c r="C4" s="56" t="s">
        <v>75</v>
      </c>
      <c r="D4" s="57"/>
      <c r="E4" s="58">
        <v>0.2</v>
      </c>
      <c r="F4" s="104">
        <v>50</v>
      </c>
      <c r="G4" s="104">
        <v>50</v>
      </c>
      <c r="H4" s="91" t="s">
        <v>129</v>
      </c>
    </row>
    <row r="5" spans="1:8" ht="68" customHeight="1">
      <c r="A5" s="48"/>
      <c r="B5" s="55" t="s">
        <v>85</v>
      </c>
      <c r="C5" s="61" t="s">
        <v>86</v>
      </c>
      <c r="D5" s="62"/>
      <c r="E5" s="58">
        <v>0.2</v>
      </c>
      <c r="F5" s="104">
        <v>100</v>
      </c>
      <c r="G5" s="104">
        <v>100</v>
      </c>
      <c r="H5" s="60"/>
    </row>
    <row r="6" spans="1:8" ht="84" customHeight="1">
      <c r="A6" s="64" t="s">
        <v>87</v>
      </c>
      <c r="B6" s="65" t="s">
        <v>114</v>
      </c>
      <c r="C6" s="66" t="s">
        <v>132</v>
      </c>
      <c r="D6" s="67"/>
      <c r="E6" s="58">
        <v>0.25</v>
      </c>
      <c r="F6" s="104">
        <v>95</v>
      </c>
      <c r="G6" s="104">
        <v>90</v>
      </c>
      <c r="H6" s="60"/>
    </row>
    <row r="7" spans="1:8" ht="152" customHeight="1">
      <c r="A7" s="69" t="s">
        <v>90</v>
      </c>
      <c r="B7" s="70" t="s">
        <v>91</v>
      </c>
      <c r="C7" s="71" t="s">
        <v>135</v>
      </c>
      <c r="D7" s="57"/>
      <c r="E7" s="58">
        <v>0.2</v>
      </c>
      <c r="F7" s="104">
        <v>90</v>
      </c>
      <c r="G7" s="106">
        <v>80</v>
      </c>
      <c r="H7" s="63"/>
    </row>
    <row r="8" spans="1:8" ht="31" customHeight="1">
      <c r="A8" s="69" t="s">
        <v>93</v>
      </c>
      <c r="B8" s="73" t="s">
        <v>94</v>
      </c>
      <c r="C8" s="74" t="s">
        <v>131</v>
      </c>
      <c r="D8" s="62"/>
      <c r="E8" s="58">
        <v>0.15</v>
      </c>
      <c r="F8" s="104">
        <v>90</v>
      </c>
      <c r="G8" s="106">
        <v>50</v>
      </c>
      <c r="H8" s="107" t="s">
        <v>130</v>
      </c>
    </row>
    <row r="9" spans="1:8" ht="106" customHeight="1">
      <c r="A9" s="47" t="s">
        <v>97</v>
      </c>
      <c r="B9" s="75" t="s">
        <v>98</v>
      </c>
      <c r="C9" s="66" t="s">
        <v>99</v>
      </c>
      <c r="D9" s="57"/>
      <c r="E9" s="53" t="s">
        <v>11</v>
      </c>
      <c r="F9" s="104"/>
      <c r="G9" s="104"/>
      <c r="H9" s="60"/>
    </row>
    <row r="10" spans="1:8" ht="18" customHeight="1">
      <c r="A10" s="76" t="s">
        <v>43</v>
      </c>
      <c r="B10" s="77"/>
      <c r="C10" s="77"/>
      <c r="D10" s="77"/>
      <c r="E10" s="78"/>
      <c r="F10" s="79">
        <f>F4*E4+F5*E5+F6*E6+F7*E7+F8*E8+F9</f>
        <v>85.25</v>
      </c>
      <c r="G10" s="79">
        <f>G4*E4+G5*E5+G6*E6+G7*E7+G8*E8+G9</f>
        <v>76</v>
      </c>
      <c r="H10" s="80"/>
    </row>
    <row r="11" spans="1:8" ht="76" customHeight="1"/>
    <row r="12" spans="1:8" ht="14" customHeight="1"/>
  </sheetData>
  <mergeCells count="12">
    <mergeCell ref="A10:E10"/>
    <mergeCell ref="A1:H1"/>
    <mergeCell ref="G2:H2"/>
    <mergeCell ref="C6:D6"/>
    <mergeCell ref="C7:D7"/>
    <mergeCell ref="A4:A5"/>
    <mergeCell ref="C8:D8"/>
    <mergeCell ref="C9:D9"/>
    <mergeCell ref="E2:F2"/>
    <mergeCell ref="C3:D3"/>
    <mergeCell ref="C4:D4"/>
    <mergeCell ref="C5:D5"/>
  </mergeCells>
  <phoneticPr fontId="7"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218C-6BCB-E34E-8AB3-401FE0132575}">
  <sheetPr>
    <tabColor theme="4" tint="0.59999389629810485"/>
  </sheetPr>
  <dimension ref="A1:H10"/>
  <sheetViews>
    <sheetView topLeftCell="A4" zoomScaleNormal="100" workbookViewId="0">
      <selection activeCell="G6" sqref="G6"/>
    </sheetView>
  </sheetViews>
  <sheetFormatPr baseColWidth="10" defaultColWidth="9" defaultRowHeight="14"/>
  <cols>
    <col min="1" max="1" width="8.6640625" style="5"/>
    <col min="2" max="2" width="62" style="5" customWidth="1"/>
    <col min="3" max="3" width="51.1640625" style="5" customWidth="1"/>
    <col min="4" max="4" width="46.83203125" style="5" customWidth="1"/>
    <col min="5" max="5" width="6.5" style="5" customWidth="1"/>
    <col min="6" max="6" width="7.5" style="5" customWidth="1"/>
    <col min="7" max="7" width="8.1640625" style="5" customWidth="1"/>
    <col min="8" max="8" width="43.33203125" style="5" customWidth="1"/>
    <col min="9" max="16384" width="9" style="5"/>
  </cols>
  <sheetData>
    <row r="1" spans="1:8" ht="19">
      <c r="A1" s="33" t="s">
        <v>50</v>
      </c>
      <c r="B1" s="33"/>
      <c r="C1" s="33"/>
      <c r="D1" s="33"/>
      <c r="E1" s="33"/>
      <c r="F1" s="33"/>
      <c r="G1" s="33"/>
      <c r="H1" s="33"/>
    </row>
    <row r="2" spans="1:8" ht="17">
      <c r="A2" s="83" t="s">
        <v>0</v>
      </c>
      <c r="B2" s="84" t="s">
        <v>64</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72" customHeight="1">
      <c r="A4" s="87" t="s">
        <v>74</v>
      </c>
      <c r="B4" s="88" t="s">
        <v>105</v>
      </c>
      <c r="C4" s="89" t="s">
        <v>106</v>
      </c>
      <c r="D4" s="90"/>
      <c r="E4" s="58">
        <v>0.2</v>
      </c>
      <c r="F4" s="59">
        <v>90</v>
      </c>
      <c r="G4" s="59">
        <v>100</v>
      </c>
      <c r="H4" s="60"/>
    </row>
    <row r="5" spans="1:8" ht="65" customHeight="1">
      <c r="A5" s="48"/>
      <c r="B5" s="55" t="s">
        <v>85</v>
      </c>
      <c r="C5" s="61" t="s">
        <v>86</v>
      </c>
      <c r="D5" s="62"/>
      <c r="E5" s="58">
        <v>0.2</v>
      </c>
      <c r="F5" s="59">
        <v>90</v>
      </c>
      <c r="G5" s="59">
        <v>100</v>
      </c>
      <c r="H5" s="60"/>
    </row>
    <row r="6" spans="1:8" ht="83" customHeight="1">
      <c r="A6" s="64" t="s">
        <v>87</v>
      </c>
      <c r="B6" s="65" t="s">
        <v>145</v>
      </c>
      <c r="C6" s="66" t="s">
        <v>151</v>
      </c>
      <c r="D6" s="67"/>
      <c r="E6" s="58">
        <v>0.25</v>
      </c>
      <c r="F6" s="59">
        <v>85</v>
      </c>
      <c r="G6" s="59">
        <v>100</v>
      </c>
      <c r="H6" s="60"/>
    </row>
    <row r="7" spans="1:8" ht="152" customHeight="1">
      <c r="A7" s="69" t="s">
        <v>90</v>
      </c>
      <c r="B7" s="70" t="s">
        <v>91</v>
      </c>
      <c r="C7" s="71" t="s">
        <v>146</v>
      </c>
      <c r="D7" s="57"/>
      <c r="E7" s="58">
        <v>0.2</v>
      </c>
      <c r="F7" s="59">
        <v>80</v>
      </c>
      <c r="G7" s="72">
        <v>80</v>
      </c>
      <c r="H7" s="63"/>
    </row>
    <row r="8" spans="1:8" ht="166" customHeight="1">
      <c r="A8" s="47" t="s">
        <v>109</v>
      </c>
      <c r="B8" s="88" t="s">
        <v>110</v>
      </c>
      <c r="C8" s="93" t="s">
        <v>111</v>
      </c>
      <c r="D8" s="90"/>
      <c r="E8" s="58">
        <v>0.15</v>
      </c>
      <c r="F8" s="94">
        <v>90</v>
      </c>
      <c r="G8" s="94">
        <v>65</v>
      </c>
      <c r="H8" s="92"/>
    </row>
    <row r="9" spans="1:8" ht="103" customHeight="1">
      <c r="A9" s="47" t="s">
        <v>79</v>
      </c>
      <c r="B9" s="88" t="s">
        <v>12</v>
      </c>
      <c r="C9" s="89" t="s">
        <v>113</v>
      </c>
      <c r="D9" s="90"/>
      <c r="E9" s="53" t="s">
        <v>11</v>
      </c>
      <c r="F9" s="94">
        <v>0</v>
      </c>
      <c r="G9" s="94"/>
      <c r="H9" s="95"/>
    </row>
    <row r="10" spans="1:8" ht="21" customHeight="1">
      <c r="A10" s="96" t="s">
        <v>49</v>
      </c>
      <c r="B10" s="96"/>
      <c r="C10" s="96"/>
      <c r="D10" s="96"/>
      <c r="E10" s="96"/>
      <c r="F10" s="79">
        <f>F4*E4+F5*E5+F6*E6+F7*E7+F8*E8+F9</f>
        <v>86.75</v>
      </c>
      <c r="G10" s="79">
        <f>G4*E4+G5*E5+G6*E6+G7*E7+G8*E8+G9</f>
        <v>90.75</v>
      </c>
      <c r="H10" s="97"/>
    </row>
  </sheetData>
  <mergeCells count="11">
    <mergeCell ref="C3:D3"/>
    <mergeCell ref="C4:D4"/>
    <mergeCell ref="A1:H1"/>
    <mergeCell ref="E2:G2"/>
    <mergeCell ref="C9:D9"/>
    <mergeCell ref="C5:D5"/>
    <mergeCell ref="C6:D6"/>
    <mergeCell ref="C7:D7"/>
    <mergeCell ref="C8:D8"/>
    <mergeCell ref="A4:A5"/>
    <mergeCell ref="A10:E10"/>
  </mergeCells>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D4371-D92A-244A-A478-20B64C0AA831}">
  <sheetPr>
    <tabColor theme="4" tint="0.59999389629810485"/>
  </sheetPr>
  <dimension ref="A1:H12"/>
  <sheetViews>
    <sheetView zoomScale="120" zoomScaleNormal="120" workbookViewId="0">
      <selection activeCell="A2" sqref="A2:H10"/>
    </sheetView>
  </sheetViews>
  <sheetFormatPr baseColWidth="10" defaultColWidth="9" defaultRowHeight="14"/>
  <cols>
    <col min="1" max="1" width="11.1640625" style="4" customWidth="1"/>
    <col min="2" max="2" width="54.6640625" style="4" customWidth="1"/>
    <col min="3" max="3" width="38.5" style="4" customWidth="1"/>
    <col min="4" max="4" width="40.1640625" style="4" customWidth="1"/>
    <col min="5" max="5" width="5.83203125" style="4" customWidth="1"/>
    <col min="6" max="6" width="8.33203125" style="4" customWidth="1"/>
    <col min="7" max="7" width="8.6640625" style="4" customWidth="1"/>
    <col min="8" max="8" width="43.33203125" style="4" customWidth="1"/>
    <col min="9" max="16384" width="9" style="4"/>
  </cols>
  <sheetData>
    <row r="1" spans="1:8" ht="19" customHeight="1">
      <c r="A1" s="27" t="s">
        <v>41</v>
      </c>
      <c r="B1" s="28"/>
      <c r="C1" s="28"/>
      <c r="D1" s="28"/>
      <c r="E1" s="28"/>
      <c r="F1" s="28"/>
      <c r="G1" s="28"/>
      <c r="H1" s="29"/>
    </row>
    <row r="2" spans="1:8" ht="15" customHeight="1">
      <c r="A2" s="45" t="s">
        <v>0</v>
      </c>
      <c r="B2" s="46" t="s">
        <v>22</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70" customHeight="1">
      <c r="A4" s="54" t="s">
        <v>74</v>
      </c>
      <c r="B4" s="55" t="s">
        <v>84</v>
      </c>
      <c r="C4" s="56" t="s">
        <v>75</v>
      </c>
      <c r="D4" s="57"/>
      <c r="E4" s="58">
        <v>0.2</v>
      </c>
      <c r="F4" s="59">
        <v>80</v>
      </c>
      <c r="G4" s="59">
        <v>80</v>
      </c>
      <c r="H4" s="60"/>
    </row>
    <row r="5" spans="1:8" ht="125" customHeight="1">
      <c r="A5" s="48"/>
      <c r="B5" s="55" t="s">
        <v>85</v>
      </c>
      <c r="C5" s="61" t="s">
        <v>86</v>
      </c>
      <c r="D5" s="62"/>
      <c r="E5" s="58">
        <v>0.2</v>
      </c>
      <c r="F5" s="59">
        <v>100</v>
      </c>
      <c r="G5" s="59">
        <v>100</v>
      </c>
      <c r="H5" s="60"/>
    </row>
    <row r="6" spans="1:8" ht="111" customHeight="1">
      <c r="A6" s="64" t="s">
        <v>87</v>
      </c>
      <c r="B6" s="65" t="s">
        <v>88</v>
      </c>
      <c r="C6" s="66" t="s">
        <v>89</v>
      </c>
      <c r="D6" s="67"/>
      <c r="E6" s="58">
        <v>0.25</v>
      </c>
      <c r="F6" s="59">
        <v>100</v>
      </c>
      <c r="G6" s="59">
        <v>90</v>
      </c>
      <c r="H6" s="81" t="s">
        <v>185</v>
      </c>
    </row>
    <row r="7" spans="1:8" ht="72" customHeight="1">
      <c r="A7" s="69" t="s">
        <v>90</v>
      </c>
      <c r="B7" s="70" t="s">
        <v>91</v>
      </c>
      <c r="C7" s="71" t="s">
        <v>92</v>
      </c>
      <c r="D7" s="57"/>
      <c r="E7" s="58">
        <v>0.2</v>
      </c>
      <c r="F7" s="59">
        <v>90</v>
      </c>
      <c r="G7" s="72">
        <v>95</v>
      </c>
      <c r="H7" s="63" t="s">
        <v>186</v>
      </c>
    </row>
    <row r="8" spans="1:8" ht="72" customHeight="1">
      <c r="A8" s="69" t="s">
        <v>93</v>
      </c>
      <c r="B8" s="73" t="s">
        <v>94</v>
      </c>
      <c r="C8" s="74" t="s">
        <v>143</v>
      </c>
      <c r="D8" s="62"/>
      <c r="E8" s="58">
        <v>0.15</v>
      </c>
      <c r="F8" s="59">
        <v>90</v>
      </c>
      <c r="G8" s="72">
        <v>90</v>
      </c>
      <c r="H8" s="63" t="s">
        <v>187</v>
      </c>
    </row>
    <row r="9" spans="1:8" ht="97" customHeight="1">
      <c r="A9" s="47" t="s">
        <v>97</v>
      </c>
      <c r="B9" s="75" t="s">
        <v>98</v>
      </c>
      <c r="C9" s="66" t="s">
        <v>99</v>
      </c>
      <c r="D9" s="57"/>
      <c r="E9" s="53" t="s">
        <v>11</v>
      </c>
      <c r="F9" s="59">
        <v>0</v>
      </c>
      <c r="G9" s="59"/>
      <c r="H9" s="60"/>
    </row>
    <row r="10" spans="1:8" ht="16" customHeight="1">
      <c r="A10" s="76" t="s">
        <v>43</v>
      </c>
      <c r="B10" s="77"/>
      <c r="C10" s="77"/>
      <c r="D10" s="77"/>
      <c r="E10" s="78"/>
      <c r="F10" s="79">
        <f>F4*E4+F5*E5+F6*E6+F7*E7+F8*E8+F9</f>
        <v>92.5</v>
      </c>
      <c r="G10" s="79">
        <f>G4*E4+G5*E5+G6*E6+G7*E7+G8*E8+G9</f>
        <v>91</v>
      </c>
      <c r="H10" s="80"/>
    </row>
    <row r="11" spans="1:8" ht="73" customHeight="1"/>
    <row r="12" spans="1:8" ht="14" customHeight="1"/>
  </sheetData>
  <sheetProtection formatCells="0" insertHyperlinks="0" autoFilter="0"/>
  <mergeCells count="12">
    <mergeCell ref="C9:D9"/>
    <mergeCell ref="A10:E10"/>
    <mergeCell ref="A1:H1"/>
    <mergeCell ref="G2:H2"/>
    <mergeCell ref="C7:D7"/>
    <mergeCell ref="C8:D8"/>
    <mergeCell ref="E2:F2"/>
    <mergeCell ref="C3:D3"/>
    <mergeCell ref="C4:D4"/>
    <mergeCell ref="C5:D5"/>
    <mergeCell ref="C6:D6"/>
    <mergeCell ref="A4:A5"/>
  </mergeCells>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0DED-6AE4-C349-8CEA-AB45DA0466CE}">
  <sheetPr>
    <tabColor theme="4" tint="0.59999389629810485"/>
  </sheetPr>
  <dimension ref="A1:H12"/>
  <sheetViews>
    <sheetView zoomScaleNormal="100" workbookViewId="0">
      <selection activeCell="A2" sqref="A2:H10"/>
    </sheetView>
  </sheetViews>
  <sheetFormatPr baseColWidth="10" defaultColWidth="9" defaultRowHeight="14"/>
  <cols>
    <col min="1" max="1" width="11.1640625" style="4" customWidth="1"/>
    <col min="2" max="2" width="48.1640625" style="4" customWidth="1"/>
    <col min="3" max="3" width="43.5" style="4" customWidth="1"/>
    <col min="4" max="4" width="40.5" style="4" customWidth="1"/>
    <col min="5" max="5" width="5.83203125" style="4" customWidth="1"/>
    <col min="6" max="6" width="7.5" style="4" customWidth="1"/>
    <col min="7" max="7" width="9.33203125" style="4" customWidth="1"/>
    <col min="8" max="8" width="45.33203125" style="4" customWidth="1"/>
    <col min="9" max="16384" width="9" style="4"/>
  </cols>
  <sheetData>
    <row r="1" spans="1:8" ht="19" customHeight="1">
      <c r="A1" s="27" t="s">
        <v>41</v>
      </c>
      <c r="B1" s="28"/>
      <c r="C1" s="28"/>
      <c r="D1" s="28"/>
      <c r="E1" s="28"/>
      <c r="F1" s="28"/>
      <c r="G1" s="28"/>
      <c r="H1" s="29"/>
    </row>
    <row r="2" spans="1:8" ht="15" customHeight="1">
      <c r="A2" s="45" t="s">
        <v>0</v>
      </c>
      <c r="B2" s="46" t="s">
        <v>23</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3" customHeight="1">
      <c r="A4" s="54" t="s">
        <v>74</v>
      </c>
      <c r="B4" s="55" t="s">
        <v>84</v>
      </c>
      <c r="C4" s="56" t="s">
        <v>75</v>
      </c>
      <c r="D4" s="57"/>
      <c r="E4" s="58">
        <v>0.2</v>
      </c>
      <c r="F4" s="59">
        <v>80</v>
      </c>
      <c r="G4" s="59">
        <v>80</v>
      </c>
      <c r="H4" s="60"/>
    </row>
    <row r="5" spans="1:8" ht="116" customHeight="1">
      <c r="A5" s="48"/>
      <c r="B5" s="55" t="s">
        <v>85</v>
      </c>
      <c r="C5" s="61" t="s">
        <v>86</v>
      </c>
      <c r="D5" s="62"/>
      <c r="E5" s="58">
        <v>0.2</v>
      </c>
      <c r="F5" s="59">
        <v>100</v>
      </c>
      <c r="G5" s="59">
        <v>100</v>
      </c>
      <c r="H5" s="60"/>
    </row>
    <row r="6" spans="1:8" ht="47" customHeight="1">
      <c r="A6" s="64" t="s">
        <v>87</v>
      </c>
      <c r="B6" s="65" t="s">
        <v>114</v>
      </c>
      <c r="C6" s="66" t="s">
        <v>89</v>
      </c>
      <c r="D6" s="67"/>
      <c r="E6" s="58">
        <v>0.25</v>
      </c>
      <c r="F6" s="59">
        <v>100</v>
      </c>
      <c r="G6" s="59">
        <v>100</v>
      </c>
      <c r="H6" s="60"/>
    </row>
    <row r="7" spans="1:8" ht="117" customHeight="1">
      <c r="A7" s="69" t="s">
        <v>90</v>
      </c>
      <c r="B7" s="70" t="s">
        <v>91</v>
      </c>
      <c r="C7" s="71" t="s">
        <v>92</v>
      </c>
      <c r="D7" s="57"/>
      <c r="E7" s="58">
        <v>0.2</v>
      </c>
      <c r="F7" s="59">
        <v>95</v>
      </c>
      <c r="G7" s="72">
        <v>85</v>
      </c>
      <c r="H7" s="63" t="s">
        <v>188</v>
      </c>
    </row>
    <row r="8" spans="1:8" ht="34" customHeight="1">
      <c r="A8" s="69" t="s">
        <v>93</v>
      </c>
      <c r="B8" s="73" t="s">
        <v>94</v>
      </c>
      <c r="C8" s="74" t="s">
        <v>143</v>
      </c>
      <c r="D8" s="62"/>
      <c r="E8" s="58">
        <v>0.15</v>
      </c>
      <c r="F8" s="59">
        <v>90</v>
      </c>
      <c r="G8" s="72">
        <v>65</v>
      </c>
      <c r="H8" s="63" t="s">
        <v>189</v>
      </c>
    </row>
    <row r="9" spans="1:8" ht="41" customHeight="1">
      <c r="A9" s="47" t="s">
        <v>97</v>
      </c>
      <c r="B9" s="75" t="s">
        <v>98</v>
      </c>
      <c r="C9" s="66" t="s">
        <v>99</v>
      </c>
      <c r="D9" s="57"/>
      <c r="E9" s="53" t="s">
        <v>11</v>
      </c>
      <c r="F9" s="59">
        <v>0</v>
      </c>
      <c r="G9" s="59"/>
      <c r="H9" s="60"/>
    </row>
    <row r="10" spans="1:8" ht="14" customHeight="1">
      <c r="A10" s="76" t="s">
        <v>43</v>
      </c>
      <c r="B10" s="77"/>
      <c r="C10" s="77"/>
      <c r="D10" s="77"/>
      <c r="E10" s="78"/>
      <c r="F10" s="79">
        <f>F4*E4+F5*E5+F6*E6+F7*E7+F8*E8+F9</f>
        <v>93.5</v>
      </c>
      <c r="G10" s="79">
        <f>G4*E4+G5*E5+G6*E6+G7*E7+G8*E8+G9</f>
        <v>87.75</v>
      </c>
      <c r="H10" s="80"/>
    </row>
    <row r="11" spans="1:8" ht="67" customHeight="1"/>
    <row r="12" spans="1:8" ht="14" customHeight="1"/>
  </sheetData>
  <sheetProtection formatCells="0" insertHyperlinks="0" autoFilter="0"/>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F476-8EF7-4B48-AECE-8CDEF069DF7E}">
  <sheetPr>
    <tabColor theme="4" tint="0.59999389629810485"/>
  </sheetPr>
  <dimension ref="A1:H12"/>
  <sheetViews>
    <sheetView zoomScaleNormal="100" workbookViewId="0">
      <selection activeCell="A2" sqref="A2:H10"/>
    </sheetView>
  </sheetViews>
  <sheetFormatPr baseColWidth="10" defaultColWidth="9" defaultRowHeight="14"/>
  <cols>
    <col min="1" max="1" width="11.1640625" style="4" customWidth="1"/>
    <col min="2" max="2" width="48.1640625" style="4" customWidth="1"/>
    <col min="3" max="3" width="42" style="4" customWidth="1"/>
    <col min="4" max="4" width="38.5" style="4" customWidth="1"/>
    <col min="5" max="5" width="5.83203125" style="4" customWidth="1"/>
    <col min="6" max="6" width="8.83203125" style="4" customWidth="1"/>
    <col min="7" max="7" width="10.1640625" style="4" customWidth="1"/>
    <col min="8" max="8" width="48.33203125" style="4" customWidth="1"/>
    <col min="9" max="16384" width="9" style="4"/>
  </cols>
  <sheetData>
    <row r="1" spans="1:8" ht="19" customHeight="1">
      <c r="A1" s="27" t="s">
        <v>41</v>
      </c>
      <c r="B1" s="28"/>
      <c r="C1" s="28"/>
      <c r="D1" s="28"/>
      <c r="E1" s="28"/>
      <c r="F1" s="28"/>
      <c r="G1" s="28"/>
      <c r="H1" s="29"/>
    </row>
    <row r="2" spans="1:8" ht="15" customHeight="1">
      <c r="A2" s="45" t="s">
        <v>0</v>
      </c>
      <c r="B2" s="46" t="s">
        <v>51</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5" customHeight="1">
      <c r="A4" s="54" t="s">
        <v>74</v>
      </c>
      <c r="B4" s="55" t="s">
        <v>84</v>
      </c>
      <c r="C4" s="56" t="s">
        <v>75</v>
      </c>
      <c r="D4" s="57"/>
      <c r="E4" s="58">
        <v>0.2</v>
      </c>
      <c r="F4" s="59">
        <v>90</v>
      </c>
      <c r="G4" s="59">
        <v>90</v>
      </c>
      <c r="H4" s="60"/>
    </row>
    <row r="5" spans="1:8" ht="134" customHeight="1">
      <c r="A5" s="48"/>
      <c r="B5" s="55" t="s">
        <v>85</v>
      </c>
      <c r="C5" s="61" t="s">
        <v>86</v>
      </c>
      <c r="D5" s="62"/>
      <c r="E5" s="58">
        <v>0.2</v>
      </c>
      <c r="F5" s="59">
        <v>100</v>
      </c>
      <c r="G5" s="59">
        <v>100</v>
      </c>
      <c r="H5" s="60"/>
    </row>
    <row r="6" spans="1:8" ht="43" customHeight="1">
      <c r="A6" s="64" t="s">
        <v>87</v>
      </c>
      <c r="B6" s="65" t="s">
        <v>114</v>
      </c>
      <c r="C6" s="66" t="s">
        <v>132</v>
      </c>
      <c r="D6" s="67"/>
      <c r="E6" s="58">
        <v>0.25</v>
      </c>
      <c r="F6" s="59">
        <v>100</v>
      </c>
      <c r="G6" s="59">
        <v>100</v>
      </c>
      <c r="H6" s="60"/>
    </row>
    <row r="7" spans="1:8" ht="98" customHeight="1">
      <c r="A7" s="69" t="s">
        <v>90</v>
      </c>
      <c r="B7" s="70" t="s">
        <v>91</v>
      </c>
      <c r="C7" s="71" t="s">
        <v>135</v>
      </c>
      <c r="D7" s="57"/>
      <c r="E7" s="58">
        <v>0.2</v>
      </c>
      <c r="F7" s="59">
        <v>80</v>
      </c>
      <c r="G7" s="72">
        <v>80</v>
      </c>
      <c r="H7" s="63"/>
    </row>
    <row r="8" spans="1:8" ht="55" customHeight="1">
      <c r="A8" s="69" t="s">
        <v>93</v>
      </c>
      <c r="B8" s="73" t="s">
        <v>94</v>
      </c>
      <c r="C8" s="74" t="s">
        <v>143</v>
      </c>
      <c r="D8" s="62"/>
      <c r="E8" s="58">
        <v>0.15</v>
      </c>
      <c r="F8" s="59">
        <v>80</v>
      </c>
      <c r="G8" s="72">
        <v>65</v>
      </c>
      <c r="H8" s="63" t="s">
        <v>190</v>
      </c>
    </row>
    <row r="9" spans="1:8" ht="51" customHeight="1">
      <c r="A9" s="47" t="s">
        <v>97</v>
      </c>
      <c r="B9" s="75" t="s">
        <v>98</v>
      </c>
      <c r="C9" s="66" t="s">
        <v>99</v>
      </c>
      <c r="D9" s="57"/>
      <c r="E9" s="53" t="s">
        <v>11</v>
      </c>
      <c r="F9" s="59"/>
      <c r="G9" s="59"/>
      <c r="H9" s="60"/>
    </row>
    <row r="10" spans="1:8" ht="14" customHeight="1">
      <c r="A10" s="76" t="s">
        <v>43</v>
      </c>
      <c r="B10" s="77"/>
      <c r="C10" s="77"/>
      <c r="D10" s="77"/>
      <c r="E10" s="78"/>
      <c r="F10" s="79">
        <f>F4*E4+F5*E5+F6*E6+F7*E7+F8*E8+F9</f>
        <v>91</v>
      </c>
      <c r="G10" s="79">
        <f>G4*E4+G5*E5+G6*E6+G7*E7+G8*E8+G9</f>
        <v>88.75</v>
      </c>
      <c r="H10" s="80"/>
    </row>
    <row r="11" spans="1:8" ht="71" customHeight="1"/>
    <row r="12" spans="1:8" ht="14" customHeight="1"/>
  </sheetData>
  <sheetProtection formatCells="0" insertHyperlinks="0" autoFilter="0"/>
  <mergeCells count="12">
    <mergeCell ref="C9:D9"/>
    <mergeCell ref="A10:E10"/>
    <mergeCell ref="A1:H1"/>
    <mergeCell ref="G2:H2"/>
    <mergeCell ref="C7:D7"/>
    <mergeCell ref="C8:D8"/>
    <mergeCell ref="E2:F2"/>
    <mergeCell ref="C3:D3"/>
    <mergeCell ref="C4:D4"/>
    <mergeCell ref="C5:D5"/>
    <mergeCell ref="C6:D6"/>
    <mergeCell ref="A4:A5"/>
  </mergeCells>
  <phoneticPr fontId="10"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827C-161D-D840-8005-20C689E4C9D3}">
  <sheetPr>
    <tabColor theme="4" tint="0.59999389629810485"/>
  </sheetPr>
  <dimension ref="A1:H12"/>
  <sheetViews>
    <sheetView workbookViewId="0">
      <selection activeCell="A2" sqref="A2:H10"/>
    </sheetView>
  </sheetViews>
  <sheetFormatPr baseColWidth="10" defaultColWidth="9" defaultRowHeight="14"/>
  <cols>
    <col min="1" max="1" width="11.1640625" style="4" customWidth="1"/>
    <col min="2" max="2" width="48.1640625" style="4" customWidth="1"/>
    <col min="3" max="3" width="57.1640625" style="4" customWidth="1"/>
    <col min="4" max="4" width="49.5" style="4" customWidth="1"/>
    <col min="5" max="5" width="5.83203125" style="4" customWidth="1"/>
    <col min="6" max="6" width="7.5" style="4" customWidth="1"/>
    <col min="7" max="7" width="7.83203125" style="4" customWidth="1"/>
    <col min="8" max="8" width="42.5" style="4" customWidth="1"/>
    <col min="9" max="16384" width="9" style="4"/>
  </cols>
  <sheetData>
    <row r="1" spans="1:8" ht="19" customHeight="1">
      <c r="A1" s="27" t="s">
        <v>41</v>
      </c>
      <c r="B1" s="28"/>
      <c r="C1" s="28"/>
      <c r="D1" s="28"/>
      <c r="E1" s="28"/>
      <c r="F1" s="28"/>
      <c r="G1" s="28"/>
      <c r="H1" s="29"/>
    </row>
    <row r="2" spans="1:8" ht="15" customHeight="1">
      <c r="A2" s="45" t="s">
        <v>0</v>
      </c>
      <c r="B2" s="46" t="s">
        <v>82</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80" customHeight="1">
      <c r="A4" s="54" t="s">
        <v>74</v>
      </c>
      <c r="B4" s="55" t="s">
        <v>84</v>
      </c>
      <c r="C4" s="56" t="s">
        <v>75</v>
      </c>
      <c r="D4" s="57"/>
      <c r="E4" s="58">
        <v>0.2</v>
      </c>
      <c r="F4" s="59">
        <v>100</v>
      </c>
      <c r="G4" s="59">
        <v>100</v>
      </c>
      <c r="H4" s="60"/>
    </row>
    <row r="5" spans="1:8" ht="116" customHeight="1">
      <c r="A5" s="48"/>
      <c r="B5" s="55" t="s">
        <v>85</v>
      </c>
      <c r="C5" s="61" t="s">
        <v>86</v>
      </c>
      <c r="D5" s="62"/>
      <c r="E5" s="58">
        <v>0.2</v>
      </c>
      <c r="F5" s="59">
        <v>100</v>
      </c>
      <c r="G5" s="59">
        <v>100</v>
      </c>
      <c r="H5" s="60"/>
    </row>
    <row r="6" spans="1:8" ht="41" customHeight="1">
      <c r="A6" s="64" t="s">
        <v>87</v>
      </c>
      <c r="B6" s="65" t="s">
        <v>114</v>
      </c>
      <c r="C6" s="66" t="s">
        <v>89</v>
      </c>
      <c r="D6" s="67"/>
      <c r="E6" s="58">
        <v>0.25</v>
      </c>
      <c r="F6" s="59">
        <v>100</v>
      </c>
      <c r="G6" s="59">
        <v>100</v>
      </c>
      <c r="H6" s="60"/>
    </row>
    <row r="7" spans="1:8" ht="88" customHeight="1">
      <c r="A7" s="69" t="s">
        <v>90</v>
      </c>
      <c r="B7" s="70" t="s">
        <v>91</v>
      </c>
      <c r="C7" s="71" t="s">
        <v>92</v>
      </c>
      <c r="D7" s="57"/>
      <c r="E7" s="58">
        <v>0.2</v>
      </c>
      <c r="F7" s="59">
        <v>80</v>
      </c>
      <c r="G7" s="72">
        <v>80</v>
      </c>
      <c r="H7" s="63"/>
    </row>
    <row r="8" spans="1:8" ht="64" customHeight="1">
      <c r="A8" s="69" t="s">
        <v>93</v>
      </c>
      <c r="B8" s="73" t="s">
        <v>94</v>
      </c>
      <c r="C8" s="74" t="s">
        <v>143</v>
      </c>
      <c r="D8" s="62"/>
      <c r="E8" s="58">
        <v>0.15</v>
      </c>
      <c r="F8" s="59">
        <v>100</v>
      </c>
      <c r="G8" s="72">
        <v>100</v>
      </c>
      <c r="H8" s="63" t="s">
        <v>191</v>
      </c>
    </row>
    <row r="9" spans="1:8" ht="83" customHeight="1">
      <c r="A9" s="47" t="s">
        <v>97</v>
      </c>
      <c r="B9" s="75" t="s">
        <v>98</v>
      </c>
      <c r="C9" s="66" t="s">
        <v>99</v>
      </c>
      <c r="D9" s="57"/>
      <c r="E9" s="53" t="s">
        <v>11</v>
      </c>
      <c r="F9" s="59">
        <v>0</v>
      </c>
      <c r="G9" s="59"/>
      <c r="H9" s="60"/>
    </row>
    <row r="10" spans="1:8" ht="14" customHeight="1">
      <c r="A10" s="76" t="s">
        <v>43</v>
      </c>
      <c r="B10" s="77"/>
      <c r="C10" s="77"/>
      <c r="D10" s="77"/>
      <c r="E10" s="78"/>
      <c r="F10" s="79">
        <f>F4*E4+F5*E5+F6*E6+F7*E7+F8*E8+F9</f>
        <v>96</v>
      </c>
      <c r="G10" s="79">
        <f>G4*E4+G5*E5+G6*E6+G7*E7+G8*E8+G9</f>
        <v>96</v>
      </c>
      <c r="H10" s="80"/>
    </row>
    <row r="11" spans="1:8" ht="66" customHeight="1"/>
    <row r="12" spans="1:8" ht="14" customHeight="1"/>
  </sheetData>
  <sheetProtection formatCells="0" insertHyperlinks="0" autoFilter="0"/>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EB24-6879-8444-B6F4-97C3DC067D60}">
  <sheetPr>
    <tabColor theme="4" tint="0.59999389629810485"/>
  </sheetPr>
  <dimension ref="A1:H12"/>
  <sheetViews>
    <sheetView zoomScale="120" zoomScaleNormal="120" workbookViewId="0">
      <selection activeCell="A2" sqref="A2:H10"/>
    </sheetView>
  </sheetViews>
  <sheetFormatPr baseColWidth="10" defaultColWidth="9" defaultRowHeight="14"/>
  <cols>
    <col min="1" max="1" width="11.1640625" style="4" customWidth="1"/>
    <col min="2" max="2" width="55" style="4" customWidth="1"/>
    <col min="3" max="3" width="43.1640625" style="4" customWidth="1"/>
    <col min="4" max="4" width="36.33203125" style="4" customWidth="1"/>
    <col min="5" max="5" width="5.83203125" style="4" customWidth="1"/>
    <col min="6" max="6" width="7.5" style="4" customWidth="1"/>
    <col min="7" max="7" width="7.33203125" style="4" customWidth="1"/>
    <col min="8" max="8" width="35.1640625" style="4" customWidth="1"/>
    <col min="9" max="16384" width="9" style="4"/>
  </cols>
  <sheetData>
    <row r="1" spans="1:8" ht="19" customHeight="1">
      <c r="A1" s="27" t="s">
        <v>41</v>
      </c>
      <c r="B1" s="28"/>
      <c r="C1" s="28"/>
      <c r="D1" s="28"/>
      <c r="E1" s="28"/>
      <c r="F1" s="28"/>
      <c r="G1" s="28"/>
      <c r="H1" s="29"/>
    </row>
    <row r="2" spans="1:8" ht="15" customHeight="1">
      <c r="A2" s="45" t="s">
        <v>0</v>
      </c>
      <c r="B2" s="46" t="s">
        <v>83</v>
      </c>
      <c r="C2" s="47" t="s">
        <v>2</v>
      </c>
      <c r="D2" s="47" t="s">
        <v>3</v>
      </c>
      <c r="E2" s="48" t="s">
        <v>4</v>
      </c>
      <c r="F2" s="48"/>
      <c r="G2" s="49" t="s">
        <v>61</v>
      </c>
      <c r="H2" s="50"/>
    </row>
    <row r="3" spans="1:8" ht="34">
      <c r="A3" s="51" t="s">
        <v>6</v>
      </c>
      <c r="B3" s="51" t="s">
        <v>7</v>
      </c>
      <c r="C3" s="52" t="s">
        <v>8</v>
      </c>
      <c r="D3" s="52"/>
      <c r="E3" s="51" t="s">
        <v>9</v>
      </c>
      <c r="F3" s="51" t="s">
        <v>45</v>
      </c>
      <c r="G3" s="53" t="s">
        <v>42</v>
      </c>
      <c r="H3" s="53" t="s">
        <v>62</v>
      </c>
    </row>
    <row r="4" spans="1:8" ht="63" customHeight="1">
      <c r="A4" s="54" t="s">
        <v>74</v>
      </c>
      <c r="B4" s="55" t="s">
        <v>84</v>
      </c>
      <c r="C4" s="56" t="s">
        <v>75</v>
      </c>
      <c r="D4" s="57"/>
      <c r="E4" s="58">
        <v>0.2</v>
      </c>
      <c r="F4" s="59">
        <v>100</v>
      </c>
      <c r="G4" s="59">
        <v>100</v>
      </c>
      <c r="H4" s="60"/>
    </row>
    <row r="5" spans="1:8" ht="126" customHeight="1">
      <c r="A5" s="48"/>
      <c r="B5" s="55" t="s">
        <v>85</v>
      </c>
      <c r="C5" s="61" t="s">
        <v>192</v>
      </c>
      <c r="D5" s="62"/>
      <c r="E5" s="58">
        <v>0.2</v>
      </c>
      <c r="F5" s="59">
        <v>95</v>
      </c>
      <c r="G5" s="59">
        <v>100</v>
      </c>
      <c r="H5" s="60"/>
    </row>
    <row r="6" spans="1:8" ht="56" customHeight="1">
      <c r="A6" s="64" t="s">
        <v>87</v>
      </c>
      <c r="B6" s="65" t="s">
        <v>114</v>
      </c>
      <c r="C6" s="66" t="s">
        <v>132</v>
      </c>
      <c r="D6" s="67"/>
      <c r="E6" s="58">
        <v>0.25</v>
      </c>
      <c r="F6" s="59">
        <v>95</v>
      </c>
      <c r="G6" s="59">
        <v>100</v>
      </c>
      <c r="H6" s="60"/>
    </row>
    <row r="7" spans="1:8" ht="15" customHeight="1">
      <c r="A7" s="69" t="s">
        <v>90</v>
      </c>
      <c r="B7" s="70" t="s">
        <v>91</v>
      </c>
      <c r="C7" s="71" t="s">
        <v>135</v>
      </c>
      <c r="D7" s="57"/>
      <c r="E7" s="58">
        <v>0.2</v>
      </c>
      <c r="F7" s="59">
        <v>95</v>
      </c>
      <c r="G7" s="72">
        <v>85</v>
      </c>
      <c r="H7" s="63" t="s">
        <v>193</v>
      </c>
    </row>
    <row r="8" spans="1:8" ht="30" customHeight="1">
      <c r="A8" s="69" t="s">
        <v>93</v>
      </c>
      <c r="B8" s="73" t="s">
        <v>94</v>
      </c>
      <c r="C8" s="74" t="s">
        <v>194</v>
      </c>
      <c r="D8" s="62"/>
      <c r="E8" s="58">
        <v>0.15</v>
      </c>
      <c r="F8" s="59">
        <v>80</v>
      </c>
      <c r="G8" s="72">
        <v>60</v>
      </c>
      <c r="H8" s="63" t="s">
        <v>195</v>
      </c>
    </row>
    <row r="9" spans="1:8" ht="84" customHeight="1">
      <c r="A9" s="47" t="s">
        <v>97</v>
      </c>
      <c r="B9" s="75" t="s">
        <v>98</v>
      </c>
      <c r="C9" s="66" t="s">
        <v>99</v>
      </c>
      <c r="D9" s="57"/>
      <c r="E9" s="53" t="s">
        <v>11</v>
      </c>
      <c r="F9" s="59"/>
      <c r="G9" s="59"/>
      <c r="H9" s="60"/>
    </row>
    <row r="10" spans="1:8" ht="14" customHeight="1">
      <c r="A10" s="76" t="s">
        <v>43</v>
      </c>
      <c r="B10" s="77"/>
      <c r="C10" s="77"/>
      <c r="D10" s="77"/>
      <c r="E10" s="78"/>
      <c r="F10" s="79">
        <f>F4*E4+F5*E5+F6*E6+F7*E7+F8*E8+F9</f>
        <v>93.75</v>
      </c>
      <c r="G10" s="79">
        <f>G4*E4+G5*E5+G6*E6+G7*E7+G8*E8+G9</f>
        <v>91</v>
      </c>
      <c r="H10" s="80"/>
    </row>
    <row r="11" spans="1:8" ht="76" customHeight="1"/>
    <row r="12" spans="1:8" ht="14" customHeight="1"/>
  </sheetData>
  <sheetProtection formatCells="0" insertHyperlinks="0" autoFilter="0"/>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DB798-F00F-F84D-AA77-FA2BFD1D984D}">
  <sheetPr>
    <tabColor theme="4" tint="0.59999389629810485"/>
  </sheetPr>
  <dimension ref="A1:H15"/>
  <sheetViews>
    <sheetView zoomScaleNormal="100" workbookViewId="0">
      <selection activeCell="G6" sqref="G6"/>
    </sheetView>
  </sheetViews>
  <sheetFormatPr baseColWidth="10" defaultColWidth="9" defaultRowHeight="14"/>
  <cols>
    <col min="1" max="1" width="10.83203125" style="5" customWidth="1"/>
    <col min="2" max="2" width="54.83203125" style="5" customWidth="1"/>
    <col min="3" max="3" width="44" style="5" customWidth="1"/>
    <col min="4" max="4" width="45.5" style="5" customWidth="1"/>
    <col min="5" max="5" width="5.83203125" style="5" customWidth="1"/>
    <col min="6" max="6" width="9.1640625" style="5" customWidth="1"/>
    <col min="7" max="7" width="10" style="5" customWidth="1"/>
    <col min="8" max="8" width="62.33203125" style="5" customWidth="1"/>
    <col min="9" max="16384" width="9" style="5"/>
  </cols>
  <sheetData>
    <row r="1" spans="1:8" ht="19" customHeight="1">
      <c r="A1" s="33" t="s">
        <v>50</v>
      </c>
      <c r="B1" s="33"/>
      <c r="C1" s="33"/>
      <c r="D1" s="33"/>
      <c r="E1" s="33"/>
      <c r="F1" s="33"/>
      <c r="G1" s="33"/>
      <c r="H1" s="33"/>
    </row>
    <row r="2" spans="1:8" ht="15" customHeight="1">
      <c r="A2" s="83" t="s">
        <v>0</v>
      </c>
      <c r="B2" s="84" t="s">
        <v>52</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75" customHeight="1">
      <c r="A4" s="87" t="s">
        <v>74</v>
      </c>
      <c r="B4" s="88" t="s">
        <v>105</v>
      </c>
      <c r="C4" s="89" t="s">
        <v>106</v>
      </c>
      <c r="D4" s="90"/>
      <c r="E4" s="58">
        <v>0.2</v>
      </c>
      <c r="F4" s="59">
        <v>100</v>
      </c>
      <c r="G4" s="59">
        <v>90</v>
      </c>
      <c r="H4" s="60"/>
    </row>
    <row r="5" spans="1:8" ht="68" customHeight="1">
      <c r="A5" s="48"/>
      <c r="B5" s="55" t="s">
        <v>85</v>
      </c>
      <c r="C5" s="61" t="s">
        <v>152</v>
      </c>
      <c r="D5" s="62"/>
      <c r="E5" s="58">
        <v>0.2</v>
      </c>
      <c r="F5" s="59">
        <v>100</v>
      </c>
      <c r="G5" s="59">
        <v>100</v>
      </c>
      <c r="H5" s="60"/>
    </row>
    <row r="6" spans="1:8" ht="83" customHeight="1">
      <c r="A6" s="64" t="s">
        <v>87</v>
      </c>
      <c r="B6" s="65" t="s">
        <v>145</v>
      </c>
      <c r="C6" s="66" t="s">
        <v>151</v>
      </c>
      <c r="D6" s="67"/>
      <c r="E6" s="58">
        <v>0.25</v>
      </c>
      <c r="F6" s="59">
        <v>80</v>
      </c>
      <c r="G6" s="59">
        <v>80</v>
      </c>
      <c r="H6" s="60" t="s">
        <v>148</v>
      </c>
    </row>
    <row r="7" spans="1:8" ht="149" customHeight="1">
      <c r="A7" s="69" t="s">
        <v>90</v>
      </c>
      <c r="B7" s="70" t="s">
        <v>91</v>
      </c>
      <c r="C7" s="71" t="s">
        <v>146</v>
      </c>
      <c r="D7" s="57"/>
      <c r="E7" s="58">
        <v>0.2</v>
      </c>
      <c r="F7" s="59">
        <v>70</v>
      </c>
      <c r="G7" s="72">
        <v>70</v>
      </c>
      <c r="H7" s="63" t="s">
        <v>149</v>
      </c>
    </row>
    <row r="8" spans="1:8" ht="174" customHeight="1">
      <c r="A8" s="47" t="s">
        <v>109</v>
      </c>
      <c r="B8" s="88" t="s">
        <v>110</v>
      </c>
      <c r="C8" s="93" t="s">
        <v>111</v>
      </c>
      <c r="D8" s="90"/>
      <c r="E8" s="58">
        <v>0.15</v>
      </c>
      <c r="F8" s="94">
        <v>85</v>
      </c>
      <c r="G8" s="94">
        <v>85</v>
      </c>
      <c r="H8" s="81" t="s">
        <v>150</v>
      </c>
    </row>
    <row r="9" spans="1:8" ht="147" customHeight="1">
      <c r="A9" s="47" t="s">
        <v>79</v>
      </c>
      <c r="B9" s="88" t="s">
        <v>12</v>
      </c>
      <c r="C9" s="89" t="s">
        <v>113</v>
      </c>
      <c r="D9" s="90"/>
      <c r="E9" s="53" t="s">
        <v>11</v>
      </c>
      <c r="F9" s="94">
        <v>0</v>
      </c>
      <c r="G9" s="94">
        <v>0</v>
      </c>
      <c r="H9" s="95"/>
    </row>
    <row r="10" spans="1:8" ht="23" customHeight="1">
      <c r="A10" s="96" t="s">
        <v>49</v>
      </c>
      <c r="B10" s="96"/>
      <c r="C10" s="96"/>
      <c r="D10" s="96"/>
      <c r="E10" s="96"/>
      <c r="F10" s="79">
        <f>F4*E4+F5*E5+F6*E6+F7*E7+F8*E8+F9</f>
        <v>86.75</v>
      </c>
      <c r="G10" s="79">
        <f>G4*E4+G5*E5+G6*E6+G7*E7+G8*E8+G9</f>
        <v>84.75</v>
      </c>
      <c r="H10" s="97"/>
    </row>
    <row r="14" spans="1:8" ht="75" customHeight="1"/>
    <row r="15" spans="1:8" ht="14" customHeight="1"/>
  </sheetData>
  <mergeCells count="11">
    <mergeCell ref="A1:H1"/>
    <mergeCell ref="E2:G2"/>
    <mergeCell ref="C9:D9"/>
    <mergeCell ref="C7:D7"/>
    <mergeCell ref="C8:D8"/>
    <mergeCell ref="C3:D3"/>
    <mergeCell ref="C4:D4"/>
    <mergeCell ref="C5:D5"/>
    <mergeCell ref="C6:D6"/>
    <mergeCell ref="A4:A5"/>
    <mergeCell ref="A10:E10"/>
  </mergeCells>
  <phoneticPr fontId="10"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00A6-FA0F-324D-A008-5407E6CDDE73}">
  <sheetPr>
    <tabColor theme="4" tint="0.59999389629810485"/>
  </sheetPr>
  <dimension ref="A1:H15"/>
  <sheetViews>
    <sheetView topLeftCell="B5" zoomScaleNormal="100" workbookViewId="0">
      <selection activeCell="H10" sqref="H10"/>
    </sheetView>
  </sheetViews>
  <sheetFormatPr baseColWidth="10" defaultColWidth="9" defaultRowHeight="14"/>
  <cols>
    <col min="1" max="1" width="11.5" style="5" customWidth="1"/>
    <col min="2" max="2" width="79.5" style="5" customWidth="1"/>
    <col min="3" max="3" width="48" style="5" customWidth="1"/>
    <col min="4" max="4" width="53.5" style="5" customWidth="1"/>
    <col min="5" max="5" width="7.5" style="5" customWidth="1"/>
    <col min="6" max="7" width="9.33203125" style="5" customWidth="1"/>
    <col min="8" max="8" width="34.33203125" style="5" customWidth="1"/>
    <col min="9" max="16384" width="9" style="5"/>
  </cols>
  <sheetData>
    <row r="1" spans="1:8" ht="19" customHeight="1">
      <c r="A1" s="33" t="s">
        <v>50</v>
      </c>
      <c r="B1" s="33"/>
      <c r="C1" s="33"/>
      <c r="D1" s="33"/>
      <c r="E1" s="33"/>
      <c r="F1" s="33"/>
      <c r="G1" s="33"/>
      <c r="H1" s="33"/>
    </row>
    <row r="2" spans="1:8" ht="15">
      <c r="A2" s="1" t="s">
        <v>0</v>
      </c>
      <c r="B2" s="2" t="s">
        <v>155</v>
      </c>
      <c r="C2" s="3" t="s">
        <v>2</v>
      </c>
      <c r="D2" s="3" t="s">
        <v>3</v>
      </c>
      <c r="E2" s="30" t="s">
        <v>4</v>
      </c>
      <c r="F2" s="34"/>
      <c r="G2" s="31"/>
      <c r="H2" s="3" t="s">
        <v>5</v>
      </c>
    </row>
    <row r="3" spans="1:8" ht="17">
      <c r="A3" s="51" t="s">
        <v>6</v>
      </c>
      <c r="B3" s="51" t="s">
        <v>7</v>
      </c>
      <c r="C3" s="52" t="s">
        <v>8</v>
      </c>
      <c r="D3" s="52"/>
      <c r="E3" s="51" t="s">
        <v>9</v>
      </c>
      <c r="F3" s="51" t="s">
        <v>45</v>
      </c>
      <c r="G3" s="51" t="s">
        <v>42</v>
      </c>
      <c r="H3" s="51" t="s">
        <v>10</v>
      </c>
    </row>
    <row r="4" spans="1:8" ht="75" customHeight="1">
      <c r="A4" s="87" t="s">
        <v>74</v>
      </c>
      <c r="B4" s="88" t="s">
        <v>105</v>
      </c>
      <c r="C4" s="89" t="s">
        <v>106</v>
      </c>
      <c r="D4" s="90"/>
      <c r="E4" s="58">
        <v>0.2</v>
      </c>
      <c r="F4" s="59">
        <v>100</v>
      </c>
      <c r="G4" s="59">
        <v>100</v>
      </c>
      <c r="H4" s="60"/>
    </row>
    <row r="5" spans="1:8" ht="70" customHeight="1">
      <c r="A5" s="48"/>
      <c r="B5" s="55" t="s">
        <v>85</v>
      </c>
      <c r="C5" s="61" t="s">
        <v>86</v>
      </c>
      <c r="D5" s="62"/>
      <c r="E5" s="58">
        <v>0.2</v>
      </c>
      <c r="F5" s="59">
        <v>90</v>
      </c>
      <c r="G5" s="59">
        <v>100</v>
      </c>
      <c r="H5" s="60"/>
    </row>
    <row r="6" spans="1:8" ht="85" customHeight="1">
      <c r="A6" s="64" t="s">
        <v>87</v>
      </c>
      <c r="B6" s="65" t="s">
        <v>145</v>
      </c>
      <c r="C6" s="66" t="s">
        <v>89</v>
      </c>
      <c r="D6" s="67"/>
      <c r="E6" s="58">
        <v>0.25</v>
      </c>
      <c r="F6" s="59">
        <v>100</v>
      </c>
      <c r="G6" s="59">
        <v>100</v>
      </c>
      <c r="H6" s="60"/>
    </row>
    <row r="7" spans="1:8" ht="136" customHeight="1">
      <c r="A7" s="69" t="s">
        <v>90</v>
      </c>
      <c r="B7" s="70" t="s">
        <v>91</v>
      </c>
      <c r="C7" s="71" t="s">
        <v>92</v>
      </c>
      <c r="D7" s="57"/>
      <c r="E7" s="58">
        <v>0.2</v>
      </c>
      <c r="F7" s="59">
        <v>90</v>
      </c>
      <c r="G7" s="72">
        <v>80</v>
      </c>
      <c r="H7" s="63"/>
    </row>
    <row r="8" spans="1:8" ht="144" customHeight="1">
      <c r="A8" s="47" t="s">
        <v>109</v>
      </c>
      <c r="B8" s="88" t="s">
        <v>110</v>
      </c>
      <c r="C8" s="93" t="s">
        <v>111</v>
      </c>
      <c r="D8" s="90"/>
      <c r="E8" s="58">
        <v>0.15</v>
      </c>
      <c r="F8" s="94">
        <v>50</v>
      </c>
      <c r="G8" s="94">
        <v>50</v>
      </c>
      <c r="H8" s="92"/>
    </row>
    <row r="9" spans="1:8" ht="110" customHeight="1">
      <c r="A9" s="47" t="s">
        <v>79</v>
      </c>
      <c r="B9" s="88" t="s">
        <v>12</v>
      </c>
      <c r="C9" s="89" t="s">
        <v>113</v>
      </c>
      <c r="D9" s="90"/>
      <c r="E9" s="53" t="s">
        <v>11</v>
      </c>
      <c r="F9" s="94"/>
      <c r="G9" s="94">
        <v>-2</v>
      </c>
      <c r="H9" s="95" t="s">
        <v>227</v>
      </c>
    </row>
    <row r="10" spans="1:8" ht="24" customHeight="1">
      <c r="A10" s="96" t="s">
        <v>49</v>
      </c>
      <c r="B10" s="96"/>
      <c r="C10" s="96"/>
      <c r="D10" s="96"/>
      <c r="E10" s="96"/>
      <c r="F10" s="79">
        <f>F4*E4+F5*E5+F6*E6+F7*E7+F8*E8+F9</f>
        <v>88.5</v>
      </c>
      <c r="G10" s="79">
        <f>G4*E4+G5*E5+G6*E6+G7*E7+G8*E8+G9</f>
        <v>86.5</v>
      </c>
      <c r="H10" s="97"/>
    </row>
    <row r="13" spans="1:8" ht="63" customHeight="1"/>
    <row r="14" spans="1:8" ht="57" customHeight="1"/>
    <row r="15" spans="1:8" ht="14" customHeight="1"/>
  </sheetData>
  <mergeCells count="11">
    <mergeCell ref="C3:D3"/>
    <mergeCell ref="C4:D4"/>
    <mergeCell ref="A1:H1"/>
    <mergeCell ref="E2:G2"/>
    <mergeCell ref="C9:D9"/>
    <mergeCell ref="C5:D5"/>
    <mergeCell ref="C6:D6"/>
    <mergeCell ref="C7:D7"/>
    <mergeCell ref="C8:D8"/>
    <mergeCell ref="A4:A5"/>
    <mergeCell ref="A10:E10"/>
  </mergeCells>
  <phoneticPr fontId="10"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404BF-D308-0545-B461-E24372F9F82D}">
  <sheetPr>
    <tabColor theme="4" tint="0.59999389629810485"/>
  </sheetPr>
  <dimension ref="A1:H12"/>
  <sheetViews>
    <sheetView workbookViewId="0">
      <selection activeCell="A2" sqref="A2:H10"/>
    </sheetView>
  </sheetViews>
  <sheetFormatPr baseColWidth="10" defaultColWidth="9" defaultRowHeight="14"/>
  <cols>
    <col min="1" max="1" width="11.1640625" style="4" customWidth="1"/>
    <col min="2" max="2" width="53.33203125" style="4" customWidth="1"/>
    <col min="3" max="3" width="44.83203125" style="4" customWidth="1"/>
    <col min="4" max="4" width="36.33203125" style="4" customWidth="1"/>
    <col min="5" max="5" width="5.83203125" style="4" customWidth="1"/>
    <col min="6" max="6" width="7.5" style="4" customWidth="1"/>
    <col min="7" max="7" width="9.33203125" style="4" customWidth="1"/>
    <col min="8" max="8" width="50.33203125" style="4" customWidth="1"/>
    <col min="9" max="16384" width="9" style="4"/>
  </cols>
  <sheetData>
    <row r="1" spans="1:8" ht="19" customHeight="1">
      <c r="A1" s="27" t="s">
        <v>41</v>
      </c>
      <c r="B1" s="28"/>
      <c r="C1" s="28"/>
      <c r="D1" s="28"/>
      <c r="E1" s="28"/>
      <c r="F1" s="28"/>
      <c r="G1" s="28"/>
      <c r="H1" s="29"/>
    </row>
    <row r="2" spans="1:8" ht="15" customHeight="1">
      <c r="A2" s="45" t="s">
        <v>0</v>
      </c>
      <c r="B2" s="46" t="s">
        <v>27</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5" customHeight="1">
      <c r="A4" s="54" t="s">
        <v>74</v>
      </c>
      <c r="B4" s="55" t="s">
        <v>84</v>
      </c>
      <c r="C4" s="56" t="s">
        <v>75</v>
      </c>
      <c r="D4" s="57"/>
      <c r="E4" s="58">
        <v>0.2</v>
      </c>
      <c r="F4" s="84">
        <v>90</v>
      </c>
      <c r="G4" s="59">
        <v>80</v>
      </c>
      <c r="H4" s="60" t="s">
        <v>158</v>
      </c>
    </row>
    <row r="5" spans="1:8" ht="143" customHeight="1">
      <c r="A5" s="48"/>
      <c r="B5" s="55" t="s">
        <v>85</v>
      </c>
      <c r="C5" s="61" t="s">
        <v>86</v>
      </c>
      <c r="D5" s="62"/>
      <c r="E5" s="58">
        <v>0.2</v>
      </c>
      <c r="F5" s="84">
        <v>100</v>
      </c>
      <c r="G5" s="59">
        <v>100</v>
      </c>
      <c r="H5" s="60"/>
    </row>
    <row r="6" spans="1:8" ht="43" customHeight="1">
      <c r="A6" s="64" t="s">
        <v>87</v>
      </c>
      <c r="B6" s="65" t="s">
        <v>114</v>
      </c>
      <c r="C6" s="66" t="s">
        <v>132</v>
      </c>
      <c r="D6" s="67"/>
      <c r="E6" s="58">
        <v>0.25</v>
      </c>
      <c r="F6" s="84">
        <v>98</v>
      </c>
      <c r="G6" s="59">
        <v>100</v>
      </c>
      <c r="H6" s="60"/>
    </row>
    <row r="7" spans="1:8" ht="33" customHeight="1">
      <c r="A7" s="69" t="s">
        <v>90</v>
      </c>
      <c r="B7" s="70" t="s">
        <v>91</v>
      </c>
      <c r="C7" s="71" t="s">
        <v>135</v>
      </c>
      <c r="D7" s="57"/>
      <c r="E7" s="58">
        <v>0.2</v>
      </c>
      <c r="F7" s="84">
        <v>90</v>
      </c>
      <c r="G7" s="72">
        <v>70</v>
      </c>
      <c r="H7" s="63"/>
    </row>
    <row r="8" spans="1:8" ht="48" customHeight="1">
      <c r="A8" s="69" t="s">
        <v>93</v>
      </c>
      <c r="B8" s="73" t="s">
        <v>94</v>
      </c>
      <c r="C8" s="74" t="s">
        <v>143</v>
      </c>
      <c r="D8" s="62"/>
      <c r="E8" s="58">
        <v>0.15</v>
      </c>
      <c r="F8" s="84">
        <v>100</v>
      </c>
      <c r="G8" s="72">
        <v>80</v>
      </c>
      <c r="H8" s="63" t="s">
        <v>159</v>
      </c>
    </row>
    <row r="9" spans="1:8" ht="30" customHeight="1">
      <c r="A9" s="47" t="s">
        <v>97</v>
      </c>
      <c r="B9" s="75" t="s">
        <v>98</v>
      </c>
      <c r="C9" s="66" t="s">
        <v>99</v>
      </c>
      <c r="D9" s="57"/>
      <c r="E9" s="53" t="s">
        <v>11</v>
      </c>
      <c r="F9" s="84">
        <v>0</v>
      </c>
      <c r="G9" s="59"/>
      <c r="H9" s="60"/>
    </row>
    <row r="10" spans="1:8" ht="14" customHeight="1">
      <c r="A10" s="76" t="s">
        <v>43</v>
      </c>
      <c r="B10" s="77"/>
      <c r="C10" s="77"/>
      <c r="D10" s="77"/>
      <c r="E10" s="78"/>
      <c r="F10" s="129">
        <f>F4*E4+F5*E5+F6*E6+F7*E7+F8*E8+F9</f>
        <v>95.5</v>
      </c>
      <c r="G10" s="79">
        <f>G4*E4+G5*E5+G6*E6+G7*E7+G8*E8+G9</f>
        <v>87</v>
      </c>
      <c r="H10" s="80"/>
    </row>
    <row r="11" spans="1:8" ht="71" customHeight="1"/>
    <row r="12" spans="1:8" ht="14" customHeight="1"/>
  </sheetData>
  <sheetProtection formatCells="0" insertHyperlinks="0" autoFilter="0"/>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339C-9491-BC46-A3D1-592485D96550}">
  <sheetPr>
    <tabColor theme="4" tint="0.59999389629810485"/>
  </sheetPr>
  <dimension ref="A1:H12"/>
  <sheetViews>
    <sheetView workbookViewId="0">
      <selection activeCell="D14" sqref="D14"/>
    </sheetView>
  </sheetViews>
  <sheetFormatPr baseColWidth="10" defaultColWidth="8.6640625" defaultRowHeight="14"/>
  <cols>
    <col min="1" max="1" width="16.6640625" style="5" customWidth="1"/>
    <col min="2" max="2" width="53.33203125" style="5" customWidth="1"/>
    <col min="3" max="3" width="42" style="5" customWidth="1"/>
    <col min="4" max="4" width="40.6640625" style="5" customWidth="1"/>
    <col min="5" max="5" width="7.83203125" style="5" customWidth="1"/>
    <col min="6" max="6" width="9.1640625" style="5" customWidth="1"/>
    <col min="7" max="7" width="10" style="5" customWidth="1"/>
    <col min="8" max="8" width="38" style="5" customWidth="1"/>
    <col min="9" max="16384" width="8.6640625" style="5"/>
  </cols>
  <sheetData>
    <row r="1" spans="1:8" ht="19" customHeight="1">
      <c r="A1" s="27" t="s">
        <v>41</v>
      </c>
      <c r="B1" s="28"/>
      <c r="C1" s="28"/>
      <c r="D1" s="28"/>
      <c r="E1" s="28"/>
      <c r="F1" s="28"/>
      <c r="G1" s="28"/>
      <c r="H1" s="29"/>
    </row>
    <row r="2" spans="1:8" ht="17">
      <c r="A2" s="45" t="s">
        <v>0</v>
      </c>
      <c r="B2" s="46" t="s">
        <v>160</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4" customHeight="1">
      <c r="A4" s="54" t="s">
        <v>74</v>
      </c>
      <c r="B4" s="55" t="s">
        <v>84</v>
      </c>
      <c r="C4" s="56" t="s">
        <v>75</v>
      </c>
      <c r="D4" s="57"/>
      <c r="E4" s="58">
        <v>0.2</v>
      </c>
      <c r="F4" s="84">
        <v>100</v>
      </c>
      <c r="G4" s="59">
        <v>80</v>
      </c>
      <c r="H4" s="60" t="s">
        <v>158</v>
      </c>
    </row>
    <row r="5" spans="1:8" ht="118" customHeight="1">
      <c r="A5" s="48"/>
      <c r="B5" s="55" t="s">
        <v>85</v>
      </c>
      <c r="C5" s="61" t="s">
        <v>86</v>
      </c>
      <c r="D5" s="62"/>
      <c r="E5" s="58">
        <v>0.2</v>
      </c>
      <c r="F5" s="84">
        <v>100</v>
      </c>
      <c r="G5" s="59">
        <v>100</v>
      </c>
      <c r="H5" s="60" t="s">
        <v>161</v>
      </c>
    </row>
    <row r="6" spans="1:8" ht="46" customHeight="1">
      <c r="A6" s="64" t="s">
        <v>87</v>
      </c>
      <c r="B6" s="65" t="s">
        <v>88</v>
      </c>
      <c r="C6" s="66" t="s">
        <v>89</v>
      </c>
      <c r="D6" s="67"/>
      <c r="E6" s="58">
        <v>0.25</v>
      </c>
      <c r="F6" s="84">
        <v>100</v>
      </c>
      <c r="G6" s="59">
        <v>100</v>
      </c>
      <c r="H6" s="60" t="s">
        <v>162</v>
      </c>
    </row>
    <row r="7" spans="1:8" ht="34" customHeight="1">
      <c r="A7" s="69" t="s">
        <v>90</v>
      </c>
      <c r="B7" s="70" t="s">
        <v>91</v>
      </c>
      <c r="C7" s="71" t="s">
        <v>92</v>
      </c>
      <c r="D7" s="57"/>
      <c r="E7" s="58">
        <v>0.2</v>
      </c>
      <c r="F7" s="84">
        <v>100</v>
      </c>
      <c r="G7" s="72">
        <v>85</v>
      </c>
      <c r="H7" s="63"/>
    </row>
    <row r="8" spans="1:8" ht="45" customHeight="1">
      <c r="A8" s="69" t="s">
        <v>93</v>
      </c>
      <c r="B8" s="73" t="s">
        <v>94</v>
      </c>
      <c r="C8" s="74" t="s">
        <v>143</v>
      </c>
      <c r="D8" s="62"/>
      <c r="E8" s="58">
        <v>0.15</v>
      </c>
      <c r="F8" s="84">
        <v>100</v>
      </c>
      <c r="G8" s="72">
        <v>90</v>
      </c>
      <c r="H8" s="63" t="s">
        <v>163</v>
      </c>
    </row>
    <row r="9" spans="1:8" ht="49" customHeight="1">
      <c r="A9" s="47" t="s">
        <v>97</v>
      </c>
      <c r="B9" s="75" t="s">
        <v>98</v>
      </c>
      <c r="C9" s="66" t="s">
        <v>99</v>
      </c>
      <c r="D9" s="57"/>
      <c r="E9" s="53" t="s">
        <v>11</v>
      </c>
      <c r="F9" s="84"/>
      <c r="G9" s="59"/>
      <c r="H9" s="60"/>
    </row>
    <row r="10" spans="1:8" ht="17" customHeight="1">
      <c r="A10" s="76" t="s">
        <v>43</v>
      </c>
      <c r="B10" s="77"/>
      <c r="C10" s="77"/>
      <c r="D10" s="77"/>
      <c r="E10" s="78"/>
      <c r="F10" s="129">
        <f>F4*E4+F5*E5+F6*E6+F7*E7+F8*E8+F9</f>
        <v>100</v>
      </c>
      <c r="G10" s="79">
        <f>G4*E4+G5*E5+G6*E6+G7*E7+G8*E8+G9</f>
        <v>91.5</v>
      </c>
      <c r="H10" s="80"/>
    </row>
    <row r="11" spans="1:8" ht="72" customHeight="1"/>
    <row r="12" spans="1:8" ht="14" customHeight="1"/>
  </sheetData>
  <mergeCells count="12">
    <mergeCell ref="A10:E10"/>
    <mergeCell ref="A1:H1"/>
    <mergeCell ref="G2:H2"/>
    <mergeCell ref="C7:D7"/>
    <mergeCell ref="C8:D8"/>
    <mergeCell ref="E2:F2"/>
    <mergeCell ref="C3:D3"/>
    <mergeCell ref="C4:D4"/>
    <mergeCell ref="C5:D5"/>
    <mergeCell ref="C6:D6"/>
    <mergeCell ref="C9:D9"/>
    <mergeCell ref="A4:A5"/>
  </mergeCells>
  <phoneticPr fontId="10"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8510D-0D99-B349-A733-4605529C8E79}">
  <sheetPr>
    <tabColor theme="4" tint="0.59999389629810485"/>
  </sheetPr>
  <dimension ref="A1:H11"/>
  <sheetViews>
    <sheetView zoomScaleNormal="130" workbookViewId="0">
      <selection activeCell="H11" sqref="H11"/>
    </sheetView>
  </sheetViews>
  <sheetFormatPr baseColWidth="10" defaultColWidth="9" defaultRowHeight="14"/>
  <cols>
    <col min="1" max="1" width="10.6640625" style="15" customWidth="1"/>
    <col min="2" max="2" width="43.33203125" style="15" customWidth="1"/>
    <col min="3" max="4" width="33.6640625" style="15" customWidth="1"/>
    <col min="5" max="6" width="9" style="15"/>
    <col min="7" max="7" width="12" style="15" customWidth="1"/>
    <col min="8" max="8" width="67.33203125" style="15" customWidth="1"/>
    <col min="9" max="16384" width="9" style="15"/>
  </cols>
  <sheetData>
    <row r="1" spans="1:8" ht="19" customHeight="1">
      <c r="A1" s="27" t="s">
        <v>41</v>
      </c>
      <c r="B1" s="28"/>
      <c r="C1" s="28"/>
      <c r="D1" s="28"/>
      <c r="E1" s="28"/>
      <c r="F1" s="28"/>
      <c r="G1" s="28"/>
      <c r="H1" s="29"/>
    </row>
    <row r="2" spans="1:8" ht="17">
      <c r="A2" s="45" t="s">
        <v>0</v>
      </c>
      <c r="B2" s="46" t="s">
        <v>60</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63" customHeight="1">
      <c r="A4" s="54" t="s">
        <v>74</v>
      </c>
      <c r="B4" s="55" t="s">
        <v>84</v>
      </c>
      <c r="C4" s="56" t="s">
        <v>75</v>
      </c>
      <c r="D4" s="57"/>
      <c r="E4" s="58">
        <v>0.2</v>
      </c>
      <c r="F4" s="84">
        <v>100</v>
      </c>
      <c r="G4" s="59">
        <v>100</v>
      </c>
      <c r="H4" s="60"/>
    </row>
    <row r="5" spans="1:8" ht="129" customHeight="1">
      <c r="A5" s="48"/>
      <c r="B5" s="55" t="s">
        <v>85</v>
      </c>
      <c r="C5" s="61" t="s">
        <v>86</v>
      </c>
      <c r="D5" s="62"/>
      <c r="E5" s="58">
        <v>0.2</v>
      </c>
      <c r="F5" s="84">
        <v>100</v>
      </c>
      <c r="G5" s="59">
        <v>100</v>
      </c>
      <c r="H5" s="60"/>
    </row>
    <row r="6" spans="1:8" ht="82" customHeight="1">
      <c r="A6" s="64" t="s">
        <v>87</v>
      </c>
      <c r="B6" s="65" t="s">
        <v>114</v>
      </c>
      <c r="C6" s="66" t="s">
        <v>89</v>
      </c>
      <c r="D6" s="67"/>
      <c r="E6" s="58">
        <v>0.25</v>
      </c>
      <c r="F6" s="84">
        <v>100</v>
      </c>
      <c r="G6" s="59">
        <v>80</v>
      </c>
      <c r="H6" s="60" t="s">
        <v>164</v>
      </c>
    </row>
    <row r="7" spans="1:8" ht="41" customHeight="1">
      <c r="A7" s="69" t="s">
        <v>90</v>
      </c>
      <c r="B7" s="70" t="s">
        <v>91</v>
      </c>
      <c r="C7" s="71" t="s">
        <v>92</v>
      </c>
      <c r="D7" s="57"/>
      <c r="E7" s="58">
        <v>0.2</v>
      </c>
      <c r="F7" s="84">
        <v>100</v>
      </c>
      <c r="G7" s="72">
        <v>80</v>
      </c>
      <c r="H7" s="63"/>
    </row>
    <row r="8" spans="1:8" ht="145" customHeight="1">
      <c r="A8" s="69" t="s">
        <v>93</v>
      </c>
      <c r="B8" s="73" t="s">
        <v>94</v>
      </c>
      <c r="C8" s="74" t="s">
        <v>143</v>
      </c>
      <c r="D8" s="62"/>
      <c r="E8" s="58">
        <v>0.15</v>
      </c>
      <c r="F8" s="84">
        <v>100</v>
      </c>
      <c r="G8" s="72">
        <v>70</v>
      </c>
      <c r="H8" s="63" t="s">
        <v>165</v>
      </c>
    </row>
    <row r="9" spans="1:8" ht="67" customHeight="1">
      <c r="A9" s="47" t="s">
        <v>97</v>
      </c>
      <c r="B9" s="75" t="s">
        <v>98</v>
      </c>
      <c r="C9" s="66" t="s">
        <v>99</v>
      </c>
      <c r="D9" s="57"/>
      <c r="E9" s="53" t="s">
        <v>11</v>
      </c>
      <c r="F9" s="84"/>
      <c r="G9" s="59"/>
      <c r="H9" s="60"/>
    </row>
    <row r="10" spans="1:8" ht="26" customHeight="1">
      <c r="A10" s="76" t="s">
        <v>43</v>
      </c>
      <c r="B10" s="77"/>
      <c r="C10" s="77"/>
      <c r="D10" s="77"/>
      <c r="E10" s="78"/>
      <c r="F10" s="129">
        <f>F4*E4+F5*E5+F6*E6+F7*E7+F8*E8+F9</f>
        <v>100</v>
      </c>
      <c r="G10" s="79">
        <f>G4*E4+G5*E5+G6*E6+G7*E7+G8*E8+G9</f>
        <v>86.5</v>
      </c>
      <c r="H10" s="80"/>
    </row>
    <row r="11" spans="1:8" ht="58" customHeight="1"/>
  </sheetData>
  <mergeCells count="12">
    <mergeCell ref="A10:E10"/>
    <mergeCell ref="C8:D8"/>
    <mergeCell ref="C9:D9"/>
    <mergeCell ref="A1:H1"/>
    <mergeCell ref="C3:D3"/>
    <mergeCell ref="C4:D4"/>
    <mergeCell ref="C5:D5"/>
    <mergeCell ref="C6:D6"/>
    <mergeCell ref="C7:D7"/>
    <mergeCell ref="E2:F2"/>
    <mergeCell ref="G2:H2"/>
    <mergeCell ref="A4:A5"/>
  </mergeCells>
  <phoneticPr fontId="10"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5363-0CEF-834C-A2E8-8208FA8723BF}">
  <sheetPr>
    <tabColor theme="4" tint="0.59999389629810485"/>
  </sheetPr>
  <dimension ref="A1:H10"/>
  <sheetViews>
    <sheetView topLeftCell="B1" zoomScale="120" zoomScaleNormal="120" workbookViewId="0">
      <selection activeCell="G8" sqref="G8"/>
    </sheetView>
  </sheetViews>
  <sheetFormatPr baseColWidth="10" defaultColWidth="9" defaultRowHeight="14"/>
  <cols>
    <col min="1" max="1" width="14.33203125" style="4" customWidth="1"/>
    <col min="2" max="2" width="62.5" style="4" customWidth="1"/>
    <col min="3" max="3" width="48.33203125" style="4" customWidth="1"/>
    <col min="4" max="4" width="52.1640625" style="4" customWidth="1"/>
    <col min="5" max="6" width="9.1640625" style="4"/>
    <col min="7" max="7" width="10.5" style="4" customWidth="1"/>
    <col min="8" max="8" width="41.83203125" style="4" customWidth="1"/>
    <col min="9" max="16384" width="9" style="4"/>
  </cols>
  <sheetData>
    <row r="1" spans="1:8" ht="19">
      <c r="A1" s="27" t="s">
        <v>41</v>
      </c>
      <c r="B1" s="28"/>
      <c r="C1" s="28"/>
      <c r="D1" s="28"/>
      <c r="E1" s="28"/>
      <c r="F1" s="28"/>
      <c r="G1" s="28"/>
      <c r="H1" s="29"/>
    </row>
    <row r="2" spans="1:8" ht="17">
      <c r="A2" s="45" t="s">
        <v>0</v>
      </c>
      <c r="B2" s="46" t="s">
        <v>24</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72" customHeight="1">
      <c r="A4" s="54" t="s">
        <v>74</v>
      </c>
      <c r="B4" s="55" t="s">
        <v>84</v>
      </c>
      <c r="C4" s="56" t="s">
        <v>75</v>
      </c>
      <c r="D4" s="57"/>
      <c r="E4" s="58">
        <v>0.2</v>
      </c>
      <c r="F4" s="84">
        <v>100</v>
      </c>
      <c r="G4" s="59">
        <v>100</v>
      </c>
      <c r="H4" s="60"/>
    </row>
    <row r="5" spans="1:8" ht="69" customHeight="1">
      <c r="A5" s="48"/>
      <c r="B5" s="55" t="s">
        <v>85</v>
      </c>
      <c r="C5" s="61" t="s">
        <v>86</v>
      </c>
      <c r="D5" s="62"/>
      <c r="E5" s="58">
        <v>0.2</v>
      </c>
      <c r="F5" s="84">
        <v>100</v>
      </c>
      <c r="G5" s="59">
        <v>100</v>
      </c>
      <c r="H5" s="60"/>
    </row>
    <row r="6" spans="1:8" ht="80" customHeight="1">
      <c r="A6" s="64" t="s">
        <v>87</v>
      </c>
      <c r="B6" s="65" t="s">
        <v>114</v>
      </c>
      <c r="C6" s="66" t="s">
        <v>132</v>
      </c>
      <c r="D6" s="67"/>
      <c r="E6" s="58">
        <v>0.25</v>
      </c>
      <c r="F6" s="84">
        <v>100</v>
      </c>
      <c r="G6" s="59">
        <v>100</v>
      </c>
      <c r="H6" s="60"/>
    </row>
    <row r="7" spans="1:8" ht="152" customHeight="1">
      <c r="A7" s="69" t="s">
        <v>90</v>
      </c>
      <c r="B7" s="70" t="s">
        <v>91</v>
      </c>
      <c r="C7" s="71" t="s">
        <v>135</v>
      </c>
      <c r="D7" s="57"/>
      <c r="E7" s="58">
        <v>0.2</v>
      </c>
      <c r="F7" s="84">
        <v>100</v>
      </c>
      <c r="G7" s="72">
        <v>30</v>
      </c>
      <c r="H7" s="63" t="s">
        <v>156</v>
      </c>
    </row>
    <row r="8" spans="1:8" ht="61" customHeight="1">
      <c r="A8" s="69" t="s">
        <v>93</v>
      </c>
      <c r="B8" s="73" t="s">
        <v>94</v>
      </c>
      <c r="C8" s="74" t="s">
        <v>157</v>
      </c>
      <c r="D8" s="62"/>
      <c r="E8" s="58">
        <v>0.15</v>
      </c>
      <c r="F8" s="84">
        <v>100</v>
      </c>
      <c r="G8" s="72">
        <v>50</v>
      </c>
      <c r="H8" s="63" t="s">
        <v>246</v>
      </c>
    </row>
    <row r="9" spans="1:8" ht="77" customHeight="1">
      <c r="A9" s="47" t="s">
        <v>97</v>
      </c>
      <c r="B9" s="75" t="s">
        <v>98</v>
      </c>
      <c r="C9" s="66" t="s">
        <v>99</v>
      </c>
      <c r="D9" s="57"/>
      <c r="E9" s="53" t="s">
        <v>11</v>
      </c>
      <c r="F9" s="84"/>
      <c r="G9" s="59"/>
      <c r="H9" s="60"/>
    </row>
    <row r="10" spans="1:8" ht="14" customHeight="1">
      <c r="A10" s="76" t="s">
        <v>43</v>
      </c>
      <c r="B10" s="77"/>
      <c r="C10" s="77"/>
      <c r="D10" s="77"/>
      <c r="E10" s="78"/>
      <c r="F10" s="129">
        <f>F4*E4+F5*E5+F6*E6+F7*E7+F8*E8+F9</f>
        <v>100</v>
      </c>
      <c r="G10" s="79">
        <f>G4*E4+G5*E5+G6*E6+G7*E7+G8*E8+G9</f>
        <v>78.5</v>
      </c>
      <c r="H10" s="80"/>
    </row>
  </sheetData>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88AA-39B8-8D49-A7FF-AE63302EA8B5}">
  <sheetPr>
    <tabColor theme="4" tint="0.59999389629810485"/>
  </sheetPr>
  <dimension ref="A1:H12"/>
  <sheetViews>
    <sheetView workbookViewId="0">
      <selection activeCell="E11" sqref="E11"/>
    </sheetView>
  </sheetViews>
  <sheetFormatPr baseColWidth="10" defaultColWidth="9" defaultRowHeight="14"/>
  <cols>
    <col min="1" max="1" width="19" style="4" customWidth="1"/>
    <col min="2" max="2" width="65" style="4" customWidth="1"/>
    <col min="3" max="3" width="41" style="4" customWidth="1"/>
    <col min="4" max="4" width="38.6640625" style="4" customWidth="1"/>
    <col min="5" max="5" width="19.6640625" style="4" customWidth="1"/>
    <col min="6" max="7" width="13" style="4" customWidth="1"/>
    <col min="8" max="8" width="40" style="4" customWidth="1"/>
    <col min="9" max="16384" width="9" style="4"/>
  </cols>
  <sheetData>
    <row r="1" spans="1:8" ht="19" customHeight="1">
      <c r="A1" s="27" t="s">
        <v>41</v>
      </c>
      <c r="B1" s="28"/>
      <c r="C1" s="28"/>
      <c r="D1" s="28"/>
      <c r="E1" s="28"/>
      <c r="F1" s="28"/>
      <c r="G1" s="28"/>
      <c r="H1" s="29"/>
    </row>
    <row r="2" spans="1:8" ht="17">
      <c r="A2" s="45" t="s">
        <v>0</v>
      </c>
      <c r="B2" s="46" t="s">
        <v>166</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86" customHeight="1">
      <c r="A4" s="54" t="s">
        <v>74</v>
      </c>
      <c r="B4" s="55" t="s">
        <v>84</v>
      </c>
      <c r="C4" s="56" t="s">
        <v>75</v>
      </c>
      <c r="D4" s="57"/>
      <c r="E4" s="58">
        <v>0.2</v>
      </c>
      <c r="F4" s="115">
        <v>100</v>
      </c>
      <c r="G4" s="59">
        <v>100</v>
      </c>
      <c r="H4" s="60" t="s">
        <v>167</v>
      </c>
    </row>
    <row r="5" spans="1:8" ht="121" customHeight="1">
      <c r="A5" s="48"/>
      <c r="B5" s="55" t="s">
        <v>85</v>
      </c>
      <c r="C5" s="61" t="s">
        <v>86</v>
      </c>
      <c r="D5" s="62"/>
      <c r="E5" s="58">
        <v>0.2</v>
      </c>
      <c r="F5" s="115">
        <v>100</v>
      </c>
      <c r="G5" s="59">
        <v>100</v>
      </c>
      <c r="H5" s="60"/>
    </row>
    <row r="6" spans="1:8" ht="128" customHeight="1">
      <c r="A6" s="64" t="s">
        <v>87</v>
      </c>
      <c r="B6" s="65" t="s">
        <v>114</v>
      </c>
      <c r="C6" s="66" t="s">
        <v>89</v>
      </c>
      <c r="D6" s="67"/>
      <c r="E6" s="58">
        <v>0.25</v>
      </c>
      <c r="F6" s="115">
        <v>100</v>
      </c>
      <c r="G6" s="59">
        <v>100</v>
      </c>
      <c r="H6" s="60" t="s">
        <v>168</v>
      </c>
    </row>
    <row r="7" spans="1:8" ht="38" customHeight="1">
      <c r="A7" s="69" t="s">
        <v>90</v>
      </c>
      <c r="B7" s="70" t="s">
        <v>91</v>
      </c>
      <c r="C7" s="71" t="s">
        <v>92</v>
      </c>
      <c r="D7" s="57"/>
      <c r="E7" s="58">
        <v>0.2</v>
      </c>
      <c r="F7" s="115">
        <v>100</v>
      </c>
      <c r="G7" s="59">
        <v>65</v>
      </c>
      <c r="H7" s="63" t="s">
        <v>169</v>
      </c>
    </row>
    <row r="8" spans="1:8" ht="45" customHeight="1">
      <c r="A8" s="69" t="s">
        <v>93</v>
      </c>
      <c r="B8" s="73" t="s">
        <v>94</v>
      </c>
      <c r="C8" s="74" t="s">
        <v>170</v>
      </c>
      <c r="D8" s="62"/>
      <c r="E8" s="58">
        <v>0.15</v>
      </c>
      <c r="F8" s="115">
        <v>100</v>
      </c>
      <c r="G8" s="59">
        <v>60</v>
      </c>
      <c r="H8" s="63" t="s">
        <v>171</v>
      </c>
    </row>
    <row r="9" spans="1:8" ht="100" customHeight="1">
      <c r="A9" s="47" t="s">
        <v>97</v>
      </c>
      <c r="B9" s="75" t="s">
        <v>98</v>
      </c>
      <c r="C9" s="66" t="s">
        <v>99</v>
      </c>
      <c r="D9" s="57"/>
      <c r="E9" s="53" t="s">
        <v>11</v>
      </c>
      <c r="F9" s="59">
        <v>0</v>
      </c>
      <c r="G9" s="59">
        <v>-5</v>
      </c>
      <c r="H9" s="60" t="s">
        <v>172</v>
      </c>
    </row>
    <row r="10" spans="1:8" ht="24" customHeight="1">
      <c r="A10" s="76" t="s">
        <v>43</v>
      </c>
      <c r="B10" s="77"/>
      <c r="C10" s="77"/>
      <c r="D10" s="77"/>
      <c r="E10" s="78"/>
      <c r="F10" s="79">
        <f>F4*E4+F5*E5+F6*E6+F7*E7+F8*E8+F9</f>
        <v>100</v>
      </c>
      <c r="G10" s="79">
        <f>G4*E4+G5*E5+G6*E6+G7*E7+G8*E8+G9</f>
        <v>82</v>
      </c>
      <c r="H10" s="80"/>
    </row>
    <row r="11" spans="1:8" ht="98" customHeight="1"/>
    <row r="12" spans="1:8" ht="15" customHeight="1"/>
  </sheetData>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8EB3-145B-3449-87E6-CEAB6C407F89}">
  <sheetPr>
    <tabColor theme="4" tint="0.59999389629810485"/>
  </sheetPr>
  <dimension ref="A1:H12"/>
  <sheetViews>
    <sheetView zoomScaleNormal="100" workbookViewId="0">
      <selection activeCell="A2" sqref="A2:H10"/>
    </sheetView>
  </sheetViews>
  <sheetFormatPr baseColWidth="10" defaultColWidth="9" defaultRowHeight="14"/>
  <cols>
    <col min="1" max="1" width="22.5" style="4" customWidth="1"/>
    <col min="2" max="2" width="52.6640625" style="4" customWidth="1"/>
    <col min="3" max="3" width="43.5" style="4" customWidth="1"/>
    <col min="4" max="4" width="43.1640625" style="4" customWidth="1"/>
    <col min="5" max="5" width="18.83203125" style="4" customWidth="1"/>
    <col min="6" max="6" width="9.1640625" style="4"/>
    <col min="7" max="7" width="9.1640625" style="4" customWidth="1"/>
    <col min="8" max="8" width="46.5" style="4" customWidth="1"/>
    <col min="9" max="16384" width="9" style="4"/>
  </cols>
  <sheetData>
    <row r="1" spans="1:8" ht="19" customHeight="1">
      <c r="A1" s="27" t="s">
        <v>41</v>
      </c>
      <c r="B1" s="28"/>
      <c r="C1" s="28"/>
      <c r="D1" s="28"/>
      <c r="E1" s="28"/>
      <c r="F1" s="28"/>
      <c r="G1" s="28"/>
      <c r="H1" s="29"/>
    </row>
    <row r="2" spans="1:8" ht="17">
      <c r="A2" s="45" t="s">
        <v>0</v>
      </c>
      <c r="B2" s="46" t="s">
        <v>25</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74" customHeight="1">
      <c r="A4" s="54" t="s">
        <v>74</v>
      </c>
      <c r="B4" s="55" t="s">
        <v>84</v>
      </c>
      <c r="C4" s="56" t="s">
        <v>75</v>
      </c>
      <c r="D4" s="57"/>
      <c r="E4" s="58">
        <v>0.2</v>
      </c>
      <c r="F4" s="59">
        <v>90</v>
      </c>
      <c r="G4" s="59">
        <v>90</v>
      </c>
      <c r="H4" s="60" t="s">
        <v>173</v>
      </c>
    </row>
    <row r="5" spans="1:8" ht="179" customHeight="1">
      <c r="A5" s="48"/>
      <c r="B5" s="55" t="s">
        <v>85</v>
      </c>
      <c r="C5" s="61" t="s">
        <v>86</v>
      </c>
      <c r="D5" s="62"/>
      <c r="E5" s="58">
        <v>0.2</v>
      </c>
      <c r="F5" s="59">
        <v>95</v>
      </c>
      <c r="G5" s="59">
        <v>100</v>
      </c>
      <c r="H5" s="60" t="s">
        <v>174</v>
      </c>
    </row>
    <row r="6" spans="1:8" ht="61" customHeight="1">
      <c r="A6" s="64" t="s">
        <v>87</v>
      </c>
      <c r="B6" s="65" t="s">
        <v>114</v>
      </c>
      <c r="C6" s="66" t="s">
        <v>132</v>
      </c>
      <c r="D6" s="67"/>
      <c r="E6" s="58">
        <v>0.25</v>
      </c>
      <c r="F6" s="59">
        <v>95</v>
      </c>
      <c r="G6" s="59">
        <v>100</v>
      </c>
      <c r="H6" s="60"/>
    </row>
    <row r="7" spans="1:8" ht="179" customHeight="1">
      <c r="A7" s="69" t="s">
        <v>90</v>
      </c>
      <c r="B7" s="70" t="s">
        <v>91</v>
      </c>
      <c r="C7" s="71" t="s">
        <v>135</v>
      </c>
      <c r="D7" s="57"/>
      <c r="E7" s="58">
        <v>0.2</v>
      </c>
      <c r="F7" s="59">
        <v>100</v>
      </c>
      <c r="G7" s="59">
        <v>75</v>
      </c>
      <c r="H7" s="63" t="s">
        <v>175</v>
      </c>
    </row>
    <row r="8" spans="1:8" ht="47" customHeight="1">
      <c r="A8" s="69" t="s">
        <v>93</v>
      </c>
      <c r="B8" s="73" t="s">
        <v>94</v>
      </c>
      <c r="C8" s="74" t="s">
        <v>176</v>
      </c>
      <c r="D8" s="62"/>
      <c r="E8" s="58">
        <v>0.15</v>
      </c>
      <c r="F8" s="59">
        <v>80</v>
      </c>
      <c r="G8" s="59">
        <v>75</v>
      </c>
      <c r="H8" s="63" t="s">
        <v>177</v>
      </c>
    </row>
    <row r="9" spans="1:8" ht="57" customHeight="1">
      <c r="A9" s="47" t="s">
        <v>97</v>
      </c>
      <c r="B9" s="75" t="s">
        <v>98</v>
      </c>
      <c r="C9" s="66" t="s">
        <v>99</v>
      </c>
      <c r="D9" s="57"/>
      <c r="E9" s="53" t="s">
        <v>11</v>
      </c>
      <c r="F9" s="59">
        <v>0</v>
      </c>
      <c r="G9" s="59">
        <v>0</v>
      </c>
      <c r="H9" s="60"/>
    </row>
    <row r="10" spans="1:8" ht="20" customHeight="1">
      <c r="A10" s="76" t="s">
        <v>43</v>
      </c>
      <c r="B10" s="77"/>
      <c r="C10" s="77"/>
      <c r="D10" s="77"/>
      <c r="E10" s="78"/>
      <c r="F10" s="79">
        <f>F4*E4+F5*E5+F6*E6+F7*E7+F8*E8+F9</f>
        <v>92.75</v>
      </c>
      <c r="G10" s="79">
        <f>G4*E4+G5*E5+G6*E6+G7*E7+G8*E8+G9</f>
        <v>89.25</v>
      </c>
      <c r="H10" s="80"/>
    </row>
    <row r="11" spans="1:8" ht="84" customHeight="1"/>
    <row r="12" spans="1:8" ht="15" customHeight="1"/>
  </sheetData>
  <mergeCells count="12">
    <mergeCell ref="A10:E10"/>
    <mergeCell ref="A1:H1"/>
    <mergeCell ref="G2:H2"/>
    <mergeCell ref="C9:D9"/>
    <mergeCell ref="C6:D6"/>
    <mergeCell ref="C7:D7"/>
    <mergeCell ref="C8:D8"/>
    <mergeCell ref="E2:F2"/>
    <mergeCell ref="C3:D3"/>
    <mergeCell ref="C4:D4"/>
    <mergeCell ref="C5:D5"/>
    <mergeCell ref="A4:A5"/>
  </mergeCells>
  <phoneticPr fontId="10"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6862-1280-FC41-AF22-9B454D4328A2}">
  <sheetPr>
    <tabColor theme="4" tint="0.59999389629810485"/>
  </sheetPr>
  <dimension ref="A1:H12"/>
  <sheetViews>
    <sheetView workbookViewId="0">
      <selection activeCell="A2" sqref="A2:H10"/>
    </sheetView>
  </sheetViews>
  <sheetFormatPr baseColWidth="10" defaultColWidth="8.6640625" defaultRowHeight="14"/>
  <cols>
    <col min="1" max="1" width="15.1640625" style="5" customWidth="1"/>
    <col min="2" max="2" width="53.83203125" style="5" customWidth="1"/>
    <col min="3" max="3" width="44.83203125" style="5" customWidth="1"/>
    <col min="4" max="4" width="45" style="5" customWidth="1"/>
    <col min="5" max="5" width="8.6640625" style="5"/>
    <col min="6" max="6" width="8.5" style="5" customWidth="1"/>
    <col min="7" max="7" width="9.1640625" style="5" customWidth="1"/>
    <col min="8" max="8" width="53.33203125" style="5" customWidth="1"/>
    <col min="9" max="16384" width="8.6640625" style="5"/>
  </cols>
  <sheetData>
    <row r="1" spans="1:8" ht="19" customHeight="1">
      <c r="A1" s="27" t="s">
        <v>41</v>
      </c>
      <c r="B1" s="28"/>
      <c r="C1" s="28"/>
      <c r="D1" s="28"/>
      <c r="E1" s="28"/>
      <c r="F1" s="28"/>
      <c r="G1" s="28"/>
      <c r="H1" s="29"/>
    </row>
    <row r="2" spans="1:8" ht="17">
      <c r="A2" s="45" t="s">
        <v>0</v>
      </c>
      <c r="B2" s="46" t="s">
        <v>26</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70" customHeight="1">
      <c r="A4" s="54" t="s">
        <v>74</v>
      </c>
      <c r="B4" s="55" t="s">
        <v>84</v>
      </c>
      <c r="C4" s="56" t="s">
        <v>75</v>
      </c>
      <c r="D4" s="57"/>
      <c r="E4" s="58">
        <v>0.2</v>
      </c>
      <c r="F4" s="59">
        <v>95</v>
      </c>
      <c r="G4" s="59">
        <v>90</v>
      </c>
      <c r="H4" s="60" t="s">
        <v>178</v>
      </c>
    </row>
    <row r="5" spans="1:8" ht="112" customHeight="1">
      <c r="A5" s="48"/>
      <c r="B5" s="55" t="s">
        <v>85</v>
      </c>
      <c r="C5" s="61" t="s">
        <v>86</v>
      </c>
      <c r="D5" s="62"/>
      <c r="E5" s="58">
        <v>0.2</v>
      </c>
      <c r="F5" s="59">
        <v>95</v>
      </c>
      <c r="G5" s="59">
        <v>100</v>
      </c>
      <c r="H5" s="60" t="s">
        <v>174</v>
      </c>
    </row>
    <row r="6" spans="1:8" ht="41" customHeight="1">
      <c r="A6" s="64" t="s">
        <v>87</v>
      </c>
      <c r="B6" s="65" t="s">
        <v>114</v>
      </c>
      <c r="C6" s="66" t="s">
        <v>132</v>
      </c>
      <c r="D6" s="67"/>
      <c r="E6" s="58">
        <v>0.25</v>
      </c>
      <c r="F6" s="59">
        <v>97</v>
      </c>
      <c r="G6" s="59">
        <v>85</v>
      </c>
      <c r="H6" s="81" t="s">
        <v>179</v>
      </c>
    </row>
    <row r="7" spans="1:8" ht="35" customHeight="1">
      <c r="A7" s="69" t="s">
        <v>90</v>
      </c>
      <c r="B7" s="70" t="s">
        <v>91</v>
      </c>
      <c r="C7" s="71" t="s">
        <v>135</v>
      </c>
      <c r="D7" s="57"/>
      <c r="E7" s="58">
        <v>0.2</v>
      </c>
      <c r="F7" s="59">
        <v>95</v>
      </c>
      <c r="G7" s="72">
        <v>80</v>
      </c>
      <c r="H7" s="63" t="s">
        <v>175</v>
      </c>
    </row>
    <row r="8" spans="1:8" ht="32" customHeight="1">
      <c r="A8" s="69" t="s">
        <v>93</v>
      </c>
      <c r="B8" s="73" t="s">
        <v>94</v>
      </c>
      <c r="C8" s="74" t="s">
        <v>180</v>
      </c>
      <c r="D8" s="62"/>
      <c r="E8" s="58">
        <v>0.15</v>
      </c>
      <c r="F8" s="59">
        <v>99</v>
      </c>
      <c r="G8" s="72">
        <v>90</v>
      </c>
      <c r="H8" s="63" t="s">
        <v>181</v>
      </c>
    </row>
    <row r="9" spans="1:8" ht="34" customHeight="1">
      <c r="A9" s="47" t="s">
        <v>97</v>
      </c>
      <c r="B9" s="75" t="s">
        <v>98</v>
      </c>
      <c r="C9" s="66" t="s">
        <v>99</v>
      </c>
      <c r="D9" s="57"/>
      <c r="E9" s="53" t="s">
        <v>11</v>
      </c>
      <c r="F9" s="59"/>
      <c r="G9" s="59"/>
      <c r="H9" s="60"/>
    </row>
    <row r="10" spans="1:8" ht="15" customHeight="1">
      <c r="A10" s="76" t="s">
        <v>43</v>
      </c>
      <c r="B10" s="77"/>
      <c r="C10" s="77"/>
      <c r="D10" s="77"/>
      <c r="E10" s="78"/>
      <c r="F10" s="79">
        <f>F4*E4+F5*E5+F6*E6+F7*E7+F8*E8+F9</f>
        <v>96.1</v>
      </c>
      <c r="G10" s="79">
        <f>G4*E4+G5*E5+G6*E6+G7*E7+G8*E8+G9</f>
        <v>88.75</v>
      </c>
      <c r="H10" s="80"/>
    </row>
    <row r="11" spans="1:8" ht="76" customHeight="1"/>
    <row r="12" spans="1:8" ht="14" customHeight="1"/>
  </sheetData>
  <mergeCells count="12">
    <mergeCell ref="A10:E10"/>
    <mergeCell ref="A1:H1"/>
    <mergeCell ref="G2:H2"/>
    <mergeCell ref="C7:D7"/>
    <mergeCell ref="C8:D8"/>
    <mergeCell ref="E2:F2"/>
    <mergeCell ref="C3:D3"/>
    <mergeCell ref="C4:D4"/>
    <mergeCell ref="C5:D5"/>
    <mergeCell ref="C6:D6"/>
    <mergeCell ref="C9:D9"/>
    <mergeCell ref="A4:A5"/>
  </mergeCells>
  <phoneticPr fontId="10"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044D-B4F1-4E45-A1CF-6B0D27C92B77}">
  <sheetPr>
    <tabColor theme="4" tint="0.59999389629810485"/>
  </sheetPr>
  <dimension ref="A1:H10"/>
  <sheetViews>
    <sheetView workbookViewId="0">
      <selection activeCell="D27" sqref="D27"/>
    </sheetView>
  </sheetViews>
  <sheetFormatPr baseColWidth="10" defaultColWidth="8.6640625" defaultRowHeight="14"/>
  <cols>
    <col min="1" max="1" width="10.33203125" style="5" customWidth="1"/>
    <col min="2" max="2" width="51.33203125" style="5" customWidth="1"/>
    <col min="3" max="3" width="48" style="5" customWidth="1"/>
    <col min="4" max="4" width="42.6640625" style="5" customWidth="1"/>
    <col min="5" max="7" width="8.6640625" style="5"/>
    <col min="8" max="8" width="39.83203125" style="5" customWidth="1"/>
    <col min="9" max="16384" width="8.6640625" style="5"/>
  </cols>
  <sheetData>
    <row r="1" spans="1:8" ht="19">
      <c r="A1" s="27" t="s">
        <v>41</v>
      </c>
      <c r="B1" s="28"/>
      <c r="C1" s="28"/>
      <c r="D1" s="28"/>
      <c r="E1" s="28"/>
      <c r="F1" s="28"/>
      <c r="G1" s="28"/>
      <c r="H1" s="29"/>
    </row>
    <row r="2" spans="1:8" ht="17">
      <c r="A2" s="45" t="s">
        <v>0</v>
      </c>
      <c r="B2" s="46" t="s">
        <v>182</v>
      </c>
      <c r="C2" s="47" t="s">
        <v>2</v>
      </c>
      <c r="D2" s="47" t="s">
        <v>3</v>
      </c>
      <c r="E2" s="48" t="s">
        <v>4</v>
      </c>
      <c r="F2" s="48"/>
      <c r="G2" s="49" t="s">
        <v>61</v>
      </c>
      <c r="H2" s="50"/>
    </row>
    <row r="3" spans="1:8" ht="17">
      <c r="A3" s="51" t="s">
        <v>6</v>
      </c>
      <c r="B3" s="51" t="s">
        <v>7</v>
      </c>
      <c r="C3" s="52" t="s">
        <v>8</v>
      </c>
      <c r="D3" s="52"/>
      <c r="E3" s="51" t="s">
        <v>9</v>
      </c>
      <c r="F3" s="51" t="s">
        <v>45</v>
      </c>
      <c r="G3" s="53" t="s">
        <v>42</v>
      </c>
      <c r="H3" s="53" t="s">
        <v>62</v>
      </c>
    </row>
    <row r="4" spans="1:8" ht="15" customHeight="1">
      <c r="A4" s="54" t="s">
        <v>74</v>
      </c>
      <c r="B4" s="55" t="s">
        <v>84</v>
      </c>
      <c r="C4" s="56" t="s">
        <v>75</v>
      </c>
      <c r="D4" s="57"/>
      <c r="E4" s="58">
        <v>0.2</v>
      </c>
      <c r="F4" s="59">
        <v>100</v>
      </c>
      <c r="G4" s="59">
        <v>100</v>
      </c>
      <c r="H4" s="60" t="s">
        <v>167</v>
      </c>
    </row>
    <row r="5" spans="1:8" ht="90" customHeight="1">
      <c r="A5" s="48"/>
      <c r="B5" s="55" t="s">
        <v>85</v>
      </c>
      <c r="C5" s="61" t="s">
        <v>86</v>
      </c>
      <c r="D5" s="62"/>
      <c r="E5" s="58">
        <v>0.2</v>
      </c>
      <c r="F5" s="59">
        <v>96</v>
      </c>
      <c r="G5" s="59">
        <v>100</v>
      </c>
      <c r="H5" s="60" t="s">
        <v>174</v>
      </c>
    </row>
    <row r="6" spans="1:8" ht="15" customHeight="1">
      <c r="A6" s="64" t="s">
        <v>87</v>
      </c>
      <c r="B6" s="65" t="s">
        <v>114</v>
      </c>
      <c r="C6" s="66" t="s">
        <v>132</v>
      </c>
      <c r="D6" s="67"/>
      <c r="E6" s="58">
        <v>0.25</v>
      </c>
      <c r="F6" s="59">
        <v>95</v>
      </c>
      <c r="G6" s="59">
        <v>100</v>
      </c>
      <c r="H6" s="60"/>
    </row>
    <row r="7" spans="1:8" ht="15" customHeight="1">
      <c r="A7" s="69" t="s">
        <v>90</v>
      </c>
      <c r="B7" s="70" t="s">
        <v>91</v>
      </c>
      <c r="C7" s="71" t="s">
        <v>135</v>
      </c>
      <c r="D7" s="57"/>
      <c r="E7" s="58">
        <v>0.2</v>
      </c>
      <c r="F7" s="59">
        <v>92</v>
      </c>
      <c r="G7" s="59">
        <v>80</v>
      </c>
      <c r="H7" s="63" t="s">
        <v>175</v>
      </c>
    </row>
    <row r="8" spans="1:8" ht="30" customHeight="1">
      <c r="A8" s="69" t="s">
        <v>93</v>
      </c>
      <c r="B8" s="73" t="s">
        <v>94</v>
      </c>
      <c r="C8" s="74" t="s">
        <v>183</v>
      </c>
      <c r="D8" s="62"/>
      <c r="E8" s="58">
        <v>0.15</v>
      </c>
      <c r="F8" s="59">
        <v>95</v>
      </c>
      <c r="G8" s="59">
        <v>60</v>
      </c>
      <c r="H8" s="63" t="s">
        <v>184</v>
      </c>
    </row>
    <row r="9" spans="1:8" ht="45" customHeight="1">
      <c r="A9" s="47" t="s">
        <v>97</v>
      </c>
      <c r="B9" s="75" t="s">
        <v>98</v>
      </c>
      <c r="C9" s="66" t="s">
        <v>99</v>
      </c>
      <c r="D9" s="57"/>
      <c r="E9" s="53" t="s">
        <v>11</v>
      </c>
      <c r="F9" s="59">
        <v>0</v>
      </c>
      <c r="G9" s="59">
        <v>0</v>
      </c>
      <c r="H9" s="60"/>
    </row>
    <row r="10" spans="1:8" ht="14" customHeight="1">
      <c r="A10" s="76" t="s">
        <v>43</v>
      </c>
      <c r="B10" s="77"/>
      <c r="C10" s="77"/>
      <c r="D10" s="77"/>
      <c r="E10" s="78"/>
      <c r="F10" s="79">
        <f>F4*E4+F5*E5+F6*E6+F7*E7+F8*E8+F9</f>
        <v>95.600000000000009</v>
      </c>
      <c r="G10" s="79">
        <f>G4*E4+G5*E5+G6*E6+G7*E7+G8*E8+G9</f>
        <v>90</v>
      </c>
      <c r="H10" s="80"/>
    </row>
  </sheetData>
  <mergeCells count="12">
    <mergeCell ref="A10:E10"/>
    <mergeCell ref="A1:H1"/>
    <mergeCell ref="G2:H2"/>
    <mergeCell ref="C7:D7"/>
    <mergeCell ref="C8:D8"/>
    <mergeCell ref="E2:F2"/>
    <mergeCell ref="C3:D3"/>
    <mergeCell ref="C4:D4"/>
    <mergeCell ref="C5:D5"/>
    <mergeCell ref="C6:D6"/>
    <mergeCell ref="C9:D9"/>
    <mergeCell ref="A4:A5"/>
  </mergeCells>
  <phoneticPr fontId="10"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6104-A59D-9340-9E64-4BABE4B6418D}">
  <sheetPr>
    <tabColor theme="7" tint="0.59999389629810485"/>
  </sheetPr>
  <dimension ref="A1:H16"/>
  <sheetViews>
    <sheetView workbookViewId="0">
      <selection activeCell="F7" sqref="F7"/>
    </sheetView>
  </sheetViews>
  <sheetFormatPr baseColWidth="10" defaultColWidth="9" defaultRowHeight="14"/>
  <cols>
    <col min="1" max="1" width="8.5" style="4" customWidth="1"/>
    <col min="2" max="2" width="51.5" style="4" customWidth="1"/>
    <col min="3" max="3" width="47.6640625" style="4" customWidth="1"/>
    <col min="4" max="4" width="43.1640625" style="4" customWidth="1"/>
    <col min="5" max="5" width="5.83203125" style="4" customWidth="1"/>
    <col min="6" max="6" width="8.83203125" style="4" customWidth="1"/>
    <col min="7" max="7" width="8.6640625" style="4" customWidth="1"/>
    <col min="8" max="8" width="58.83203125" style="4" customWidth="1"/>
    <col min="9" max="16384" width="9" style="4"/>
  </cols>
  <sheetData>
    <row r="1" spans="1:8" ht="19" customHeight="1">
      <c r="A1" s="35" t="s">
        <v>41</v>
      </c>
      <c r="B1" s="35"/>
      <c r="C1" s="35"/>
      <c r="D1" s="35"/>
      <c r="E1" s="35"/>
      <c r="F1" s="35"/>
      <c r="G1" s="35"/>
      <c r="H1" s="35"/>
    </row>
    <row r="2" spans="1:8" ht="15" customHeight="1">
      <c r="A2" s="83" t="s">
        <v>0</v>
      </c>
      <c r="B2" s="84" t="s">
        <v>28</v>
      </c>
      <c r="C2" s="85" t="s">
        <v>2</v>
      </c>
      <c r="D2" s="85" t="s">
        <v>3</v>
      </c>
      <c r="E2" s="49" t="s">
        <v>4</v>
      </c>
      <c r="F2" s="86"/>
      <c r="G2" s="50"/>
      <c r="H2" s="85" t="s">
        <v>65</v>
      </c>
    </row>
    <row r="3" spans="1:8" ht="17">
      <c r="A3" s="85" t="s">
        <v>6</v>
      </c>
      <c r="B3" s="85" t="s">
        <v>7</v>
      </c>
      <c r="C3" s="130" t="s">
        <v>8</v>
      </c>
      <c r="D3" s="130"/>
      <c r="E3" s="85" t="s">
        <v>9</v>
      </c>
      <c r="F3" s="85" t="s">
        <v>45</v>
      </c>
      <c r="G3" s="85" t="s">
        <v>42</v>
      </c>
      <c r="H3" s="85" t="s">
        <v>10</v>
      </c>
    </row>
    <row r="4" spans="1:8" ht="69" customHeight="1">
      <c r="A4" s="87" t="s">
        <v>74</v>
      </c>
      <c r="B4" s="55" t="s">
        <v>84</v>
      </c>
      <c r="C4" s="56" t="s">
        <v>75</v>
      </c>
      <c r="D4" s="57"/>
      <c r="E4" s="58">
        <v>0.2</v>
      </c>
      <c r="F4" s="59">
        <v>90</v>
      </c>
      <c r="G4" s="59">
        <v>90</v>
      </c>
      <c r="H4" s="135"/>
    </row>
    <row r="5" spans="1:8" ht="68" customHeight="1">
      <c r="A5" s="48"/>
      <c r="B5" s="55" t="s">
        <v>85</v>
      </c>
      <c r="C5" s="61" t="s">
        <v>86</v>
      </c>
      <c r="D5" s="62"/>
      <c r="E5" s="58">
        <v>0.2</v>
      </c>
      <c r="F5" s="59">
        <v>100</v>
      </c>
      <c r="G5" s="59">
        <v>100</v>
      </c>
      <c r="H5" s="135"/>
    </row>
    <row r="6" spans="1:8" ht="130" customHeight="1">
      <c r="A6" s="64" t="s">
        <v>87</v>
      </c>
      <c r="B6" s="65" t="s">
        <v>145</v>
      </c>
      <c r="C6" s="66" t="s">
        <v>231</v>
      </c>
      <c r="D6" s="67"/>
      <c r="E6" s="58">
        <v>0.25</v>
      </c>
      <c r="F6" s="59">
        <v>98</v>
      </c>
      <c r="G6" s="59">
        <v>85</v>
      </c>
      <c r="H6" s="134" t="s">
        <v>244</v>
      </c>
    </row>
    <row r="7" spans="1:8" ht="168" customHeight="1">
      <c r="A7" s="69" t="s">
        <v>90</v>
      </c>
      <c r="B7" s="70" t="s">
        <v>91</v>
      </c>
      <c r="C7" s="71" t="s">
        <v>92</v>
      </c>
      <c r="D7" s="57"/>
      <c r="E7" s="58">
        <v>0.2</v>
      </c>
      <c r="F7" s="59">
        <v>80</v>
      </c>
      <c r="G7" s="137">
        <v>80</v>
      </c>
      <c r="H7" s="138" t="s">
        <v>233</v>
      </c>
    </row>
    <row r="8" spans="1:8" ht="55" customHeight="1">
      <c r="A8" s="69" t="s">
        <v>93</v>
      </c>
      <c r="B8" s="73" t="s">
        <v>94</v>
      </c>
      <c r="C8" s="74" t="s">
        <v>143</v>
      </c>
      <c r="D8" s="62"/>
      <c r="E8" s="58">
        <v>0.15</v>
      </c>
      <c r="F8" s="59">
        <v>85</v>
      </c>
      <c r="G8" s="139">
        <v>75</v>
      </c>
      <c r="H8" s="138" t="s">
        <v>234</v>
      </c>
    </row>
    <row r="9" spans="1:8" ht="118" customHeight="1">
      <c r="A9" s="47" t="s">
        <v>79</v>
      </c>
      <c r="B9" s="88" t="s">
        <v>12</v>
      </c>
      <c r="C9" s="89" t="s">
        <v>99</v>
      </c>
      <c r="D9" s="90"/>
      <c r="E9" s="53" t="s">
        <v>11</v>
      </c>
      <c r="F9" s="59">
        <v>0</v>
      </c>
      <c r="G9" s="59">
        <v>0</v>
      </c>
      <c r="H9" s="135"/>
    </row>
    <row r="10" spans="1:8" ht="14" customHeight="1">
      <c r="A10" s="76" t="s">
        <v>43</v>
      </c>
      <c r="B10" s="77"/>
      <c r="C10" s="77"/>
      <c r="D10" s="77"/>
      <c r="E10" s="78"/>
      <c r="F10" s="79">
        <f>F4*E4+F5*E5+F6*E6+F7*E7+F8*E8+F9</f>
        <v>91.25</v>
      </c>
      <c r="G10" s="79">
        <f>G4*E4+G5*E5+G6*E6+G7*E7+G8*E8+G9</f>
        <v>86.5</v>
      </c>
      <c r="H10" s="80"/>
    </row>
    <row r="14" spans="1:8" ht="76" customHeight="1"/>
    <row r="15" spans="1:8" ht="72" customHeight="1"/>
    <row r="16" spans="1:8" ht="14" customHeight="1"/>
  </sheetData>
  <sheetProtection formatCells="0" insertHyperlinks="0" autoFilter="0"/>
  <mergeCells count="11">
    <mergeCell ref="A10:E10"/>
    <mergeCell ref="A1:H1"/>
    <mergeCell ref="C8:D8"/>
    <mergeCell ref="C9:D9"/>
    <mergeCell ref="C7:D7"/>
    <mergeCell ref="A4:A5"/>
    <mergeCell ref="C4:D4"/>
    <mergeCell ref="C5:D5"/>
    <mergeCell ref="C6:D6"/>
    <mergeCell ref="E2:G2"/>
    <mergeCell ref="C3:D3"/>
  </mergeCells>
  <phoneticPr fontId="10"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B69F-5934-FD41-B43F-C2F9428993D2}">
  <sheetPr>
    <tabColor theme="7" tint="0.59999389629810485"/>
  </sheetPr>
  <dimension ref="A1:H16"/>
  <sheetViews>
    <sheetView topLeftCell="B1" workbookViewId="0">
      <selection activeCell="H7" sqref="H7"/>
    </sheetView>
  </sheetViews>
  <sheetFormatPr baseColWidth="10" defaultColWidth="9" defaultRowHeight="14"/>
  <cols>
    <col min="1" max="1" width="11.1640625" style="4" customWidth="1"/>
    <col min="2" max="2" width="67.6640625" style="4" customWidth="1"/>
    <col min="3" max="3" width="43.6640625" style="4" customWidth="1"/>
    <col min="4" max="4" width="46.33203125" style="4" customWidth="1"/>
    <col min="5" max="5" width="5.83203125" style="4" customWidth="1"/>
    <col min="6" max="6" width="8.83203125" style="4" customWidth="1"/>
    <col min="7" max="7" width="8.6640625" style="4" customWidth="1"/>
    <col min="8" max="8" width="57.1640625" style="4" customWidth="1"/>
    <col min="9" max="16384" width="9" style="4"/>
  </cols>
  <sheetData>
    <row r="1" spans="1:8" ht="19" customHeight="1">
      <c r="A1" s="35" t="s">
        <v>41</v>
      </c>
      <c r="B1" s="35"/>
      <c r="C1" s="35"/>
      <c r="D1" s="35"/>
      <c r="E1" s="35"/>
      <c r="F1" s="35"/>
      <c r="G1" s="35"/>
      <c r="H1" s="36"/>
    </row>
    <row r="2" spans="1:8" ht="15" customHeight="1">
      <c r="A2" s="83" t="s">
        <v>0</v>
      </c>
      <c r="B2" s="84" t="s">
        <v>29</v>
      </c>
      <c r="C2" s="85" t="s">
        <v>2</v>
      </c>
      <c r="D2" s="85" t="s">
        <v>3</v>
      </c>
      <c r="E2" s="49" t="s">
        <v>4</v>
      </c>
      <c r="F2" s="86"/>
      <c r="G2" s="50"/>
      <c r="H2" s="85" t="s">
        <v>65</v>
      </c>
    </row>
    <row r="3" spans="1:8" ht="17">
      <c r="A3" s="85" t="s">
        <v>6</v>
      </c>
      <c r="B3" s="85" t="s">
        <v>7</v>
      </c>
      <c r="C3" s="130" t="s">
        <v>8</v>
      </c>
      <c r="D3" s="130"/>
      <c r="E3" s="85" t="s">
        <v>9</v>
      </c>
      <c r="F3" s="85" t="s">
        <v>45</v>
      </c>
      <c r="G3" s="85" t="s">
        <v>42</v>
      </c>
      <c r="H3" s="85" t="s">
        <v>10</v>
      </c>
    </row>
    <row r="4" spans="1:8" ht="70" customHeight="1">
      <c r="A4" s="87" t="s">
        <v>74</v>
      </c>
      <c r="B4" s="55" t="s">
        <v>84</v>
      </c>
      <c r="C4" s="56" t="s">
        <v>75</v>
      </c>
      <c r="D4" s="57"/>
      <c r="E4" s="58">
        <v>0.2</v>
      </c>
      <c r="F4" s="59">
        <v>90</v>
      </c>
      <c r="G4" s="59">
        <v>90</v>
      </c>
      <c r="H4" s="134" t="s">
        <v>235</v>
      </c>
    </row>
    <row r="5" spans="1:8" ht="71" customHeight="1">
      <c r="A5" s="48"/>
      <c r="B5" s="55" t="s">
        <v>85</v>
      </c>
      <c r="C5" s="61" t="s">
        <v>86</v>
      </c>
      <c r="D5" s="62"/>
      <c r="E5" s="58">
        <v>0.2</v>
      </c>
      <c r="F5" s="59">
        <v>90</v>
      </c>
      <c r="G5" s="59">
        <v>90</v>
      </c>
      <c r="H5" s="134" t="s">
        <v>236</v>
      </c>
    </row>
    <row r="6" spans="1:8" ht="136" customHeight="1">
      <c r="A6" s="64" t="s">
        <v>87</v>
      </c>
      <c r="B6" s="65" t="s">
        <v>88</v>
      </c>
      <c r="C6" s="66" t="s">
        <v>231</v>
      </c>
      <c r="D6" s="67"/>
      <c r="E6" s="58">
        <v>0.25</v>
      </c>
      <c r="F6" s="59">
        <v>90</v>
      </c>
      <c r="G6" s="59">
        <v>80</v>
      </c>
      <c r="H6" s="134" t="s">
        <v>243</v>
      </c>
    </row>
    <row r="7" spans="1:8" ht="155" customHeight="1">
      <c r="A7" s="69" t="s">
        <v>90</v>
      </c>
      <c r="B7" s="70" t="s">
        <v>91</v>
      </c>
      <c r="C7" s="71" t="s">
        <v>92</v>
      </c>
      <c r="D7" s="57"/>
      <c r="E7" s="58">
        <v>0.2</v>
      </c>
      <c r="F7" s="59">
        <v>90</v>
      </c>
      <c r="G7" s="72">
        <v>90</v>
      </c>
      <c r="H7" s="136" t="s">
        <v>237</v>
      </c>
    </row>
    <row r="8" spans="1:8" ht="40" customHeight="1">
      <c r="A8" s="69" t="s">
        <v>93</v>
      </c>
      <c r="B8" s="73" t="s">
        <v>94</v>
      </c>
      <c r="C8" s="74" t="s">
        <v>238</v>
      </c>
      <c r="D8" s="62"/>
      <c r="E8" s="58">
        <v>0.15</v>
      </c>
      <c r="F8" s="59">
        <v>90</v>
      </c>
      <c r="G8" s="72">
        <v>90</v>
      </c>
      <c r="H8" s="136" t="s">
        <v>239</v>
      </c>
    </row>
    <row r="9" spans="1:8" ht="125" customHeight="1">
      <c r="A9" s="47" t="s">
        <v>79</v>
      </c>
      <c r="B9" s="88" t="s">
        <v>12</v>
      </c>
      <c r="C9" s="89" t="s">
        <v>99</v>
      </c>
      <c r="D9" s="90"/>
      <c r="E9" s="53" t="s">
        <v>11</v>
      </c>
      <c r="F9" s="59">
        <v>0</v>
      </c>
      <c r="G9" s="59">
        <v>0</v>
      </c>
      <c r="H9" s="134"/>
    </row>
    <row r="10" spans="1:8" ht="14" customHeight="1">
      <c r="A10" s="76" t="s">
        <v>43</v>
      </c>
      <c r="B10" s="77"/>
      <c r="C10" s="77"/>
      <c r="D10" s="77"/>
      <c r="E10" s="78"/>
      <c r="F10" s="79">
        <f>F4*E4+F5*E5+F6*E6+F7*E7+F8*E8+F9</f>
        <v>90</v>
      </c>
      <c r="G10" s="79">
        <f>G4*E4+G5*E5+G6*E6+G7*E7+G8*E8+G9</f>
        <v>87.5</v>
      </c>
      <c r="H10" s="140"/>
    </row>
    <row r="14" spans="1:8" ht="107" customHeight="1"/>
    <row r="15" spans="1:8" ht="67" customHeight="1"/>
    <row r="16" spans="1:8" ht="14" customHeight="1"/>
  </sheetData>
  <sheetProtection formatCells="0" insertHyperlinks="0" autoFilter="0"/>
  <mergeCells count="11">
    <mergeCell ref="A10:E10"/>
    <mergeCell ref="C8:D8"/>
    <mergeCell ref="C9:D9"/>
    <mergeCell ref="A4:A5"/>
    <mergeCell ref="C6:D6"/>
    <mergeCell ref="C7:D7"/>
    <mergeCell ref="A1:H1"/>
    <mergeCell ref="E2:G2"/>
    <mergeCell ref="C3:D3"/>
    <mergeCell ref="C4:D4"/>
    <mergeCell ref="C5:D5"/>
  </mergeCells>
  <phoneticPr fontId="10"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50812-4D4F-2447-9BD5-B8840365B329}">
  <sheetPr>
    <tabColor theme="7" tint="0.59999389629810485"/>
  </sheetPr>
  <dimension ref="A1:H16"/>
  <sheetViews>
    <sheetView topLeftCell="A4" workbookViewId="0">
      <selection activeCell="G8" sqref="G8"/>
    </sheetView>
  </sheetViews>
  <sheetFormatPr baseColWidth="10" defaultColWidth="9" defaultRowHeight="14"/>
  <cols>
    <col min="1" max="1" width="11.1640625" style="4" customWidth="1"/>
    <col min="2" max="2" width="58" style="4" customWidth="1"/>
    <col min="3" max="3" width="42.83203125" style="4" customWidth="1"/>
    <col min="4" max="4" width="34.83203125" style="4" customWidth="1"/>
    <col min="5" max="5" width="5.83203125" style="4" customWidth="1"/>
    <col min="6" max="6" width="8.83203125" style="4" customWidth="1"/>
    <col min="7" max="7" width="8.6640625" style="4" customWidth="1"/>
    <col min="8" max="8" width="56.1640625" style="4" customWidth="1"/>
    <col min="9" max="16384" width="9" style="4"/>
  </cols>
  <sheetData>
    <row r="1" spans="1:8" ht="19" customHeight="1">
      <c r="A1" s="35" t="s">
        <v>41</v>
      </c>
      <c r="B1" s="35"/>
      <c r="C1" s="35"/>
      <c r="D1" s="35"/>
      <c r="E1" s="35"/>
      <c r="F1" s="35"/>
      <c r="G1" s="35"/>
      <c r="H1" s="35"/>
    </row>
    <row r="2" spans="1:8" ht="15" customHeight="1">
      <c r="A2" s="83" t="s">
        <v>0</v>
      </c>
      <c r="B2" s="84" t="s">
        <v>30</v>
      </c>
      <c r="C2" s="85" t="s">
        <v>2</v>
      </c>
      <c r="D2" s="85" t="s">
        <v>3</v>
      </c>
      <c r="E2" s="49" t="s">
        <v>4</v>
      </c>
      <c r="F2" s="86"/>
      <c r="G2" s="50"/>
      <c r="H2" s="85" t="s">
        <v>65</v>
      </c>
    </row>
    <row r="3" spans="1:8" ht="17">
      <c r="A3" s="85" t="s">
        <v>6</v>
      </c>
      <c r="B3" s="85" t="s">
        <v>7</v>
      </c>
      <c r="C3" s="130" t="s">
        <v>8</v>
      </c>
      <c r="D3" s="130"/>
      <c r="E3" s="85" t="s">
        <v>9</v>
      </c>
      <c r="F3" s="85" t="s">
        <v>45</v>
      </c>
      <c r="G3" s="85" t="s">
        <v>42</v>
      </c>
      <c r="H3" s="85" t="s">
        <v>10</v>
      </c>
    </row>
    <row r="4" spans="1:8" ht="71" customHeight="1">
      <c r="A4" s="87" t="s">
        <v>74</v>
      </c>
      <c r="B4" s="55" t="s">
        <v>84</v>
      </c>
      <c r="C4" s="56" t="s">
        <v>75</v>
      </c>
      <c r="D4" s="57"/>
      <c r="E4" s="58">
        <v>0.2</v>
      </c>
      <c r="F4" s="59">
        <v>90</v>
      </c>
      <c r="G4" s="59">
        <v>90</v>
      </c>
      <c r="H4" s="135"/>
    </row>
    <row r="5" spans="1:8" ht="99" customHeight="1">
      <c r="A5" s="48"/>
      <c r="B5" s="55" t="s">
        <v>85</v>
      </c>
      <c r="C5" s="61" t="s">
        <v>86</v>
      </c>
      <c r="D5" s="62"/>
      <c r="E5" s="58">
        <v>0.2</v>
      </c>
      <c r="F5" s="59">
        <v>80</v>
      </c>
      <c r="G5" s="59">
        <v>80</v>
      </c>
      <c r="H5" s="134" t="s">
        <v>230</v>
      </c>
    </row>
    <row r="6" spans="1:8" ht="194" customHeight="1">
      <c r="A6" s="64" t="s">
        <v>87</v>
      </c>
      <c r="B6" s="65" t="s">
        <v>88</v>
      </c>
      <c r="C6" s="66" t="s">
        <v>231</v>
      </c>
      <c r="D6" s="67"/>
      <c r="E6" s="58">
        <v>0.25</v>
      </c>
      <c r="F6" s="59">
        <v>100</v>
      </c>
      <c r="G6" s="59">
        <v>100</v>
      </c>
      <c r="H6" s="135"/>
    </row>
    <row r="7" spans="1:8" ht="158" customHeight="1">
      <c r="A7" s="69" t="s">
        <v>90</v>
      </c>
      <c r="B7" s="70" t="s">
        <v>91</v>
      </c>
      <c r="C7" s="71" t="s">
        <v>92</v>
      </c>
      <c r="D7" s="57"/>
      <c r="E7" s="58">
        <v>0.2</v>
      </c>
      <c r="F7" s="59">
        <v>90</v>
      </c>
      <c r="G7" s="72">
        <v>90</v>
      </c>
      <c r="H7" s="136" t="s">
        <v>245</v>
      </c>
    </row>
    <row r="8" spans="1:8" ht="34" customHeight="1">
      <c r="A8" s="69" t="s">
        <v>93</v>
      </c>
      <c r="B8" s="73" t="s">
        <v>94</v>
      </c>
      <c r="C8" s="74" t="s">
        <v>143</v>
      </c>
      <c r="D8" s="62"/>
      <c r="E8" s="58">
        <v>0.15</v>
      </c>
      <c r="F8" s="59">
        <v>100</v>
      </c>
      <c r="G8" s="72">
        <v>100</v>
      </c>
      <c r="H8" s="136" t="s">
        <v>232</v>
      </c>
    </row>
    <row r="9" spans="1:8" ht="121" customHeight="1">
      <c r="A9" s="47" t="s">
        <v>79</v>
      </c>
      <c r="B9" s="88" t="s">
        <v>12</v>
      </c>
      <c r="C9" s="89" t="s">
        <v>99</v>
      </c>
      <c r="D9" s="90"/>
      <c r="E9" s="53" t="s">
        <v>11</v>
      </c>
      <c r="F9" s="59"/>
      <c r="G9" s="59"/>
      <c r="H9" s="135"/>
    </row>
    <row r="10" spans="1:8" ht="14" customHeight="1">
      <c r="A10" s="76" t="s">
        <v>43</v>
      </c>
      <c r="B10" s="77"/>
      <c r="C10" s="77"/>
      <c r="D10" s="77"/>
      <c r="E10" s="78"/>
      <c r="F10" s="79">
        <f>F4*E4+F5*E5+F6*E6+F7*E7+F8*E8+F9</f>
        <v>92</v>
      </c>
      <c r="G10" s="79">
        <f>G4*E4+G5*E5+G6*E6+G7*E7+G8*E8+G9</f>
        <v>92</v>
      </c>
      <c r="H10" s="80"/>
    </row>
    <row r="14" spans="1:8" ht="55" customHeight="1"/>
    <row r="15" spans="1:8" ht="64" customHeight="1"/>
    <row r="16" spans="1:8" ht="14" customHeight="1"/>
  </sheetData>
  <sheetProtection formatCells="0" insertHyperlinks="0" autoFilter="0"/>
  <mergeCells count="11">
    <mergeCell ref="A10:E10"/>
    <mergeCell ref="C8:D8"/>
    <mergeCell ref="C9:D9"/>
    <mergeCell ref="A4:A5"/>
    <mergeCell ref="C6:D6"/>
    <mergeCell ref="C7:D7"/>
    <mergeCell ref="A1:H1"/>
    <mergeCell ref="E2:G2"/>
    <mergeCell ref="C3:D3"/>
    <mergeCell ref="C4:D4"/>
    <mergeCell ref="C5:D5"/>
  </mergeCells>
  <phoneticPr fontId="10"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4123-62A6-EB48-8876-D560C53CFBAD}">
  <sheetPr>
    <tabColor theme="9" tint="0.59999389629810485"/>
  </sheetPr>
  <dimension ref="A1:H22"/>
  <sheetViews>
    <sheetView zoomScaleNormal="100" zoomScaleSheetLayoutView="100" workbookViewId="0">
      <selection activeCell="C8" sqref="C8:D8"/>
    </sheetView>
  </sheetViews>
  <sheetFormatPr baseColWidth="10" defaultColWidth="8.6640625" defaultRowHeight="14"/>
  <cols>
    <col min="1" max="1" width="19.83203125" style="6" customWidth="1"/>
    <col min="2" max="2" width="55" style="6" customWidth="1"/>
    <col min="3" max="3" width="46" style="6" customWidth="1"/>
    <col min="4" max="4" width="41" style="6" customWidth="1"/>
    <col min="5" max="5" width="7.5" style="6" customWidth="1"/>
    <col min="6" max="6" width="8.1640625" style="6" customWidth="1"/>
    <col min="7" max="7" width="8.83203125" style="6" customWidth="1"/>
    <col min="8" max="8" width="54.6640625" style="6" customWidth="1"/>
    <col min="9" max="256" width="8.6640625" style="6"/>
    <col min="257" max="257" width="12.5" style="6" customWidth="1"/>
    <col min="258" max="258" width="35" style="6" customWidth="1"/>
    <col min="259" max="259" width="28" style="6" customWidth="1"/>
    <col min="260" max="260" width="26" style="6" customWidth="1"/>
    <col min="261" max="262" width="8.6640625" style="6"/>
    <col min="263" max="263" width="12.1640625" style="6" customWidth="1"/>
    <col min="264" max="512" width="8.6640625" style="6"/>
    <col min="513" max="513" width="12.5" style="6" customWidth="1"/>
    <col min="514" max="514" width="35" style="6" customWidth="1"/>
    <col min="515" max="515" width="28" style="6" customWidth="1"/>
    <col min="516" max="516" width="26" style="6" customWidth="1"/>
    <col min="517" max="518" width="8.6640625" style="6"/>
    <col min="519" max="519" width="12.1640625" style="6" customWidth="1"/>
    <col min="520" max="768" width="8.6640625" style="6"/>
    <col min="769" max="769" width="12.5" style="6" customWidth="1"/>
    <col min="770" max="770" width="35" style="6" customWidth="1"/>
    <col min="771" max="771" width="28" style="6" customWidth="1"/>
    <col min="772" max="772" width="26" style="6" customWidth="1"/>
    <col min="773" max="774" width="8.6640625" style="6"/>
    <col min="775" max="775" width="12.1640625" style="6" customWidth="1"/>
    <col min="776" max="1024" width="8.6640625" style="6"/>
    <col min="1025" max="1025" width="12.5" style="6" customWidth="1"/>
    <col min="1026" max="1026" width="35" style="6" customWidth="1"/>
    <col min="1027" max="1027" width="28" style="6" customWidth="1"/>
    <col min="1028" max="1028" width="26" style="6" customWidth="1"/>
    <col min="1029" max="1030" width="8.6640625" style="6"/>
    <col min="1031" max="1031" width="12.1640625" style="6" customWidth="1"/>
    <col min="1032" max="1280" width="8.6640625" style="6"/>
    <col min="1281" max="1281" width="12.5" style="6" customWidth="1"/>
    <col min="1282" max="1282" width="35" style="6" customWidth="1"/>
    <col min="1283" max="1283" width="28" style="6" customWidth="1"/>
    <col min="1284" max="1284" width="26" style="6" customWidth="1"/>
    <col min="1285" max="1286" width="8.6640625" style="6"/>
    <col min="1287" max="1287" width="12.1640625" style="6" customWidth="1"/>
    <col min="1288" max="1536" width="8.6640625" style="6"/>
    <col min="1537" max="1537" width="12.5" style="6" customWidth="1"/>
    <col min="1538" max="1538" width="35" style="6" customWidth="1"/>
    <col min="1539" max="1539" width="28" style="6" customWidth="1"/>
    <col min="1540" max="1540" width="26" style="6" customWidth="1"/>
    <col min="1541" max="1542" width="8.6640625" style="6"/>
    <col min="1543" max="1543" width="12.1640625" style="6" customWidth="1"/>
    <col min="1544" max="1792" width="8.6640625" style="6"/>
    <col min="1793" max="1793" width="12.5" style="6" customWidth="1"/>
    <col min="1794" max="1794" width="35" style="6" customWidth="1"/>
    <col min="1795" max="1795" width="28" style="6" customWidth="1"/>
    <col min="1796" max="1796" width="26" style="6" customWidth="1"/>
    <col min="1797" max="1798" width="8.6640625" style="6"/>
    <col min="1799" max="1799" width="12.1640625" style="6" customWidth="1"/>
    <col min="1800" max="2048" width="8.6640625" style="6"/>
    <col min="2049" max="2049" width="12.5" style="6" customWidth="1"/>
    <col min="2050" max="2050" width="35" style="6" customWidth="1"/>
    <col min="2051" max="2051" width="28" style="6" customWidth="1"/>
    <col min="2052" max="2052" width="26" style="6" customWidth="1"/>
    <col min="2053" max="2054" width="8.6640625" style="6"/>
    <col min="2055" max="2055" width="12.1640625" style="6" customWidth="1"/>
    <col min="2056" max="2304" width="8.6640625" style="6"/>
    <col min="2305" max="2305" width="12.5" style="6" customWidth="1"/>
    <col min="2306" max="2306" width="35" style="6" customWidth="1"/>
    <col min="2307" max="2307" width="28" style="6" customWidth="1"/>
    <col min="2308" max="2308" width="26" style="6" customWidth="1"/>
    <col min="2309" max="2310" width="8.6640625" style="6"/>
    <col min="2311" max="2311" width="12.1640625" style="6" customWidth="1"/>
    <col min="2312" max="2560" width="8.6640625" style="6"/>
    <col min="2561" max="2561" width="12.5" style="6" customWidth="1"/>
    <col min="2562" max="2562" width="35" style="6" customWidth="1"/>
    <col min="2563" max="2563" width="28" style="6" customWidth="1"/>
    <col min="2564" max="2564" width="26" style="6" customWidth="1"/>
    <col min="2565" max="2566" width="8.6640625" style="6"/>
    <col min="2567" max="2567" width="12.1640625" style="6" customWidth="1"/>
    <col min="2568" max="2816" width="8.6640625" style="6"/>
    <col min="2817" max="2817" width="12.5" style="6" customWidth="1"/>
    <col min="2818" max="2818" width="35" style="6" customWidth="1"/>
    <col min="2819" max="2819" width="28" style="6" customWidth="1"/>
    <col min="2820" max="2820" width="26" style="6" customWidth="1"/>
    <col min="2821" max="2822" width="8.6640625" style="6"/>
    <col min="2823" max="2823" width="12.1640625" style="6" customWidth="1"/>
    <col min="2824" max="3072" width="8.6640625" style="6"/>
    <col min="3073" max="3073" width="12.5" style="6" customWidth="1"/>
    <col min="3074" max="3074" width="35" style="6" customWidth="1"/>
    <col min="3075" max="3075" width="28" style="6" customWidth="1"/>
    <col min="3076" max="3076" width="26" style="6" customWidth="1"/>
    <col min="3077" max="3078" width="8.6640625" style="6"/>
    <col min="3079" max="3079" width="12.1640625" style="6" customWidth="1"/>
    <col min="3080" max="3328" width="8.6640625" style="6"/>
    <col min="3329" max="3329" width="12.5" style="6" customWidth="1"/>
    <col min="3330" max="3330" width="35" style="6" customWidth="1"/>
    <col min="3331" max="3331" width="28" style="6" customWidth="1"/>
    <col min="3332" max="3332" width="26" style="6" customWidth="1"/>
    <col min="3333" max="3334" width="8.6640625" style="6"/>
    <col min="3335" max="3335" width="12.1640625" style="6" customWidth="1"/>
    <col min="3336" max="3584" width="8.6640625" style="6"/>
    <col min="3585" max="3585" width="12.5" style="6" customWidth="1"/>
    <col min="3586" max="3586" width="35" style="6" customWidth="1"/>
    <col min="3587" max="3587" width="28" style="6" customWidth="1"/>
    <col min="3588" max="3588" width="26" style="6" customWidth="1"/>
    <col min="3589" max="3590" width="8.6640625" style="6"/>
    <col min="3591" max="3591" width="12.1640625" style="6" customWidth="1"/>
    <col min="3592" max="3840" width="8.6640625" style="6"/>
    <col min="3841" max="3841" width="12.5" style="6" customWidth="1"/>
    <col min="3842" max="3842" width="35" style="6" customWidth="1"/>
    <col min="3843" max="3843" width="28" style="6" customWidth="1"/>
    <col min="3844" max="3844" width="26" style="6" customWidth="1"/>
    <col min="3845" max="3846" width="8.6640625" style="6"/>
    <col min="3847" max="3847" width="12.1640625" style="6" customWidth="1"/>
    <col min="3848" max="4096" width="8.6640625" style="6"/>
    <col min="4097" max="4097" width="12.5" style="6" customWidth="1"/>
    <col min="4098" max="4098" width="35" style="6" customWidth="1"/>
    <col min="4099" max="4099" width="28" style="6" customWidth="1"/>
    <col min="4100" max="4100" width="26" style="6" customWidth="1"/>
    <col min="4101" max="4102" width="8.6640625" style="6"/>
    <col min="4103" max="4103" width="12.1640625" style="6" customWidth="1"/>
    <col min="4104" max="4352" width="8.6640625" style="6"/>
    <col min="4353" max="4353" width="12.5" style="6" customWidth="1"/>
    <col min="4354" max="4354" width="35" style="6" customWidth="1"/>
    <col min="4355" max="4355" width="28" style="6" customWidth="1"/>
    <col min="4356" max="4356" width="26" style="6" customWidth="1"/>
    <col min="4357" max="4358" width="8.6640625" style="6"/>
    <col min="4359" max="4359" width="12.1640625" style="6" customWidth="1"/>
    <col min="4360" max="4608" width="8.6640625" style="6"/>
    <col min="4609" max="4609" width="12.5" style="6" customWidth="1"/>
    <col min="4610" max="4610" width="35" style="6" customWidth="1"/>
    <col min="4611" max="4611" width="28" style="6" customWidth="1"/>
    <col min="4612" max="4612" width="26" style="6" customWidth="1"/>
    <col min="4613" max="4614" width="8.6640625" style="6"/>
    <col min="4615" max="4615" width="12.1640625" style="6" customWidth="1"/>
    <col min="4616" max="4864" width="8.6640625" style="6"/>
    <col min="4865" max="4865" width="12.5" style="6" customWidth="1"/>
    <col min="4866" max="4866" width="35" style="6" customWidth="1"/>
    <col min="4867" max="4867" width="28" style="6" customWidth="1"/>
    <col min="4868" max="4868" width="26" style="6" customWidth="1"/>
    <col min="4869" max="4870" width="8.6640625" style="6"/>
    <col min="4871" max="4871" width="12.1640625" style="6" customWidth="1"/>
    <col min="4872" max="5120" width="8.6640625" style="6"/>
    <col min="5121" max="5121" width="12.5" style="6" customWidth="1"/>
    <col min="5122" max="5122" width="35" style="6" customWidth="1"/>
    <col min="5123" max="5123" width="28" style="6" customWidth="1"/>
    <col min="5124" max="5124" width="26" style="6" customWidth="1"/>
    <col min="5125" max="5126" width="8.6640625" style="6"/>
    <col min="5127" max="5127" width="12.1640625" style="6" customWidth="1"/>
    <col min="5128" max="5376" width="8.6640625" style="6"/>
    <col min="5377" max="5377" width="12.5" style="6" customWidth="1"/>
    <col min="5378" max="5378" width="35" style="6" customWidth="1"/>
    <col min="5379" max="5379" width="28" style="6" customWidth="1"/>
    <col min="5380" max="5380" width="26" style="6" customWidth="1"/>
    <col min="5381" max="5382" width="8.6640625" style="6"/>
    <col min="5383" max="5383" width="12.1640625" style="6" customWidth="1"/>
    <col min="5384" max="5632" width="8.6640625" style="6"/>
    <col min="5633" max="5633" width="12.5" style="6" customWidth="1"/>
    <col min="5634" max="5634" width="35" style="6" customWidth="1"/>
    <col min="5635" max="5635" width="28" style="6" customWidth="1"/>
    <col min="5636" max="5636" width="26" style="6" customWidth="1"/>
    <col min="5637" max="5638" width="8.6640625" style="6"/>
    <col min="5639" max="5639" width="12.1640625" style="6" customWidth="1"/>
    <col min="5640" max="5888" width="8.6640625" style="6"/>
    <col min="5889" max="5889" width="12.5" style="6" customWidth="1"/>
    <col min="5890" max="5890" width="35" style="6" customWidth="1"/>
    <col min="5891" max="5891" width="28" style="6" customWidth="1"/>
    <col min="5892" max="5892" width="26" style="6" customWidth="1"/>
    <col min="5893" max="5894" width="8.6640625" style="6"/>
    <col min="5895" max="5895" width="12.1640625" style="6" customWidth="1"/>
    <col min="5896" max="6144" width="8.6640625" style="6"/>
    <col min="6145" max="6145" width="12.5" style="6" customWidth="1"/>
    <col min="6146" max="6146" width="35" style="6" customWidth="1"/>
    <col min="6147" max="6147" width="28" style="6" customWidth="1"/>
    <col min="6148" max="6148" width="26" style="6" customWidth="1"/>
    <col min="6149" max="6150" width="8.6640625" style="6"/>
    <col min="6151" max="6151" width="12.1640625" style="6" customWidth="1"/>
    <col min="6152" max="6400" width="8.6640625" style="6"/>
    <col min="6401" max="6401" width="12.5" style="6" customWidth="1"/>
    <col min="6402" max="6402" width="35" style="6" customWidth="1"/>
    <col min="6403" max="6403" width="28" style="6" customWidth="1"/>
    <col min="6404" max="6404" width="26" style="6" customWidth="1"/>
    <col min="6405" max="6406" width="8.6640625" style="6"/>
    <col min="6407" max="6407" width="12.1640625" style="6" customWidth="1"/>
    <col min="6408" max="6656" width="8.6640625" style="6"/>
    <col min="6657" max="6657" width="12.5" style="6" customWidth="1"/>
    <col min="6658" max="6658" width="35" style="6" customWidth="1"/>
    <col min="6659" max="6659" width="28" style="6" customWidth="1"/>
    <col min="6660" max="6660" width="26" style="6" customWidth="1"/>
    <col min="6661" max="6662" width="8.6640625" style="6"/>
    <col min="6663" max="6663" width="12.1640625" style="6" customWidth="1"/>
    <col min="6664" max="6912" width="8.6640625" style="6"/>
    <col min="6913" max="6913" width="12.5" style="6" customWidth="1"/>
    <col min="6914" max="6914" width="35" style="6" customWidth="1"/>
    <col min="6915" max="6915" width="28" style="6" customWidth="1"/>
    <col min="6916" max="6916" width="26" style="6" customWidth="1"/>
    <col min="6917" max="6918" width="8.6640625" style="6"/>
    <col min="6919" max="6919" width="12.1640625" style="6" customWidth="1"/>
    <col min="6920" max="7168" width="8.6640625" style="6"/>
    <col min="7169" max="7169" width="12.5" style="6" customWidth="1"/>
    <col min="7170" max="7170" width="35" style="6" customWidth="1"/>
    <col min="7171" max="7171" width="28" style="6" customWidth="1"/>
    <col min="7172" max="7172" width="26" style="6" customWidth="1"/>
    <col min="7173" max="7174" width="8.6640625" style="6"/>
    <col min="7175" max="7175" width="12.1640625" style="6" customWidth="1"/>
    <col min="7176" max="7424" width="8.6640625" style="6"/>
    <col min="7425" max="7425" width="12.5" style="6" customWidth="1"/>
    <col min="7426" max="7426" width="35" style="6" customWidth="1"/>
    <col min="7427" max="7427" width="28" style="6" customWidth="1"/>
    <col min="7428" max="7428" width="26" style="6" customWidth="1"/>
    <col min="7429" max="7430" width="8.6640625" style="6"/>
    <col min="7431" max="7431" width="12.1640625" style="6" customWidth="1"/>
    <col min="7432" max="7680" width="8.6640625" style="6"/>
    <col min="7681" max="7681" width="12.5" style="6" customWidth="1"/>
    <col min="7682" max="7682" width="35" style="6" customWidth="1"/>
    <col min="7683" max="7683" width="28" style="6" customWidth="1"/>
    <col min="7684" max="7684" width="26" style="6" customWidth="1"/>
    <col min="7685" max="7686" width="8.6640625" style="6"/>
    <col min="7687" max="7687" width="12.1640625" style="6" customWidth="1"/>
    <col min="7688" max="7936" width="8.6640625" style="6"/>
    <col min="7937" max="7937" width="12.5" style="6" customWidth="1"/>
    <col min="7938" max="7938" width="35" style="6" customWidth="1"/>
    <col min="7939" max="7939" width="28" style="6" customWidth="1"/>
    <col min="7940" max="7940" width="26" style="6" customWidth="1"/>
    <col min="7941" max="7942" width="8.6640625" style="6"/>
    <col min="7943" max="7943" width="12.1640625" style="6" customWidth="1"/>
    <col min="7944" max="8192" width="8.6640625" style="6"/>
    <col min="8193" max="8193" width="12.5" style="6" customWidth="1"/>
    <col min="8194" max="8194" width="35" style="6" customWidth="1"/>
    <col min="8195" max="8195" width="28" style="6" customWidth="1"/>
    <col min="8196" max="8196" width="26" style="6" customWidth="1"/>
    <col min="8197" max="8198" width="8.6640625" style="6"/>
    <col min="8199" max="8199" width="12.1640625" style="6" customWidth="1"/>
    <col min="8200" max="8448" width="8.6640625" style="6"/>
    <col min="8449" max="8449" width="12.5" style="6" customWidth="1"/>
    <col min="8450" max="8450" width="35" style="6" customWidth="1"/>
    <col min="8451" max="8451" width="28" style="6" customWidth="1"/>
    <col min="8452" max="8452" width="26" style="6" customWidth="1"/>
    <col min="8453" max="8454" width="8.6640625" style="6"/>
    <col min="8455" max="8455" width="12.1640625" style="6" customWidth="1"/>
    <col min="8456" max="8704" width="8.6640625" style="6"/>
    <col min="8705" max="8705" width="12.5" style="6" customWidth="1"/>
    <col min="8706" max="8706" width="35" style="6" customWidth="1"/>
    <col min="8707" max="8707" width="28" style="6" customWidth="1"/>
    <col min="8708" max="8708" width="26" style="6" customWidth="1"/>
    <col min="8709" max="8710" width="8.6640625" style="6"/>
    <col min="8711" max="8711" width="12.1640625" style="6" customWidth="1"/>
    <col min="8712" max="8960" width="8.6640625" style="6"/>
    <col min="8961" max="8961" width="12.5" style="6" customWidth="1"/>
    <col min="8962" max="8962" width="35" style="6" customWidth="1"/>
    <col min="8963" max="8963" width="28" style="6" customWidth="1"/>
    <col min="8964" max="8964" width="26" style="6" customWidth="1"/>
    <col min="8965" max="8966" width="8.6640625" style="6"/>
    <col min="8967" max="8967" width="12.1640625" style="6" customWidth="1"/>
    <col min="8968" max="9216" width="8.6640625" style="6"/>
    <col min="9217" max="9217" width="12.5" style="6" customWidth="1"/>
    <col min="9218" max="9218" width="35" style="6" customWidth="1"/>
    <col min="9219" max="9219" width="28" style="6" customWidth="1"/>
    <col min="9220" max="9220" width="26" style="6" customWidth="1"/>
    <col min="9221" max="9222" width="8.6640625" style="6"/>
    <col min="9223" max="9223" width="12.1640625" style="6" customWidth="1"/>
    <col min="9224" max="9472" width="8.6640625" style="6"/>
    <col min="9473" max="9473" width="12.5" style="6" customWidth="1"/>
    <col min="9474" max="9474" width="35" style="6" customWidth="1"/>
    <col min="9475" max="9475" width="28" style="6" customWidth="1"/>
    <col min="9476" max="9476" width="26" style="6" customWidth="1"/>
    <col min="9477" max="9478" width="8.6640625" style="6"/>
    <col min="9479" max="9479" width="12.1640625" style="6" customWidth="1"/>
    <col min="9480" max="9728" width="8.6640625" style="6"/>
    <col min="9729" max="9729" width="12.5" style="6" customWidth="1"/>
    <col min="9730" max="9730" width="35" style="6" customWidth="1"/>
    <col min="9731" max="9731" width="28" style="6" customWidth="1"/>
    <col min="9732" max="9732" width="26" style="6" customWidth="1"/>
    <col min="9733" max="9734" width="8.6640625" style="6"/>
    <col min="9735" max="9735" width="12.1640625" style="6" customWidth="1"/>
    <col min="9736" max="9984" width="8.6640625" style="6"/>
    <col min="9985" max="9985" width="12.5" style="6" customWidth="1"/>
    <col min="9986" max="9986" width="35" style="6" customWidth="1"/>
    <col min="9987" max="9987" width="28" style="6" customWidth="1"/>
    <col min="9988" max="9988" width="26" style="6" customWidth="1"/>
    <col min="9989" max="9990" width="8.6640625" style="6"/>
    <col min="9991" max="9991" width="12.1640625" style="6" customWidth="1"/>
    <col min="9992" max="10240" width="8.6640625" style="6"/>
    <col min="10241" max="10241" width="12.5" style="6" customWidth="1"/>
    <col min="10242" max="10242" width="35" style="6" customWidth="1"/>
    <col min="10243" max="10243" width="28" style="6" customWidth="1"/>
    <col min="10244" max="10244" width="26" style="6" customWidth="1"/>
    <col min="10245" max="10246" width="8.6640625" style="6"/>
    <col min="10247" max="10247" width="12.1640625" style="6" customWidth="1"/>
    <col min="10248" max="10496" width="8.6640625" style="6"/>
    <col min="10497" max="10497" width="12.5" style="6" customWidth="1"/>
    <col min="10498" max="10498" width="35" style="6" customWidth="1"/>
    <col min="10499" max="10499" width="28" style="6" customWidth="1"/>
    <col min="10500" max="10500" width="26" style="6" customWidth="1"/>
    <col min="10501" max="10502" width="8.6640625" style="6"/>
    <col min="10503" max="10503" width="12.1640625" style="6" customWidth="1"/>
    <col min="10504" max="10752" width="8.6640625" style="6"/>
    <col min="10753" max="10753" width="12.5" style="6" customWidth="1"/>
    <col min="10754" max="10754" width="35" style="6" customWidth="1"/>
    <col min="10755" max="10755" width="28" style="6" customWidth="1"/>
    <col min="10756" max="10756" width="26" style="6" customWidth="1"/>
    <col min="10757" max="10758" width="8.6640625" style="6"/>
    <col min="10759" max="10759" width="12.1640625" style="6" customWidth="1"/>
    <col min="10760" max="11008" width="8.6640625" style="6"/>
    <col min="11009" max="11009" width="12.5" style="6" customWidth="1"/>
    <col min="11010" max="11010" width="35" style="6" customWidth="1"/>
    <col min="11011" max="11011" width="28" style="6" customWidth="1"/>
    <col min="11012" max="11012" width="26" style="6" customWidth="1"/>
    <col min="11013" max="11014" width="8.6640625" style="6"/>
    <col min="11015" max="11015" width="12.1640625" style="6" customWidth="1"/>
    <col min="11016" max="11264" width="8.6640625" style="6"/>
    <col min="11265" max="11265" width="12.5" style="6" customWidth="1"/>
    <col min="11266" max="11266" width="35" style="6" customWidth="1"/>
    <col min="11267" max="11267" width="28" style="6" customWidth="1"/>
    <col min="11268" max="11268" width="26" style="6" customWidth="1"/>
    <col min="11269" max="11270" width="8.6640625" style="6"/>
    <col min="11271" max="11271" width="12.1640625" style="6" customWidth="1"/>
    <col min="11272" max="11520" width="8.6640625" style="6"/>
    <col min="11521" max="11521" width="12.5" style="6" customWidth="1"/>
    <col min="11522" max="11522" width="35" style="6" customWidth="1"/>
    <col min="11523" max="11523" width="28" style="6" customWidth="1"/>
    <col min="11524" max="11524" width="26" style="6" customWidth="1"/>
    <col min="11525" max="11526" width="8.6640625" style="6"/>
    <col min="11527" max="11527" width="12.1640625" style="6" customWidth="1"/>
    <col min="11528" max="11776" width="8.6640625" style="6"/>
    <col min="11777" max="11777" width="12.5" style="6" customWidth="1"/>
    <col min="11778" max="11778" width="35" style="6" customWidth="1"/>
    <col min="11779" max="11779" width="28" style="6" customWidth="1"/>
    <col min="11780" max="11780" width="26" style="6" customWidth="1"/>
    <col min="11781" max="11782" width="8.6640625" style="6"/>
    <col min="11783" max="11783" width="12.1640625" style="6" customWidth="1"/>
    <col min="11784" max="12032" width="8.6640625" style="6"/>
    <col min="12033" max="12033" width="12.5" style="6" customWidth="1"/>
    <col min="12034" max="12034" width="35" style="6" customWidth="1"/>
    <col min="12035" max="12035" width="28" style="6" customWidth="1"/>
    <col min="12036" max="12036" width="26" style="6" customWidth="1"/>
    <col min="12037" max="12038" width="8.6640625" style="6"/>
    <col min="12039" max="12039" width="12.1640625" style="6" customWidth="1"/>
    <col min="12040" max="12288" width="8.6640625" style="6"/>
    <col min="12289" max="12289" width="12.5" style="6" customWidth="1"/>
    <col min="12290" max="12290" width="35" style="6" customWidth="1"/>
    <col min="12291" max="12291" width="28" style="6" customWidth="1"/>
    <col min="12292" max="12292" width="26" style="6" customWidth="1"/>
    <col min="12293" max="12294" width="8.6640625" style="6"/>
    <col min="12295" max="12295" width="12.1640625" style="6" customWidth="1"/>
    <col min="12296" max="12544" width="8.6640625" style="6"/>
    <col min="12545" max="12545" width="12.5" style="6" customWidth="1"/>
    <col min="12546" max="12546" width="35" style="6" customWidth="1"/>
    <col min="12547" max="12547" width="28" style="6" customWidth="1"/>
    <col min="12548" max="12548" width="26" style="6" customWidth="1"/>
    <col min="12549" max="12550" width="8.6640625" style="6"/>
    <col min="12551" max="12551" width="12.1640625" style="6" customWidth="1"/>
    <col min="12552" max="12800" width="8.6640625" style="6"/>
    <col min="12801" max="12801" width="12.5" style="6" customWidth="1"/>
    <col min="12802" max="12802" width="35" style="6" customWidth="1"/>
    <col min="12803" max="12803" width="28" style="6" customWidth="1"/>
    <col min="12804" max="12804" width="26" style="6" customWidth="1"/>
    <col min="12805" max="12806" width="8.6640625" style="6"/>
    <col min="12807" max="12807" width="12.1640625" style="6" customWidth="1"/>
    <col min="12808" max="13056" width="8.6640625" style="6"/>
    <col min="13057" max="13057" width="12.5" style="6" customWidth="1"/>
    <col min="13058" max="13058" width="35" style="6" customWidth="1"/>
    <col min="13059" max="13059" width="28" style="6" customWidth="1"/>
    <col min="13060" max="13060" width="26" style="6" customWidth="1"/>
    <col min="13061" max="13062" width="8.6640625" style="6"/>
    <col min="13063" max="13063" width="12.1640625" style="6" customWidth="1"/>
    <col min="13064" max="13312" width="8.6640625" style="6"/>
    <col min="13313" max="13313" width="12.5" style="6" customWidth="1"/>
    <col min="13314" max="13314" width="35" style="6" customWidth="1"/>
    <col min="13315" max="13315" width="28" style="6" customWidth="1"/>
    <col min="13316" max="13316" width="26" style="6" customWidth="1"/>
    <col min="13317" max="13318" width="8.6640625" style="6"/>
    <col min="13319" max="13319" width="12.1640625" style="6" customWidth="1"/>
    <col min="13320" max="13568" width="8.6640625" style="6"/>
    <col min="13569" max="13569" width="12.5" style="6" customWidth="1"/>
    <col min="13570" max="13570" width="35" style="6" customWidth="1"/>
    <col min="13571" max="13571" width="28" style="6" customWidth="1"/>
    <col min="13572" max="13572" width="26" style="6" customWidth="1"/>
    <col min="13573" max="13574" width="8.6640625" style="6"/>
    <col min="13575" max="13575" width="12.1640625" style="6" customWidth="1"/>
    <col min="13576" max="13824" width="8.6640625" style="6"/>
    <col min="13825" max="13825" width="12.5" style="6" customWidth="1"/>
    <col min="13826" max="13826" width="35" style="6" customWidth="1"/>
    <col min="13827" max="13827" width="28" style="6" customWidth="1"/>
    <col min="13828" max="13828" width="26" style="6" customWidth="1"/>
    <col min="13829" max="13830" width="8.6640625" style="6"/>
    <col min="13831" max="13831" width="12.1640625" style="6" customWidth="1"/>
    <col min="13832" max="14080" width="8.6640625" style="6"/>
    <col min="14081" max="14081" width="12.5" style="6" customWidth="1"/>
    <col min="14082" max="14082" width="35" style="6" customWidth="1"/>
    <col min="14083" max="14083" width="28" style="6" customWidth="1"/>
    <col min="14084" max="14084" width="26" style="6" customWidth="1"/>
    <col min="14085" max="14086" width="8.6640625" style="6"/>
    <col min="14087" max="14087" width="12.1640625" style="6" customWidth="1"/>
    <col min="14088" max="14336" width="8.6640625" style="6"/>
    <col min="14337" max="14337" width="12.5" style="6" customWidth="1"/>
    <col min="14338" max="14338" width="35" style="6" customWidth="1"/>
    <col min="14339" max="14339" width="28" style="6" customWidth="1"/>
    <col min="14340" max="14340" width="26" style="6" customWidth="1"/>
    <col min="14341" max="14342" width="8.6640625" style="6"/>
    <col min="14343" max="14343" width="12.1640625" style="6" customWidth="1"/>
    <col min="14344" max="14592" width="8.6640625" style="6"/>
    <col min="14593" max="14593" width="12.5" style="6" customWidth="1"/>
    <col min="14594" max="14594" width="35" style="6" customWidth="1"/>
    <col min="14595" max="14595" width="28" style="6" customWidth="1"/>
    <col min="14596" max="14596" width="26" style="6" customWidth="1"/>
    <col min="14597" max="14598" width="8.6640625" style="6"/>
    <col min="14599" max="14599" width="12.1640625" style="6" customWidth="1"/>
    <col min="14600" max="14848" width="8.6640625" style="6"/>
    <col min="14849" max="14849" width="12.5" style="6" customWidth="1"/>
    <col min="14850" max="14850" width="35" style="6" customWidth="1"/>
    <col min="14851" max="14851" width="28" style="6" customWidth="1"/>
    <col min="14852" max="14852" width="26" style="6" customWidth="1"/>
    <col min="14853" max="14854" width="8.6640625" style="6"/>
    <col min="14855" max="14855" width="12.1640625" style="6" customWidth="1"/>
    <col min="14856" max="15104" width="8.6640625" style="6"/>
    <col min="15105" max="15105" width="12.5" style="6" customWidth="1"/>
    <col min="15106" max="15106" width="35" style="6" customWidth="1"/>
    <col min="15107" max="15107" width="28" style="6" customWidth="1"/>
    <col min="15108" max="15108" width="26" style="6" customWidth="1"/>
    <col min="15109" max="15110" width="8.6640625" style="6"/>
    <col min="15111" max="15111" width="12.1640625" style="6" customWidth="1"/>
    <col min="15112" max="15360" width="8.6640625" style="6"/>
    <col min="15361" max="15361" width="12.5" style="6" customWidth="1"/>
    <col min="15362" max="15362" width="35" style="6" customWidth="1"/>
    <col min="15363" max="15363" width="28" style="6" customWidth="1"/>
    <col min="15364" max="15364" width="26" style="6" customWidth="1"/>
    <col min="15365" max="15366" width="8.6640625" style="6"/>
    <col min="15367" max="15367" width="12.1640625" style="6" customWidth="1"/>
    <col min="15368" max="15616" width="8.6640625" style="6"/>
    <col min="15617" max="15617" width="12.5" style="6" customWidth="1"/>
    <col min="15618" max="15618" width="35" style="6" customWidth="1"/>
    <col min="15619" max="15619" width="28" style="6" customWidth="1"/>
    <col min="15620" max="15620" width="26" style="6" customWidth="1"/>
    <col min="15621" max="15622" width="8.6640625" style="6"/>
    <col min="15623" max="15623" width="12.1640625" style="6" customWidth="1"/>
    <col min="15624" max="15872" width="8.6640625" style="6"/>
    <col min="15873" max="15873" width="12.5" style="6" customWidth="1"/>
    <col min="15874" max="15874" width="35" style="6" customWidth="1"/>
    <col min="15875" max="15875" width="28" style="6" customWidth="1"/>
    <col min="15876" max="15876" width="26" style="6" customWidth="1"/>
    <col min="15877" max="15878" width="8.6640625" style="6"/>
    <col min="15879" max="15879" width="12.1640625" style="6" customWidth="1"/>
    <col min="15880" max="16128" width="8.6640625" style="6"/>
    <col min="16129" max="16129" width="12.5" style="6" customWidth="1"/>
    <col min="16130" max="16130" width="35" style="6" customWidth="1"/>
    <col min="16131" max="16131" width="28" style="6" customWidth="1"/>
    <col min="16132" max="16132" width="26" style="6" customWidth="1"/>
    <col min="16133" max="16134" width="8.6640625" style="6"/>
    <col min="16135" max="16135" width="12.1640625" style="6" customWidth="1"/>
    <col min="16136" max="16384" width="8.6640625" style="6"/>
  </cols>
  <sheetData>
    <row r="1" spans="1:8" ht="23" customHeight="1">
      <c r="A1" s="37" t="s">
        <v>53</v>
      </c>
      <c r="B1" s="37"/>
      <c r="C1" s="37"/>
      <c r="D1" s="37"/>
      <c r="E1" s="37"/>
      <c r="F1" s="37"/>
      <c r="G1" s="37"/>
      <c r="H1" s="37"/>
    </row>
    <row r="2" spans="1:8" ht="17">
      <c r="A2" s="83" t="s">
        <v>0</v>
      </c>
      <c r="B2" s="84" t="s">
        <v>31</v>
      </c>
      <c r="C2" s="85" t="s">
        <v>2</v>
      </c>
      <c r="D2" s="85" t="s">
        <v>3</v>
      </c>
      <c r="E2" s="130" t="s">
        <v>4</v>
      </c>
      <c r="F2" s="130"/>
      <c r="G2" s="49" t="s">
        <v>66</v>
      </c>
      <c r="H2" s="50"/>
    </row>
    <row r="3" spans="1:8" ht="17">
      <c r="A3" s="51" t="s">
        <v>6</v>
      </c>
      <c r="B3" s="51" t="s">
        <v>7</v>
      </c>
      <c r="C3" s="52" t="s">
        <v>8</v>
      </c>
      <c r="D3" s="52"/>
      <c r="E3" s="51" t="s">
        <v>9</v>
      </c>
      <c r="F3" s="51" t="s">
        <v>45</v>
      </c>
      <c r="G3" s="51" t="s">
        <v>42</v>
      </c>
      <c r="H3" s="51" t="s">
        <v>10</v>
      </c>
    </row>
    <row r="4" spans="1:8" ht="69" customHeight="1">
      <c r="A4" s="54" t="s">
        <v>74</v>
      </c>
      <c r="B4" s="55" t="s">
        <v>84</v>
      </c>
      <c r="C4" s="56" t="s">
        <v>75</v>
      </c>
      <c r="D4" s="57"/>
      <c r="E4" s="58">
        <v>0.2</v>
      </c>
      <c r="F4" s="104">
        <v>100</v>
      </c>
      <c r="G4" s="104">
        <v>100</v>
      </c>
      <c r="H4" s="81" t="s">
        <v>198</v>
      </c>
    </row>
    <row r="5" spans="1:8" ht="150" customHeight="1">
      <c r="A5" s="48"/>
      <c r="B5" s="55" t="s">
        <v>85</v>
      </c>
      <c r="C5" s="131" t="s">
        <v>199</v>
      </c>
      <c r="D5" s="132"/>
      <c r="E5" s="58">
        <v>0.2</v>
      </c>
      <c r="F5" s="104">
        <v>85</v>
      </c>
      <c r="G5" s="104">
        <v>85</v>
      </c>
      <c r="H5" s="60"/>
    </row>
    <row r="6" spans="1:8" ht="102" customHeight="1">
      <c r="A6" s="64" t="s">
        <v>87</v>
      </c>
      <c r="B6" s="65" t="s">
        <v>88</v>
      </c>
      <c r="C6" s="66" t="s">
        <v>200</v>
      </c>
      <c r="D6" s="133"/>
      <c r="E6" s="58">
        <v>0.25</v>
      </c>
      <c r="F6" s="104">
        <v>85</v>
      </c>
      <c r="G6" s="104">
        <v>85</v>
      </c>
      <c r="H6" s="60"/>
    </row>
    <row r="7" spans="1:8" ht="148" customHeight="1">
      <c r="A7" s="69" t="s">
        <v>90</v>
      </c>
      <c r="B7" s="70" t="s">
        <v>91</v>
      </c>
      <c r="C7" s="71" t="s">
        <v>92</v>
      </c>
      <c r="D7" s="57"/>
      <c r="E7" s="58">
        <v>0.2</v>
      </c>
      <c r="F7" s="104">
        <v>90</v>
      </c>
      <c r="G7" s="106">
        <v>90</v>
      </c>
      <c r="H7" s="63" t="s">
        <v>201</v>
      </c>
    </row>
    <row r="8" spans="1:8" ht="42" customHeight="1">
      <c r="A8" s="69" t="s">
        <v>93</v>
      </c>
      <c r="B8" s="73" t="s">
        <v>94</v>
      </c>
      <c r="C8" s="74" t="s">
        <v>202</v>
      </c>
      <c r="D8" s="62"/>
      <c r="E8" s="58">
        <v>0.15</v>
      </c>
      <c r="F8" s="104">
        <v>100</v>
      </c>
      <c r="G8" s="106">
        <v>100</v>
      </c>
      <c r="H8" s="63" t="s">
        <v>203</v>
      </c>
    </row>
    <row r="9" spans="1:8" ht="130" customHeight="1">
      <c r="A9" s="47" t="s">
        <v>79</v>
      </c>
      <c r="B9" s="88" t="s">
        <v>12</v>
      </c>
      <c r="C9" s="89" t="s">
        <v>99</v>
      </c>
      <c r="D9" s="90"/>
      <c r="E9" s="53" t="s">
        <v>11</v>
      </c>
      <c r="F9" s="104">
        <v>0</v>
      </c>
      <c r="G9" s="104">
        <v>0</v>
      </c>
      <c r="H9" s="60"/>
    </row>
    <row r="10" spans="1:8" ht="14" customHeight="1">
      <c r="A10" s="76" t="s">
        <v>43</v>
      </c>
      <c r="B10" s="77"/>
      <c r="C10" s="77"/>
      <c r="D10" s="77"/>
      <c r="E10" s="78"/>
      <c r="F10" s="79">
        <f>F4*E4+F5*E5+F6*E6+F7*E7+F8*E8+F9</f>
        <v>91.25</v>
      </c>
      <c r="G10" s="79">
        <f>G4*E4+G5*E5+G6*E6+G7*E7+G8*E8+G9</f>
        <v>91.25</v>
      </c>
      <c r="H10" s="80"/>
    </row>
    <row r="12" spans="1:8" ht="70" customHeight="1"/>
    <row r="13" spans="1:8" ht="144" customHeight="1"/>
    <row r="14" spans="1:8" ht="56" customHeight="1"/>
    <row r="15" spans="1:8" ht="63" customHeight="1"/>
    <row r="16" spans="1:8" ht="14" customHeight="1"/>
    <row r="20" ht="101" customHeight="1"/>
    <row r="21" ht="75" customHeight="1"/>
    <row r="22" ht="14" customHeight="1"/>
  </sheetData>
  <mergeCells count="12">
    <mergeCell ref="E2:F2"/>
    <mergeCell ref="C3:D3"/>
    <mergeCell ref="A1:H1"/>
    <mergeCell ref="G2:H2"/>
    <mergeCell ref="C9:D9"/>
    <mergeCell ref="A10:E10"/>
    <mergeCell ref="A4:A5"/>
    <mergeCell ref="C4:D4"/>
    <mergeCell ref="C5:D5"/>
    <mergeCell ref="C6:D6"/>
    <mergeCell ref="C7:D7"/>
    <mergeCell ref="C8:D8"/>
  </mergeCells>
  <phoneticPr fontId="10" type="noConversion"/>
  <pageMargins left="0.75" right="0.75" top="1" bottom="1" header="0.51180555555555551" footer="0.51180555555555551"/>
  <pageSetup paperSize="9" orientation="portrait" horizontalDpi="0" verticalDpi="0"/>
  <headerFooter scaleWithDoc="0"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9319A-4237-8147-A7AB-7A4CDFF5AA46}">
  <sheetPr>
    <tabColor theme="9" tint="0.59999389629810485"/>
  </sheetPr>
  <dimension ref="A1:H22"/>
  <sheetViews>
    <sheetView zoomScaleNormal="100" zoomScaleSheetLayoutView="100" workbookViewId="0">
      <selection activeCell="C7" sqref="C7:D7"/>
    </sheetView>
  </sheetViews>
  <sheetFormatPr baseColWidth="10" defaultColWidth="8.6640625" defaultRowHeight="14"/>
  <cols>
    <col min="1" max="1" width="8.6640625" style="6" customWidth="1"/>
    <col min="2" max="2" width="59.5" style="6" customWidth="1"/>
    <col min="3" max="3" width="54.83203125" style="6" customWidth="1"/>
    <col min="4" max="4" width="47.5" style="6" customWidth="1"/>
    <col min="5" max="5" width="7" style="6" customWidth="1"/>
    <col min="6" max="6" width="8.1640625" style="6" customWidth="1"/>
    <col min="7" max="7" width="8.6640625" style="6" customWidth="1"/>
    <col min="8" max="8" width="62.1640625" style="6" customWidth="1"/>
    <col min="9" max="256" width="8.6640625" style="6"/>
    <col min="257" max="257" width="12.5" style="6" customWidth="1"/>
    <col min="258" max="258" width="35" style="6" customWidth="1"/>
    <col min="259" max="259" width="28" style="6" customWidth="1"/>
    <col min="260" max="260" width="26" style="6" customWidth="1"/>
    <col min="261" max="262" width="8.6640625" style="6"/>
    <col min="263" max="263" width="12.1640625" style="6" customWidth="1"/>
    <col min="264" max="512" width="8.6640625" style="6"/>
    <col min="513" max="513" width="12.5" style="6" customWidth="1"/>
    <col min="514" max="514" width="35" style="6" customWidth="1"/>
    <col min="515" max="515" width="28" style="6" customWidth="1"/>
    <col min="516" max="516" width="26" style="6" customWidth="1"/>
    <col min="517" max="518" width="8.6640625" style="6"/>
    <col min="519" max="519" width="12.1640625" style="6" customWidth="1"/>
    <col min="520" max="768" width="8.6640625" style="6"/>
    <col min="769" max="769" width="12.5" style="6" customWidth="1"/>
    <col min="770" max="770" width="35" style="6" customWidth="1"/>
    <col min="771" max="771" width="28" style="6" customWidth="1"/>
    <col min="772" max="772" width="26" style="6" customWidth="1"/>
    <col min="773" max="774" width="8.6640625" style="6"/>
    <col min="775" max="775" width="12.1640625" style="6" customWidth="1"/>
    <col min="776" max="1024" width="8.6640625" style="6"/>
    <col min="1025" max="1025" width="12.5" style="6" customWidth="1"/>
    <col min="1026" max="1026" width="35" style="6" customWidth="1"/>
    <col min="1027" max="1027" width="28" style="6" customWidth="1"/>
    <col min="1028" max="1028" width="26" style="6" customWidth="1"/>
    <col min="1029" max="1030" width="8.6640625" style="6"/>
    <col min="1031" max="1031" width="12.1640625" style="6" customWidth="1"/>
    <col min="1032" max="1280" width="8.6640625" style="6"/>
    <col min="1281" max="1281" width="12.5" style="6" customWidth="1"/>
    <col min="1282" max="1282" width="35" style="6" customWidth="1"/>
    <col min="1283" max="1283" width="28" style="6" customWidth="1"/>
    <col min="1284" max="1284" width="26" style="6" customWidth="1"/>
    <col min="1285" max="1286" width="8.6640625" style="6"/>
    <col min="1287" max="1287" width="12.1640625" style="6" customWidth="1"/>
    <col min="1288" max="1536" width="8.6640625" style="6"/>
    <col min="1537" max="1537" width="12.5" style="6" customWidth="1"/>
    <col min="1538" max="1538" width="35" style="6" customWidth="1"/>
    <col min="1539" max="1539" width="28" style="6" customWidth="1"/>
    <col min="1540" max="1540" width="26" style="6" customWidth="1"/>
    <col min="1541" max="1542" width="8.6640625" style="6"/>
    <col min="1543" max="1543" width="12.1640625" style="6" customWidth="1"/>
    <col min="1544" max="1792" width="8.6640625" style="6"/>
    <col min="1793" max="1793" width="12.5" style="6" customWidth="1"/>
    <col min="1794" max="1794" width="35" style="6" customWidth="1"/>
    <col min="1795" max="1795" width="28" style="6" customWidth="1"/>
    <col min="1796" max="1796" width="26" style="6" customWidth="1"/>
    <col min="1797" max="1798" width="8.6640625" style="6"/>
    <col min="1799" max="1799" width="12.1640625" style="6" customWidth="1"/>
    <col min="1800" max="2048" width="8.6640625" style="6"/>
    <col min="2049" max="2049" width="12.5" style="6" customWidth="1"/>
    <col min="2050" max="2050" width="35" style="6" customWidth="1"/>
    <col min="2051" max="2051" width="28" style="6" customWidth="1"/>
    <col min="2052" max="2052" width="26" style="6" customWidth="1"/>
    <col min="2053" max="2054" width="8.6640625" style="6"/>
    <col min="2055" max="2055" width="12.1640625" style="6" customWidth="1"/>
    <col min="2056" max="2304" width="8.6640625" style="6"/>
    <col min="2305" max="2305" width="12.5" style="6" customWidth="1"/>
    <col min="2306" max="2306" width="35" style="6" customWidth="1"/>
    <col min="2307" max="2307" width="28" style="6" customWidth="1"/>
    <col min="2308" max="2308" width="26" style="6" customWidth="1"/>
    <col min="2309" max="2310" width="8.6640625" style="6"/>
    <col min="2311" max="2311" width="12.1640625" style="6" customWidth="1"/>
    <col min="2312" max="2560" width="8.6640625" style="6"/>
    <col min="2561" max="2561" width="12.5" style="6" customWidth="1"/>
    <col min="2562" max="2562" width="35" style="6" customWidth="1"/>
    <col min="2563" max="2563" width="28" style="6" customWidth="1"/>
    <col min="2564" max="2564" width="26" style="6" customWidth="1"/>
    <col min="2565" max="2566" width="8.6640625" style="6"/>
    <col min="2567" max="2567" width="12.1640625" style="6" customWidth="1"/>
    <col min="2568" max="2816" width="8.6640625" style="6"/>
    <col min="2817" max="2817" width="12.5" style="6" customWidth="1"/>
    <col min="2818" max="2818" width="35" style="6" customWidth="1"/>
    <col min="2819" max="2819" width="28" style="6" customWidth="1"/>
    <col min="2820" max="2820" width="26" style="6" customWidth="1"/>
    <col min="2821" max="2822" width="8.6640625" style="6"/>
    <col min="2823" max="2823" width="12.1640625" style="6" customWidth="1"/>
    <col min="2824" max="3072" width="8.6640625" style="6"/>
    <col min="3073" max="3073" width="12.5" style="6" customWidth="1"/>
    <col min="3074" max="3074" width="35" style="6" customWidth="1"/>
    <col min="3075" max="3075" width="28" style="6" customWidth="1"/>
    <col min="3076" max="3076" width="26" style="6" customWidth="1"/>
    <col min="3077" max="3078" width="8.6640625" style="6"/>
    <col min="3079" max="3079" width="12.1640625" style="6" customWidth="1"/>
    <col min="3080" max="3328" width="8.6640625" style="6"/>
    <col min="3329" max="3329" width="12.5" style="6" customWidth="1"/>
    <col min="3330" max="3330" width="35" style="6" customWidth="1"/>
    <col min="3331" max="3331" width="28" style="6" customWidth="1"/>
    <col min="3332" max="3332" width="26" style="6" customWidth="1"/>
    <col min="3333" max="3334" width="8.6640625" style="6"/>
    <col min="3335" max="3335" width="12.1640625" style="6" customWidth="1"/>
    <col min="3336" max="3584" width="8.6640625" style="6"/>
    <col min="3585" max="3585" width="12.5" style="6" customWidth="1"/>
    <col min="3586" max="3586" width="35" style="6" customWidth="1"/>
    <col min="3587" max="3587" width="28" style="6" customWidth="1"/>
    <col min="3588" max="3588" width="26" style="6" customWidth="1"/>
    <col min="3589" max="3590" width="8.6640625" style="6"/>
    <col min="3591" max="3591" width="12.1640625" style="6" customWidth="1"/>
    <col min="3592" max="3840" width="8.6640625" style="6"/>
    <col min="3841" max="3841" width="12.5" style="6" customWidth="1"/>
    <col min="3842" max="3842" width="35" style="6" customWidth="1"/>
    <col min="3843" max="3843" width="28" style="6" customWidth="1"/>
    <col min="3844" max="3844" width="26" style="6" customWidth="1"/>
    <col min="3845" max="3846" width="8.6640625" style="6"/>
    <col min="3847" max="3847" width="12.1640625" style="6" customWidth="1"/>
    <col min="3848" max="4096" width="8.6640625" style="6"/>
    <col min="4097" max="4097" width="12.5" style="6" customWidth="1"/>
    <col min="4098" max="4098" width="35" style="6" customWidth="1"/>
    <col min="4099" max="4099" width="28" style="6" customWidth="1"/>
    <col min="4100" max="4100" width="26" style="6" customWidth="1"/>
    <col min="4101" max="4102" width="8.6640625" style="6"/>
    <col min="4103" max="4103" width="12.1640625" style="6" customWidth="1"/>
    <col min="4104" max="4352" width="8.6640625" style="6"/>
    <col min="4353" max="4353" width="12.5" style="6" customWidth="1"/>
    <col min="4354" max="4354" width="35" style="6" customWidth="1"/>
    <col min="4355" max="4355" width="28" style="6" customWidth="1"/>
    <col min="4356" max="4356" width="26" style="6" customWidth="1"/>
    <col min="4357" max="4358" width="8.6640625" style="6"/>
    <col min="4359" max="4359" width="12.1640625" style="6" customWidth="1"/>
    <col min="4360" max="4608" width="8.6640625" style="6"/>
    <col min="4609" max="4609" width="12.5" style="6" customWidth="1"/>
    <col min="4610" max="4610" width="35" style="6" customWidth="1"/>
    <col min="4611" max="4611" width="28" style="6" customWidth="1"/>
    <col min="4612" max="4612" width="26" style="6" customWidth="1"/>
    <col min="4613" max="4614" width="8.6640625" style="6"/>
    <col min="4615" max="4615" width="12.1640625" style="6" customWidth="1"/>
    <col min="4616" max="4864" width="8.6640625" style="6"/>
    <col min="4865" max="4865" width="12.5" style="6" customWidth="1"/>
    <col min="4866" max="4866" width="35" style="6" customWidth="1"/>
    <col min="4867" max="4867" width="28" style="6" customWidth="1"/>
    <col min="4868" max="4868" width="26" style="6" customWidth="1"/>
    <col min="4869" max="4870" width="8.6640625" style="6"/>
    <col min="4871" max="4871" width="12.1640625" style="6" customWidth="1"/>
    <col min="4872" max="5120" width="8.6640625" style="6"/>
    <col min="5121" max="5121" width="12.5" style="6" customWidth="1"/>
    <col min="5122" max="5122" width="35" style="6" customWidth="1"/>
    <col min="5123" max="5123" width="28" style="6" customWidth="1"/>
    <col min="5124" max="5124" width="26" style="6" customWidth="1"/>
    <col min="5125" max="5126" width="8.6640625" style="6"/>
    <col min="5127" max="5127" width="12.1640625" style="6" customWidth="1"/>
    <col min="5128" max="5376" width="8.6640625" style="6"/>
    <col min="5377" max="5377" width="12.5" style="6" customWidth="1"/>
    <col min="5378" max="5378" width="35" style="6" customWidth="1"/>
    <col min="5379" max="5379" width="28" style="6" customWidth="1"/>
    <col min="5380" max="5380" width="26" style="6" customWidth="1"/>
    <col min="5381" max="5382" width="8.6640625" style="6"/>
    <col min="5383" max="5383" width="12.1640625" style="6" customWidth="1"/>
    <col min="5384" max="5632" width="8.6640625" style="6"/>
    <col min="5633" max="5633" width="12.5" style="6" customWidth="1"/>
    <col min="5634" max="5634" width="35" style="6" customWidth="1"/>
    <col min="5635" max="5635" width="28" style="6" customWidth="1"/>
    <col min="5636" max="5636" width="26" style="6" customWidth="1"/>
    <col min="5637" max="5638" width="8.6640625" style="6"/>
    <col min="5639" max="5639" width="12.1640625" style="6" customWidth="1"/>
    <col min="5640" max="5888" width="8.6640625" style="6"/>
    <col min="5889" max="5889" width="12.5" style="6" customWidth="1"/>
    <col min="5890" max="5890" width="35" style="6" customWidth="1"/>
    <col min="5891" max="5891" width="28" style="6" customWidth="1"/>
    <col min="5892" max="5892" width="26" style="6" customWidth="1"/>
    <col min="5893" max="5894" width="8.6640625" style="6"/>
    <col min="5895" max="5895" width="12.1640625" style="6" customWidth="1"/>
    <col min="5896" max="6144" width="8.6640625" style="6"/>
    <col min="6145" max="6145" width="12.5" style="6" customWidth="1"/>
    <col min="6146" max="6146" width="35" style="6" customWidth="1"/>
    <col min="6147" max="6147" width="28" style="6" customWidth="1"/>
    <col min="6148" max="6148" width="26" style="6" customWidth="1"/>
    <col min="6149" max="6150" width="8.6640625" style="6"/>
    <col min="6151" max="6151" width="12.1640625" style="6" customWidth="1"/>
    <col min="6152" max="6400" width="8.6640625" style="6"/>
    <col min="6401" max="6401" width="12.5" style="6" customWidth="1"/>
    <col min="6402" max="6402" width="35" style="6" customWidth="1"/>
    <col min="6403" max="6403" width="28" style="6" customWidth="1"/>
    <col min="6404" max="6404" width="26" style="6" customWidth="1"/>
    <col min="6405" max="6406" width="8.6640625" style="6"/>
    <col min="6407" max="6407" width="12.1640625" style="6" customWidth="1"/>
    <col min="6408" max="6656" width="8.6640625" style="6"/>
    <col min="6657" max="6657" width="12.5" style="6" customWidth="1"/>
    <col min="6658" max="6658" width="35" style="6" customWidth="1"/>
    <col min="6659" max="6659" width="28" style="6" customWidth="1"/>
    <col min="6660" max="6660" width="26" style="6" customWidth="1"/>
    <col min="6661" max="6662" width="8.6640625" style="6"/>
    <col min="6663" max="6663" width="12.1640625" style="6" customWidth="1"/>
    <col min="6664" max="6912" width="8.6640625" style="6"/>
    <col min="6913" max="6913" width="12.5" style="6" customWidth="1"/>
    <col min="6914" max="6914" width="35" style="6" customWidth="1"/>
    <col min="6915" max="6915" width="28" style="6" customWidth="1"/>
    <col min="6916" max="6916" width="26" style="6" customWidth="1"/>
    <col min="6917" max="6918" width="8.6640625" style="6"/>
    <col min="6919" max="6919" width="12.1640625" style="6" customWidth="1"/>
    <col min="6920" max="7168" width="8.6640625" style="6"/>
    <col min="7169" max="7169" width="12.5" style="6" customWidth="1"/>
    <col min="7170" max="7170" width="35" style="6" customWidth="1"/>
    <col min="7171" max="7171" width="28" style="6" customWidth="1"/>
    <col min="7172" max="7172" width="26" style="6" customWidth="1"/>
    <col min="7173" max="7174" width="8.6640625" style="6"/>
    <col min="7175" max="7175" width="12.1640625" style="6" customWidth="1"/>
    <col min="7176" max="7424" width="8.6640625" style="6"/>
    <col min="7425" max="7425" width="12.5" style="6" customWidth="1"/>
    <col min="7426" max="7426" width="35" style="6" customWidth="1"/>
    <col min="7427" max="7427" width="28" style="6" customWidth="1"/>
    <col min="7428" max="7428" width="26" style="6" customWidth="1"/>
    <col min="7429" max="7430" width="8.6640625" style="6"/>
    <col min="7431" max="7431" width="12.1640625" style="6" customWidth="1"/>
    <col min="7432" max="7680" width="8.6640625" style="6"/>
    <col min="7681" max="7681" width="12.5" style="6" customWidth="1"/>
    <col min="7682" max="7682" width="35" style="6" customWidth="1"/>
    <col min="7683" max="7683" width="28" style="6" customWidth="1"/>
    <col min="7684" max="7684" width="26" style="6" customWidth="1"/>
    <col min="7685" max="7686" width="8.6640625" style="6"/>
    <col min="7687" max="7687" width="12.1640625" style="6" customWidth="1"/>
    <col min="7688" max="7936" width="8.6640625" style="6"/>
    <col min="7937" max="7937" width="12.5" style="6" customWidth="1"/>
    <col min="7938" max="7938" width="35" style="6" customWidth="1"/>
    <col min="7939" max="7939" width="28" style="6" customWidth="1"/>
    <col min="7940" max="7940" width="26" style="6" customWidth="1"/>
    <col min="7941" max="7942" width="8.6640625" style="6"/>
    <col min="7943" max="7943" width="12.1640625" style="6" customWidth="1"/>
    <col min="7944" max="8192" width="8.6640625" style="6"/>
    <col min="8193" max="8193" width="12.5" style="6" customWidth="1"/>
    <col min="8194" max="8194" width="35" style="6" customWidth="1"/>
    <col min="8195" max="8195" width="28" style="6" customWidth="1"/>
    <col min="8196" max="8196" width="26" style="6" customWidth="1"/>
    <col min="8197" max="8198" width="8.6640625" style="6"/>
    <col min="8199" max="8199" width="12.1640625" style="6" customWidth="1"/>
    <col min="8200" max="8448" width="8.6640625" style="6"/>
    <col min="8449" max="8449" width="12.5" style="6" customWidth="1"/>
    <col min="8450" max="8450" width="35" style="6" customWidth="1"/>
    <col min="8451" max="8451" width="28" style="6" customWidth="1"/>
    <col min="8452" max="8452" width="26" style="6" customWidth="1"/>
    <col min="8453" max="8454" width="8.6640625" style="6"/>
    <col min="8455" max="8455" width="12.1640625" style="6" customWidth="1"/>
    <col min="8456" max="8704" width="8.6640625" style="6"/>
    <col min="8705" max="8705" width="12.5" style="6" customWidth="1"/>
    <col min="8706" max="8706" width="35" style="6" customWidth="1"/>
    <col min="8707" max="8707" width="28" style="6" customWidth="1"/>
    <col min="8708" max="8708" width="26" style="6" customWidth="1"/>
    <col min="8709" max="8710" width="8.6640625" style="6"/>
    <col min="8711" max="8711" width="12.1640625" style="6" customWidth="1"/>
    <col min="8712" max="8960" width="8.6640625" style="6"/>
    <col min="8961" max="8961" width="12.5" style="6" customWidth="1"/>
    <col min="8962" max="8962" width="35" style="6" customWidth="1"/>
    <col min="8963" max="8963" width="28" style="6" customWidth="1"/>
    <col min="8964" max="8964" width="26" style="6" customWidth="1"/>
    <col min="8965" max="8966" width="8.6640625" style="6"/>
    <col min="8967" max="8967" width="12.1640625" style="6" customWidth="1"/>
    <col min="8968" max="9216" width="8.6640625" style="6"/>
    <col min="9217" max="9217" width="12.5" style="6" customWidth="1"/>
    <col min="9218" max="9218" width="35" style="6" customWidth="1"/>
    <col min="9219" max="9219" width="28" style="6" customWidth="1"/>
    <col min="9220" max="9220" width="26" style="6" customWidth="1"/>
    <col min="9221" max="9222" width="8.6640625" style="6"/>
    <col min="9223" max="9223" width="12.1640625" style="6" customWidth="1"/>
    <col min="9224" max="9472" width="8.6640625" style="6"/>
    <col min="9473" max="9473" width="12.5" style="6" customWidth="1"/>
    <col min="9474" max="9474" width="35" style="6" customWidth="1"/>
    <col min="9475" max="9475" width="28" style="6" customWidth="1"/>
    <col min="9476" max="9476" width="26" style="6" customWidth="1"/>
    <col min="9477" max="9478" width="8.6640625" style="6"/>
    <col min="9479" max="9479" width="12.1640625" style="6" customWidth="1"/>
    <col min="9480" max="9728" width="8.6640625" style="6"/>
    <col min="9729" max="9729" width="12.5" style="6" customWidth="1"/>
    <col min="9730" max="9730" width="35" style="6" customWidth="1"/>
    <col min="9731" max="9731" width="28" style="6" customWidth="1"/>
    <col min="9732" max="9732" width="26" style="6" customWidth="1"/>
    <col min="9733" max="9734" width="8.6640625" style="6"/>
    <col min="9735" max="9735" width="12.1640625" style="6" customWidth="1"/>
    <col min="9736" max="9984" width="8.6640625" style="6"/>
    <col min="9985" max="9985" width="12.5" style="6" customWidth="1"/>
    <col min="9986" max="9986" width="35" style="6" customWidth="1"/>
    <col min="9987" max="9987" width="28" style="6" customWidth="1"/>
    <col min="9988" max="9988" width="26" style="6" customWidth="1"/>
    <col min="9989" max="9990" width="8.6640625" style="6"/>
    <col min="9991" max="9991" width="12.1640625" style="6" customWidth="1"/>
    <col min="9992" max="10240" width="8.6640625" style="6"/>
    <col min="10241" max="10241" width="12.5" style="6" customWidth="1"/>
    <col min="10242" max="10242" width="35" style="6" customWidth="1"/>
    <col min="10243" max="10243" width="28" style="6" customWidth="1"/>
    <col min="10244" max="10244" width="26" style="6" customWidth="1"/>
    <col min="10245" max="10246" width="8.6640625" style="6"/>
    <col min="10247" max="10247" width="12.1640625" style="6" customWidth="1"/>
    <col min="10248" max="10496" width="8.6640625" style="6"/>
    <col min="10497" max="10497" width="12.5" style="6" customWidth="1"/>
    <col min="10498" max="10498" width="35" style="6" customWidth="1"/>
    <col min="10499" max="10499" width="28" style="6" customWidth="1"/>
    <col min="10500" max="10500" width="26" style="6" customWidth="1"/>
    <col min="10501" max="10502" width="8.6640625" style="6"/>
    <col min="10503" max="10503" width="12.1640625" style="6" customWidth="1"/>
    <col min="10504" max="10752" width="8.6640625" style="6"/>
    <col min="10753" max="10753" width="12.5" style="6" customWidth="1"/>
    <col min="10754" max="10754" width="35" style="6" customWidth="1"/>
    <col min="10755" max="10755" width="28" style="6" customWidth="1"/>
    <col min="10756" max="10756" width="26" style="6" customWidth="1"/>
    <col min="10757" max="10758" width="8.6640625" style="6"/>
    <col min="10759" max="10759" width="12.1640625" style="6" customWidth="1"/>
    <col min="10760" max="11008" width="8.6640625" style="6"/>
    <col min="11009" max="11009" width="12.5" style="6" customWidth="1"/>
    <col min="11010" max="11010" width="35" style="6" customWidth="1"/>
    <col min="11011" max="11011" width="28" style="6" customWidth="1"/>
    <col min="11012" max="11012" width="26" style="6" customWidth="1"/>
    <col min="11013" max="11014" width="8.6640625" style="6"/>
    <col min="11015" max="11015" width="12.1640625" style="6" customWidth="1"/>
    <col min="11016" max="11264" width="8.6640625" style="6"/>
    <col min="11265" max="11265" width="12.5" style="6" customWidth="1"/>
    <col min="11266" max="11266" width="35" style="6" customWidth="1"/>
    <col min="11267" max="11267" width="28" style="6" customWidth="1"/>
    <col min="11268" max="11268" width="26" style="6" customWidth="1"/>
    <col min="11269" max="11270" width="8.6640625" style="6"/>
    <col min="11271" max="11271" width="12.1640625" style="6" customWidth="1"/>
    <col min="11272" max="11520" width="8.6640625" style="6"/>
    <col min="11521" max="11521" width="12.5" style="6" customWidth="1"/>
    <col min="11522" max="11522" width="35" style="6" customWidth="1"/>
    <col min="11523" max="11523" width="28" style="6" customWidth="1"/>
    <col min="11524" max="11524" width="26" style="6" customWidth="1"/>
    <col min="11525" max="11526" width="8.6640625" style="6"/>
    <col min="11527" max="11527" width="12.1640625" style="6" customWidth="1"/>
    <col min="11528" max="11776" width="8.6640625" style="6"/>
    <col min="11777" max="11777" width="12.5" style="6" customWidth="1"/>
    <col min="11778" max="11778" width="35" style="6" customWidth="1"/>
    <col min="11779" max="11779" width="28" style="6" customWidth="1"/>
    <col min="11780" max="11780" width="26" style="6" customWidth="1"/>
    <col min="11781" max="11782" width="8.6640625" style="6"/>
    <col min="11783" max="11783" width="12.1640625" style="6" customWidth="1"/>
    <col min="11784" max="12032" width="8.6640625" style="6"/>
    <col min="12033" max="12033" width="12.5" style="6" customWidth="1"/>
    <col min="12034" max="12034" width="35" style="6" customWidth="1"/>
    <col min="12035" max="12035" width="28" style="6" customWidth="1"/>
    <col min="12036" max="12036" width="26" style="6" customWidth="1"/>
    <col min="12037" max="12038" width="8.6640625" style="6"/>
    <col min="12039" max="12039" width="12.1640625" style="6" customWidth="1"/>
    <col min="12040" max="12288" width="8.6640625" style="6"/>
    <col min="12289" max="12289" width="12.5" style="6" customWidth="1"/>
    <col min="12290" max="12290" width="35" style="6" customWidth="1"/>
    <col min="12291" max="12291" width="28" style="6" customWidth="1"/>
    <col min="12292" max="12292" width="26" style="6" customWidth="1"/>
    <col min="12293" max="12294" width="8.6640625" style="6"/>
    <col min="12295" max="12295" width="12.1640625" style="6" customWidth="1"/>
    <col min="12296" max="12544" width="8.6640625" style="6"/>
    <col min="12545" max="12545" width="12.5" style="6" customWidth="1"/>
    <col min="12546" max="12546" width="35" style="6" customWidth="1"/>
    <col min="12547" max="12547" width="28" style="6" customWidth="1"/>
    <col min="12548" max="12548" width="26" style="6" customWidth="1"/>
    <col min="12549" max="12550" width="8.6640625" style="6"/>
    <col min="12551" max="12551" width="12.1640625" style="6" customWidth="1"/>
    <col min="12552" max="12800" width="8.6640625" style="6"/>
    <col min="12801" max="12801" width="12.5" style="6" customWidth="1"/>
    <col min="12802" max="12802" width="35" style="6" customWidth="1"/>
    <col min="12803" max="12803" width="28" style="6" customWidth="1"/>
    <col min="12804" max="12804" width="26" style="6" customWidth="1"/>
    <col min="12805" max="12806" width="8.6640625" style="6"/>
    <col min="12807" max="12807" width="12.1640625" style="6" customWidth="1"/>
    <col min="12808" max="13056" width="8.6640625" style="6"/>
    <col min="13057" max="13057" width="12.5" style="6" customWidth="1"/>
    <col min="13058" max="13058" width="35" style="6" customWidth="1"/>
    <col min="13059" max="13059" width="28" style="6" customWidth="1"/>
    <col min="13060" max="13060" width="26" style="6" customWidth="1"/>
    <col min="13061" max="13062" width="8.6640625" style="6"/>
    <col min="13063" max="13063" width="12.1640625" style="6" customWidth="1"/>
    <col min="13064" max="13312" width="8.6640625" style="6"/>
    <col min="13313" max="13313" width="12.5" style="6" customWidth="1"/>
    <col min="13314" max="13314" width="35" style="6" customWidth="1"/>
    <col min="13315" max="13315" width="28" style="6" customWidth="1"/>
    <col min="13316" max="13316" width="26" style="6" customWidth="1"/>
    <col min="13317" max="13318" width="8.6640625" style="6"/>
    <col min="13319" max="13319" width="12.1640625" style="6" customWidth="1"/>
    <col min="13320" max="13568" width="8.6640625" style="6"/>
    <col min="13569" max="13569" width="12.5" style="6" customWidth="1"/>
    <col min="13570" max="13570" width="35" style="6" customWidth="1"/>
    <col min="13571" max="13571" width="28" style="6" customWidth="1"/>
    <col min="13572" max="13572" width="26" style="6" customWidth="1"/>
    <col min="13573" max="13574" width="8.6640625" style="6"/>
    <col min="13575" max="13575" width="12.1640625" style="6" customWidth="1"/>
    <col min="13576" max="13824" width="8.6640625" style="6"/>
    <col min="13825" max="13825" width="12.5" style="6" customWidth="1"/>
    <col min="13826" max="13826" width="35" style="6" customWidth="1"/>
    <col min="13827" max="13827" width="28" style="6" customWidth="1"/>
    <col min="13828" max="13828" width="26" style="6" customWidth="1"/>
    <col min="13829" max="13830" width="8.6640625" style="6"/>
    <col min="13831" max="13831" width="12.1640625" style="6" customWidth="1"/>
    <col min="13832" max="14080" width="8.6640625" style="6"/>
    <col min="14081" max="14081" width="12.5" style="6" customWidth="1"/>
    <col min="14082" max="14082" width="35" style="6" customWidth="1"/>
    <col min="14083" max="14083" width="28" style="6" customWidth="1"/>
    <col min="14084" max="14084" width="26" style="6" customWidth="1"/>
    <col min="14085" max="14086" width="8.6640625" style="6"/>
    <col min="14087" max="14087" width="12.1640625" style="6" customWidth="1"/>
    <col min="14088" max="14336" width="8.6640625" style="6"/>
    <col min="14337" max="14337" width="12.5" style="6" customWidth="1"/>
    <col min="14338" max="14338" width="35" style="6" customWidth="1"/>
    <col min="14339" max="14339" width="28" style="6" customWidth="1"/>
    <col min="14340" max="14340" width="26" style="6" customWidth="1"/>
    <col min="14341" max="14342" width="8.6640625" style="6"/>
    <col min="14343" max="14343" width="12.1640625" style="6" customWidth="1"/>
    <col min="14344" max="14592" width="8.6640625" style="6"/>
    <col min="14593" max="14593" width="12.5" style="6" customWidth="1"/>
    <col min="14594" max="14594" width="35" style="6" customWidth="1"/>
    <col min="14595" max="14595" width="28" style="6" customWidth="1"/>
    <col min="14596" max="14596" width="26" style="6" customWidth="1"/>
    <col min="14597" max="14598" width="8.6640625" style="6"/>
    <col min="14599" max="14599" width="12.1640625" style="6" customWidth="1"/>
    <col min="14600" max="14848" width="8.6640625" style="6"/>
    <col min="14849" max="14849" width="12.5" style="6" customWidth="1"/>
    <col min="14850" max="14850" width="35" style="6" customWidth="1"/>
    <col min="14851" max="14851" width="28" style="6" customWidth="1"/>
    <col min="14852" max="14852" width="26" style="6" customWidth="1"/>
    <col min="14853" max="14854" width="8.6640625" style="6"/>
    <col min="14855" max="14855" width="12.1640625" style="6" customWidth="1"/>
    <col min="14856" max="15104" width="8.6640625" style="6"/>
    <col min="15105" max="15105" width="12.5" style="6" customWidth="1"/>
    <col min="15106" max="15106" width="35" style="6" customWidth="1"/>
    <col min="15107" max="15107" width="28" style="6" customWidth="1"/>
    <col min="15108" max="15108" width="26" style="6" customWidth="1"/>
    <col min="15109" max="15110" width="8.6640625" style="6"/>
    <col min="15111" max="15111" width="12.1640625" style="6" customWidth="1"/>
    <col min="15112" max="15360" width="8.6640625" style="6"/>
    <col min="15361" max="15361" width="12.5" style="6" customWidth="1"/>
    <col min="15362" max="15362" width="35" style="6" customWidth="1"/>
    <col min="15363" max="15363" width="28" style="6" customWidth="1"/>
    <col min="15364" max="15364" width="26" style="6" customWidth="1"/>
    <col min="15365" max="15366" width="8.6640625" style="6"/>
    <col min="15367" max="15367" width="12.1640625" style="6" customWidth="1"/>
    <col min="15368" max="15616" width="8.6640625" style="6"/>
    <col min="15617" max="15617" width="12.5" style="6" customWidth="1"/>
    <col min="15618" max="15618" width="35" style="6" customWidth="1"/>
    <col min="15619" max="15619" width="28" style="6" customWidth="1"/>
    <col min="15620" max="15620" width="26" style="6" customWidth="1"/>
    <col min="15621" max="15622" width="8.6640625" style="6"/>
    <col min="15623" max="15623" width="12.1640625" style="6" customWidth="1"/>
    <col min="15624" max="15872" width="8.6640625" style="6"/>
    <col min="15873" max="15873" width="12.5" style="6" customWidth="1"/>
    <col min="15874" max="15874" width="35" style="6" customWidth="1"/>
    <col min="15875" max="15875" width="28" style="6" customWidth="1"/>
    <col min="15876" max="15876" width="26" style="6" customWidth="1"/>
    <col min="15877" max="15878" width="8.6640625" style="6"/>
    <col min="15879" max="15879" width="12.1640625" style="6" customWidth="1"/>
    <col min="15880" max="16128" width="8.6640625" style="6"/>
    <col min="16129" max="16129" width="12.5" style="6" customWidth="1"/>
    <col min="16130" max="16130" width="35" style="6" customWidth="1"/>
    <col min="16131" max="16131" width="28" style="6" customWidth="1"/>
    <col min="16132" max="16132" width="26" style="6" customWidth="1"/>
    <col min="16133" max="16134" width="8.6640625" style="6"/>
    <col min="16135" max="16135" width="12.1640625" style="6" customWidth="1"/>
    <col min="16136" max="16384" width="8.6640625" style="6"/>
  </cols>
  <sheetData>
    <row r="1" spans="1:8" ht="23" customHeight="1">
      <c r="A1" s="37" t="s">
        <v>53</v>
      </c>
      <c r="B1" s="37"/>
      <c r="C1" s="37"/>
      <c r="D1" s="37"/>
      <c r="E1" s="37"/>
      <c r="F1" s="37"/>
      <c r="G1" s="37"/>
      <c r="H1" s="37"/>
    </row>
    <row r="2" spans="1:8" ht="17">
      <c r="A2" s="83" t="s">
        <v>0</v>
      </c>
      <c r="B2" s="84" t="s">
        <v>32</v>
      </c>
      <c r="C2" s="85" t="s">
        <v>2</v>
      </c>
      <c r="D2" s="85" t="s">
        <v>3</v>
      </c>
      <c r="E2" s="130" t="s">
        <v>4</v>
      </c>
      <c r="F2" s="130"/>
      <c r="G2" s="49" t="s">
        <v>66</v>
      </c>
      <c r="H2" s="50"/>
    </row>
    <row r="3" spans="1:8" ht="17">
      <c r="A3" s="51" t="s">
        <v>6</v>
      </c>
      <c r="B3" s="51" t="s">
        <v>7</v>
      </c>
      <c r="C3" s="52" t="s">
        <v>8</v>
      </c>
      <c r="D3" s="52"/>
      <c r="E3" s="51" t="s">
        <v>9</v>
      </c>
      <c r="F3" s="51" t="s">
        <v>45</v>
      </c>
      <c r="G3" s="51" t="s">
        <v>42</v>
      </c>
      <c r="H3" s="51" t="s">
        <v>10</v>
      </c>
    </row>
    <row r="4" spans="1:8" ht="65" customHeight="1">
      <c r="A4" s="54" t="s">
        <v>74</v>
      </c>
      <c r="B4" s="55" t="s">
        <v>84</v>
      </c>
      <c r="C4" s="56" t="s">
        <v>75</v>
      </c>
      <c r="D4" s="57"/>
      <c r="E4" s="58">
        <v>0.2</v>
      </c>
      <c r="F4" s="104">
        <v>100</v>
      </c>
      <c r="G4" s="104">
        <v>100</v>
      </c>
      <c r="H4" s="81" t="s">
        <v>198</v>
      </c>
    </row>
    <row r="5" spans="1:8" ht="160" customHeight="1">
      <c r="A5" s="48"/>
      <c r="B5" s="55" t="s">
        <v>85</v>
      </c>
      <c r="C5" s="131" t="s">
        <v>204</v>
      </c>
      <c r="D5" s="132"/>
      <c r="E5" s="58">
        <v>0.2</v>
      </c>
      <c r="F5" s="104">
        <v>90</v>
      </c>
      <c r="G5" s="104">
        <v>90</v>
      </c>
      <c r="H5" s="60" t="s">
        <v>205</v>
      </c>
    </row>
    <row r="6" spans="1:8" ht="85" customHeight="1">
      <c r="A6" s="64" t="s">
        <v>87</v>
      </c>
      <c r="B6" s="65" t="s">
        <v>145</v>
      </c>
      <c r="C6" s="66" t="s">
        <v>229</v>
      </c>
      <c r="D6" s="133"/>
      <c r="E6" s="58">
        <v>0.25</v>
      </c>
      <c r="F6" s="104">
        <v>90</v>
      </c>
      <c r="G6" s="104">
        <v>90</v>
      </c>
      <c r="H6" s="60" t="s">
        <v>206</v>
      </c>
    </row>
    <row r="7" spans="1:8" ht="151" customHeight="1">
      <c r="A7" s="69" t="s">
        <v>90</v>
      </c>
      <c r="B7" s="70" t="s">
        <v>91</v>
      </c>
      <c r="C7" s="71" t="s">
        <v>134</v>
      </c>
      <c r="D7" s="57"/>
      <c r="E7" s="58">
        <v>0.2</v>
      </c>
      <c r="F7" s="104">
        <v>80</v>
      </c>
      <c r="G7" s="106">
        <v>80</v>
      </c>
      <c r="H7" s="63"/>
    </row>
    <row r="8" spans="1:8" ht="42" customHeight="1">
      <c r="A8" s="69" t="s">
        <v>93</v>
      </c>
      <c r="B8" s="73" t="s">
        <v>94</v>
      </c>
      <c r="C8" s="74" t="s">
        <v>207</v>
      </c>
      <c r="D8" s="62"/>
      <c r="E8" s="58">
        <v>0.15</v>
      </c>
      <c r="F8" s="104">
        <v>100</v>
      </c>
      <c r="G8" s="106">
        <v>100</v>
      </c>
      <c r="H8" s="63" t="s">
        <v>208</v>
      </c>
    </row>
    <row r="9" spans="1:8" ht="103" customHeight="1">
      <c r="A9" s="47" t="s">
        <v>79</v>
      </c>
      <c r="B9" s="88" t="s">
        <v>12</v>
      </c>
      <c r="C9" s="89" t="s">
        <v>99</v>
      </c>
      <c r="D9" s="90"/>
      <c r="E9" s="53" t="s">
        <v>11</v>
      </c>
      <c r="F9" s="104">
        <v>0</v>
      </c>
      <c r="G9" s="104"/>
      <c r="H9" s="60"/>
    </row>
    <row r="10" spans="1:8" ht="14" customHeight="1">
      <c r="A10" s="76" t="s">
        <v>43</v>
      </c>
      <c r="B10" s="77"/>
      <c r="C10" s="77"/>
      <c r="D10" s="77"/>
      <c r="E10" s="78"/>
      <c r="F10" s="79">
        <f>F4*E4+F5*E5+F6*E6+F7*E7+F8*E8+F9</f>
        <v>91.5</v>
      </c>
      <c r="G10" s="79">
        <f>G4*E4+G5*E5+G6*E6+G7*E7+G8*E8+G9</f>
        <v>91.5</v>
      </c>
      <c r="H10" s="80"/>
    </row>
    <row r="12" spans="1:8" ht="59" customHeight="1"/>
    <row r="13" spans="1:8" ht="170" customHeight="1"/>
    <row r="14" spans="1:8" ht="36" customHeight="1"/>
    <row r="15" spans="1:8" ht="44" customHeight="1"/>
    <row r="16" spans="1:8" ht="14" customHeight="1"/>
    <row r="20" ht="97" customHeight="1"/>
    <row r="21" ht="58" customHeight="1"/>
    <row r="22" ht="14" customHeight="1"/>
  </sheetData>
  <mergeCells count="12">
    <mergeCell ref="E2:F2"/>
    <mergeCell ref="C3:D3"/>
    <mergeCell ref="A1:H1"/>
    <mergeCell ref="G2:H2"/>
    <mergeCell ref="C9:D9"/>
    <mergeCell ref="A10:E10"/>
    <mergeCell ref="A4:A5"/>
    <mergeCell ref="C4:D4"/>
    <mergeCell ref="C5:D5"/>
    <mergeCell ref="C6:D6"/>
    <mergeCell ref="C7:D7"/>
    <mergeCell ref="C8:D8"/>
  </mergeCells>
  <phoneticPr fontId="10" type="noConversion"/>
  <pageMargins left="0.75" right="0.75" top="1" bottom="1" header="0.51180555555555551" footer="0.51180555555555551"/>
  <pageSetup paperSize="9" orientation="portrait" horizontalDpi="0" verticalDpi="0"/>
  <headerFooter scaleWithDoc="0"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77A2-4D0B-9047-B0F5-2AF993660230}">
  <sheetPr>
    <tabColor theme="9" tint="0.59999389629810485"/>
  </sheetPr>
  <dimension ref="A1:H15"/>
  <sheetViews>
    <sheetView topLeftCell="B1" zoomScaleNormal="100" zoomScaleSheetLayoutView="100" workbookViewId="0">
      <selection activeCell="E13" sqref="E13"/>
    </sheetView>
  </sheetViews>
  <sheetFormatPr baseColWidth="10" defaultColWidth="8.6640625" defaultRowHeight="14"/>
  <cols>
    <col min="1" max="1" width="19.83203125" style="6" customWidth="1"/>
    <col min="2" max="2" width="60.5" style="6" customWidth="1"/>
    <col min="3" max="3" width="55.6640625" style="6" customWidth="1"/>
    <col min="4" max="4" width="44.83203125" style="6" customWidth="1"/>
    <col min="5" max="6" width="9" style="6"/>
    <col min="7" max="7" width="13.33203125" style="6" customWidth="1"/>
    <col min="8" max="8" width="41.1640625" style="6" customWidth="1"/>
    <col min="9" max="256" width="8.6640625" style="6"/>
    <col min="257" max="257" width="12.5" style="6" customWidth="1"/>
    <col min="258" max="258" width="35" style="6" customWidth="1"/>
    <col min="259" max="259" width="28" style="6" customWidth="1"/>
    <col min="260" max="260" width="26" style="6" customWidth="1"/>
    <col min="261" max="262" width="8.6640625" style="6"/>
    <col min="263" max="263" width="12.1640625" style="6" customWidth="1"/>
    <col min="264" max="264" width="20.33203125" style="6" customWidth="1"/>
    <col min="265" max="512" width="8.6640625" style="6"/>
    <col min="513" max="513" width="12.5" style="6" customWidth="1"/>
    <col min="514" max="514" width="35" style="6" customWidth="1"/>
    <col min="515" max="515" width="28" style="6" customWidth="1"/>
    <col min="516" max="516" width="26" style="6" customWidth="1"/>
    <col min="517" max="518" width="8.6640625" style="6"/>
    <col min="519" max="519" width="12.1640625" style="6" customWidth="1"/>
    <col min="520" max="520" width="20.33203125" style="6" customWidth="1"/>
    <col min="521" max="768" width="8.6640625" style="6"/>
    <col min="769" max="769" width="12.5" style="6" customWidth="1"/>
    <col min="770" max="770" width="35" style="6" customWidth="1"/>
    <col min="771" max="771" width="28" style="6" customWidth="1"/>
    <col min="772" max="772" width="26" style="6" customWidth="1"/>
    <col min="773" max="774" width="8.6640625" style="6"/>
    <col min="775" max="775" width="12.1640625" style="6" customWidth="1"/>
    <col min="776" max="776" width="20.33203125" style="6" customWidth="1"/>
    <col min="777" max="1024" width="8.6640625" style="6"/>
    <col min="1025" max="1025" width="12.5" style="6" customWidth="1"/>
    <col min="1026" max="1026" width="35" style="6" customWidth="1"/>
    <col min="1027" max="1027" width="28" style="6" customWidth="1"/>
    <col min="1028" max="1028" width="26" style="6" customWidth="1"/>
    <col min="1029" max="1030" width="8.6640625" style="6"/>
    <col min="1031" max="1031" width="12.1640625" style="6" customWidth="1"/>
    <col min="1032" max="1032" width="20.33203125" style="6" customWidth="1"/>
    <col min="1033" max="1280" width="8.6640625" style="6"/>
    <col min="1281" max="1281" width="12.5" style="6" customWidth="1"/>
    <col min="1282" max="1282" width="35" style="6" customWidth="1"/>
    <col min="1283" max="1283" width="28" style="6" customWidth="1"/>
    <col min="1284" max="1284" width="26" style="6" customWidth="1"/>
    <col min="1285" max="1286" width="8.6640625" style="6"/>
    <col min="1287" max="1287" width="12.1640625" style="6" customWidth="1"/>
    <col min="1288" max="1288" width="20.33203125" style="6" customWidth="1"/>
    <col min="1289" max="1536" width="8.6640625" style="6"/>
    <col min="1537" max="1537" width="12.5" style="6" customWidth="1"/>
    <col min="1538" max="1538" width="35" style="6" customWidth="1"/>
    <col min="1539" max="1539" width="28" style="6" customWidth="1"/>
    <col min="1540" max="1540" width="26" style="6" customWidth="1"/>
    <col min="1541" max="1542" width="8.6640625" style="6"/>
    <col min="1543" max="1543" width="12.1640625" style="6" customWidth="1"/>
    <col min="1544" max="1544" width="20.33203125" style="6" customWidth="1"/>
    <col min="1545" max="1792" width="8.6640625" style="6"/>
    <col min="1793" max="1793" width="12.5" style="6" customWidth="1"/>
    <col min="1794" max="1794" width="35" style="6" customWidth="1"/>
    <col min="1795" max="1795" width="28" style="6" customWidth="1"/>
    <col min="1796" max="1796" width="26" style="6" customWidth="1"/>
    <col min="1797" max="1798" width="8.6640625" style="6"/>
    <col min="1799" max="1799" width="12.1640625" style="6" customWidth="1"/>
    <col min="1800" max="1800" width="20.33203125" style="6" customWidth="1"/>
    <col min="1801" max="2048" width="8.6640625" style="6"/>
    <col min="2049" max="2049" width="12.5" style="6" customWidth="1"/>
    <col min="2050" max="2050" width="35" style="6" customWidth="1"/>
    <col min="2051" max="2051" width="28" style="6" customWidth="1"/>
    <col min="2052" max="2052" width="26" style="6" customWidth="1"/>
    <col min="2053" max="2054" width="8.6640625" style="6"/>
    <col min="2055" max="2055" width="12.1640625" style="6" customWidth="1"/>
    <col min="2056" max="2056" width="20.33203125" style="6" customWidth="1"/>
    <col min="2057" max="2304" width="8.6640625" style="6"/>
    <col min="2305" max="2305" width="12.5" style="6" customWidth="1"/>
    <col min="2306" max="2306" width="35" style="6" customWidth="1"/>
    <col min="2307" max="2307" width="28" style="6" customWidth="1"/>
    <col min="2308" max="2308" width="26" style="6" customWidth="1"/>
    <col min="2309" max="2310" width="8.6640625" style="6"/>
    <col min="2311" max="2311" width="12.1640625" style="6" customWidth="1"/>
    <col min="2312" max="2312" width="20.33203125" style="6" customWidth="1"/>
    <col min="2313" max="2560" width="8.6640625" style="6"/>
    <col min="2561" max="2561" width="12.5" style="6" customWidth="1"/>
    <col min="2562" max="2562" width="35" style="6" customWidth="1"/>
    <col min="2563" max="2563" width="28" style="6" customWidth="1"/>
    <col min="2564" max="2564" width="26" style="6" customWidth="1"/>
    <col min="2565" max="2566" width="8.6640625" style="6"/>
    <col min="2567" max="2567" width="12.1640625" style="6" customWidth="1"/>
    <col min="2568" max="2568" width="20.33203125" style="6" customWidth="1"/>
    <col min="2569" max="2816" width="8.6640625" style="6"/>
    <col min="2817" max="2817" width="12.5" style="6" customWidth="1"/>
    <col min="2818" max="2818" width="35" style="6" customWidth="1"/>
    <col min="2819" max="2819" width="28" style="6" customWidth="1"/>
    <col min="2820" max="2820" width="26" style="6" customWidth="1"/>
    <col min="2821" max="2822" width="8.6640625" style="6"/>
    <col min="2823" max="2823" width="12.1640625" style="6" customWidth="1"/>
    <col min="2824" max="2824" width="20.33203125" style="6" customWidth="1"/>
    <col min="2825" max="3072" width="8.6640625" style="6"/>
    <col min="3073" max="3073" width="12.5" style="6" customWidth="1"/>
    <col min="3074" max="3074" width="35" style="6" customWidth="1"/>
    <col min="3075" max="3075" width="28" style="6" customWidth="1"/>
    <col min="3076" max="3076" width="26" style="6" customWidth="1"/>
    <col min="3077" max="3078" width="8.6640625" style="6"/>
    <col min="3079" max="3079" width="12.1640625" style="6" customWidth="1"/>
    <col min="3080" max="3080" width="20.33203125" style="6" customWidth="1"/>
    <col min="3081" max="3328" width="8.6640625" style="6"/>
    <col min="3329" max="3329" width="12.5" style="6" customWidth="1"/>
    <col min="3330" max="3330" width="35" style="6" customWidth="1"/>
    <col min="3331" max="3331" width="28" style="6" customWidth="1"/>
    <col min="3332" max="3332" width="26" style="6" customWidth="1"/>
    <col min="3333" max="3334" width="8.6640625" style="6"/>
    <col min="3335" max="3335" width="12.1640625" style="6" customWidth="1"/>
    <col min="3336" max="3336" width="20.33203125" style="6" customWidth="1"/>
    <col min="3337" max="3584" width="8.6640625" style="6"/>
    <col min="3585" max="3585" width="12.5" style="6" customWidth="1"/>
    <col min="3586" max="3586" width="35" style="6" customWidth="1"/>
    <col min="3587" max="3587" width="28" style="6" customWidth="1"/>
    <col min="3588" max="3588" width="26" style="6" customWidth="1"/>
    <col min="3589" max="3590" width="8.6640625" style="6"/>
    <col min="3591" max="3591" width="12.1640625" style="6" customWidth="1"/>
    <col min="3592" max="3592" width="20.33203125" style="6" customWidth="1"/>
    <col min="3593" max="3840" width="8.6640625" style="6"/>
    <col min="3841" max="3841" width="12.5" style="6" customWidth="1"/>
    <col min="3842" max="3842" width="35" style="6" customWidth="1"/>
    <col min="3843" max="3843" width="28" style="6" customWidth="1"/>
    <col min="3844" max="3844" width="26" style="6" customWidth="1"/>
    <col min="3845" max="3846" width="8.6640625" style="6"/>
    <col min="3847" max="3847" width="12.1640625" style="6" customWidth="1"/>
    <col min="3848" max="3848" width="20.33203125" style="6" customWidth="1"/>
    <col min="3849" max="4096" width="8.6640625" style="6"/>
    <col min="4097" max="4097" width="12.5" style="6" customWidth="1"/>
    <col min="4098" max="4098" width="35" style="6" customWidth="1"/>
    <col min="4099" max="4099" width="28" style="6" customWidth="1"/>
    <col min="4100" max="4100" width="26" style="6" customWidth="1"/>
    <col min="4101" max="4102" width="8.6640625" style="6"/>
    <col min="4103" max="4103" width="12.1640625" style="6" customWidth="1"/>
    <col min="4104" max="4104" width="20.33203125" style="6" customWidth="1"/>
    <col min="4105" max="4352" width="8.6640625" style="6"/>
    <col min="4353" max="4353" width="12.5" style="6" customWidth="1"/>
    <col min="4354" max="4354" width="35" style="6" customWidth="1"/>
    <col min="4355" max="4355" width="28" style="6" customWidth="1"/>
    <col min="4356" max="4356" width="26" style="6" customWidth="1"/>
    <col min="4357" max="4358" width="8.6640625" style="6"/>
    <col min="4359" max="4359" width="12.1640625" style="6" customWidth="1"/>
    <col min="4360" max="4360" width="20.33203125" style="6" customWidth="1"/>
    <col min="4361" max="4608" width="8.6640625" style="6"/>
    <col min="4609" max="4609" width="12.5" style="6" customWidth="1"/>
    <col min="4610" max="4610" width="35" style="6" customWidth="1"/>
    <col min="4611" max="4611" width="28" style="6" customWidth="1"/>
    <col min="4612" max="4612" width="26" style="6" customWidth="1"/>
    <col min="4613" max="4614" width="8.6640625" style="6"/>
    <col min="4615" max="4615" width="12.1640625" style="6" customWidth="1"/>
    <col min="4616" max="4616" width="20.33203125" style="6" customWidth="1"/>
    <col min="4617" max="4864" width="8.6640625" style="6"/>
    <col min="4865" max="4865" width="12.5" style="6" customWidth="1"/>
    <col min="4866" max="4866" width="35" style="6" customWidth="1"/>
    <col min="4867" max="4867" width="28" style="6" customWidth="1"/>
    <col min="4868" max="4868" width="26" style="6" customWidth="1"/>
    <col min="4869" max="4870" width="8.6640625" style="6"/>
    <col min="4871" max="4871" width="12.1640625" style="6" customWidth="1"/>
    <col min="4872" max="4872" width="20.33203125" style="6" customWidth="1"/>
    <col min="4873" max="5120" width="8.6640625" style="6"/>
    <col min="5121" max="5121" width="12.5" style="6" customWidth="1"/>
    <col min="5122" max="5122" width="35" style="6" customWidth="1"/>
    <col min="5123" max="5123" width="28" style="6" customWidth="1"/>
    <col min="5124" max="5124" width="26" style="6" customWidth="1"/>
    <col min="5125" max="5126" width="8.6640625" style="6"/>
    <col min="5127" max="5127" width="12.1640625" style="6" customWidth="1"/>
    <col min="5128" max="5128" width="20.33203125" style="6" customWidth="1"/>
    <col min="5129" max="5376" width="8.6640625" style="6"/>
    <col min="5377" max="5377" width="12.5" style="6" customWidth="1"/>
    <col min="5378" max="5378" width="35" style="6" customWidth="1"/>
    <col min="5379" max="5379" width="28" style="6" customWidth="1"/>
    <col min="5380" max="5380" width="26" style="6" customWidth="1"/>
    <col min="5381" max="5382" width="8.6640625" style="6"/>
    <col min="5383" max="5383" width="12.1640625" style="6" customWidth="1"/>
    <col min="5384" max="5384" width="20.33203125" style="6" customWidth="1"/>
    <col min="5385" max="5632" width="8.6640625" style="6"/>
    <col min="5633" max="5633" width="12.5" style="6" customWidth="1"/>
    <col min="5634" max="5634" width="35" style="6" customWidth="1"/>
    <col min="5635" max="5635" width="28" style="6" customWidth="1"/>
    <col min="5636" max="5636" width="26" style="6" customWidth="1"/>
    <col min="5637" max="5638" width="8.6640625" style="6"/>
    <col min="5639" max="5639" width="12.1640625" style="6" customWidth="1"/>
    <col min="5640" max="5640" width="20.33203125" style="6" customWidth="1"/>
    <col min="5641" max="5888" width="8.6640625" style="6"/>
    <col min="5889" max="5889" width="12.5" style="6" customWidth="1"/>
    <col min="5890" max="5890" width="35" style="6" customWidth="1"/>
    <col min="5891" max="5891" width="28" style="6" customWidth="1"/>
    <col min="5892" max="5892" width="26" style="6" customWidth="1"/>
    <col min="5893" max="5894" width="8.6640625" style="6"/>
    <col min="5895" max="5895" width="12.1640625" style="6" customWidth="1"/>
    <col min="5896" max="5896" width="20.33203125" style="6" customWidth="1"/>
    <col min="5897" max="6144" width="8.6640625" style="6"/>
    <col min="6145" max="6145" width="12.5" style="6" customWidth="1"/>
    <col min="6146" max="6146" width="35" style="6" customWidth="1"/>
    <col min="6147" max="6147" width="28" style="6" customWidth="1"/>
    <col min="6148" max="6148" width="26" style="6" customWidth="1"/>
    <col min="6149" max="6150" width="8.6640625" style="6"/>
    <col min="6151" max="6151" width="12.1640625" style="6" customWidth="1"/>
    <col min="6152" max="6152" width="20.33203125" style="6" customWidth="1"/>
    <col min="6153" max="6400" width="8.6640625" style="6"/>
    <col min="6401" max="6401" width="12.5" style="6" customWidth="1"/>
    <col min="6402" max="6402" width="35" style="6" customWidth="1"/>
    <col min="6403" max="6403" width="28" style="6" customWidth="1"/>
    <col min="6404" max="6404" width="26" style="6" customWidth="1"/>
    <col min="6405" max="6406" width="8.6640625" style="6"/>
    <col min="6407" max="6407" width="12.1640625" style="6" customWidth="1"/>
    <col min="6408" max="6408" width="20.33203125" style="6" customWidth="1"/>
    <col min="6409" max="6656" width="8.6640625" style="6"/>
    <col min="6657" max="6657" width="12.5" style="6" customWidth="1"/>
    <col min="6658" max="6658" width="35" style="6" customWidth="1"/>
    <col min="6659" max="6659" width="28" style="6" customWidth="1"/>
    <col min="6660" max="6660" width="26" style="6" customWidth="1"/>
    <col min="6661" max="6662" width="8.6640625" style="6"/>
    <col min="6663" max="6663" width="12.1640625" style="6" customWidth="1"/>
    <col min="6664" max="6664" width="20.33203125" style="6" customWidth="1"/>
    <col min="6665" max="6912" width="8.6640625" style="6"/>
    <col min="6913" max="6913" width="12.5" style="6" customWidth="1"/>
    <col min="6914" max="6914" width="35" style="6" customWidth="1"/>
    <col min="6915" max="6915" width="28" style="6" customWidth="1"/>
    <col min="6916" max="6916" width="26" style="6" customWidth="1"/>
    <col min="6917" max="6918" width="8.6640625" style="6"/>
    <col min="6919" max="6919" width="12.1640625" style="6" customWidth="1"/>
    <col min="6920" max="6920" width="20.33203125" style="6" customWidth="1"/>
    <col min="6921" max="7168" width="8.6640625" style="6"/>
    <col min="7169" max="7169" width="12.5" style="6" customWidth="1"/>
    <col min="7170" max="7170" width="35" style="6" customWidth="1"/>
    <col min="7171" max="7171" width="28" style="6" customWidth="1"/>
    <col min="7172" max="7172" width="26" style="6" customWidth="1"/>
    <col min="7173" max="7174" width="8.6640625" style="6"/>
    <col min="7175" max="7175" width="12.1640625" style="6" customWidth="1"/>
    <col min="7176" max="7176" width="20.33203125" style="6" customWidth="1"/>
    <col min="7177" max="7424" width="8.6640625" style="6"/>
    <col min="7425" max="7425" width="12.5" style="6" customWidth="1"/>
    <col min="7426" max="7426" width="35" style="6" customWidth="1"/>
    <col min="7427" max="7427" width="28" style="6" customWidth="1"/>
    <col min="7428" max="7428" width="26" style="6" customWidth="1"/>
    <col min="7429" max="7430" width="8.6640625" style="6"/>
    <col min="7431" max="7431" width="12.1640625" style="6" customWidth="1"/>
    <col min="7432" max="7432" width="20.33203125" style="6" customWidth="1"/>
    <col min="7433" max="7680" width="8.6640625" style="6"/>
    <col min="7681" max="7681" width="12.5" style="6" customWidth="1"/>
    <col min="7682" max="7682" width="35" style="6" customWidth="1"/>
    <col min="7683" max="7683" width="28" style="6" customWidth="1"/>
    <col min="7684" max="7684" width="26" style="6" customWidth="1"/>
    <col min="7685" max="7686" width="8.6640625" style="6"/>
    <col min="7687" max="7687" width="12.1640625" style="6" customWidth="1"/>
    <col min="7688" max="7688" width="20.33203125" style="6" customWidth="1"/>
    <col min="7689" max="7936" width="8.6640625" style="6"/>
    <col min="7937" max="7937" width="12.5" style="6" customWidth="1"/>
    <col min="7938" max="7938" width="35" style="6" customWidth="1"/>
    <col min="7939" max="7939" width="28" style="6" customWidth="1"/>
    <col min="7940" max="7940" width="26" style="6" customWidth="1"/>
    <col min="7941" max="7942" width="8.6640625" style="6"/>
    <col min="7943" max="7943" width="12.1640625" style="6" customWidth="1"/>
    <col min="7944" max="7944" width="20.33203125" style="6" customWidth="1"/>
    <col min="7945" max="8192" width="8.6640625" style="6"/>
    <col min="8193" max="8193" width="12.5" style="6" customWidth="1"/>
    <col min="8194" max="8194" width="35" style="6" customWidth="1"/>
    <col min="8195" max="8195" width="28" style="6" customWidth="1"/>
    <col min="8196" max="8196" width="26" style="6" customWidth="1"/>
    <col min="8197" max="8198" width="8.6640625" style="6"/>
    <col min="8199" max="8199" width="12.1640625" style="6" customWidth="1"/>
    <col min="8200" max="8200" width="20.33203125" style="6" customWidth="1"/>
    <col min="8201" max="8448" width="8.6640625" style="6"/>
    <col min="8449" max="8449" width="12.5" style="6" customWidth="1"/>
    <col min="8450" max="8450" width="35" style="6" customWidth="1"/>
    <col min="8451" max="8451" width="28" style="6" customWidth="1"/>
    <col min="8452" max="8452" width="26" style="6" customWidth="1"/>
    <col min="8453" max="8454" width="8.6640625" style="6"/>
    <col min="8455" max="8455" width="12.1640625" style="6" customWidth="1"/>
    <col min="8456" max="8456" width="20.33203125" style="6" customWidth="1"/>
    <col min="8457" max="8704" width="8.6640625" style="6"/>
    <col min="8705" max="8705" width="12.5" style="6" customWidth="1"/>
    <col min="8706" max="8706" width="35" style="6" customWidth="1"/>
    <col min="8707" max="8707" width="28" style="6" customWidth="1"/>
    <col min="8708" max="8708" width="26" style="6" customWidth="1"/>
    <col min="8709" max="8710" width="8.6640625" style="6"/>
    <col min="8711" max="8711" width="12.1640625" style="6" customWidth="1"/>
    <col min="8712" max="8712" width="20.33203125" style="6" customWidth="1"/>
    <col min="8713" max="8960" width="8.6640625" style="6"/>
    <col min="8961" max="8961" width="12.5" style="6" customWidth="1"/>
    <col min="8962" max="8962" width="35" style="6" customWidth="1"/>
    <col min="8963" max="8963" width="28" style="6" customWidth="1"/>
    <col min="8964" max="8964" width="26" style="6" customWidth="1"/>
    <col min="8965" max="8966" width="8.6640625" style="6"/>
    <col min="8967" max="8967" width="12.1640625" style="6" customWidth="1"/>
    <col min="8968" max="8968" width="20.33203125" style="6" customWidth="1"/>
    <col min="8969" max="9216" width="8.6640625" style="6"/>
    <col min="9217" max="9217" width="12.5" style="6" customWidth="1"/>
    <col min="9218" max="9218" width="35" style="6" customWidth="1"/>
    <col min="9219" max="9219" width="28" style="6" customWidth="1"/>
    <col min="9220" max="9220" width="26" style="6" customWidth="1"/>
    <col min="9221" max="9222" width="8.6640625" style="6"/>
    <col min="9223" max="9223" width="12.1640625" style="6" customWidth="1"/>
    <col min="9224" max="9224" width="20.33203125" style="6" customWidth="1"/>
    <col min="9225" max="9472" width="8.6640625" style="6"/>
    <col min="9473" max="9473" width="12.5" style="6" customWidth="1"/>
    <col min="9474" max="9474" width="35" style="6" customWidth="1"/>
    <col min="9475" max="9475" width="28" style="6" customWidth="1"/>
    <col min="9476" max="9476" width="26" style="6" customWidth="1"/>
    <col min="9477" max="9478" width="8.6640625" style="6"/>
    <col min="9479" max="9479" width="12.1640625" style="6" customWidth="1"/>
    <col min="9480" max="9480" width="20.33203125" style="6" customWidth="1"/>
    <col min="9481" max="9728" width="8.6640625" style="6"/>
    <col min="9729" max="9729" width="12.5" style="6" customWidth="1"/>
    <col min="9730" max="9730" width="35" style="6" customWidth="1"/>
    <col min="9731" max="9731" width="28" style="6" customWidth="1"/>
    <col min="9732" max="9732" width="26" style="6" customWidth="1"/>
    <col min="9733" max="9734" width="8.6640625" style="6"/>
    <col min="9735" max="9735" width="12.1640625" style="6" customWidth="1"/>
    <col min="9736" max="9736" width="20.33203125" style="6" customWidth="1"/>
    <col min="9737" max="9984" width="8.6640625" style="6"/>
    <col min="9985" max="9985" width="12.5" style="6" customWidth="1"/>
    <col min="9986" max="9986" width="35" style="6" customWidth="1"/>
    <col min="9987" max="9987" width="28" style="6" customWidth="1"/>
    <col min="9988" max="9988" width="26" style="6" customWidth="1"/>
    <col min="9989" max="9990" width="8.6640625" style="6"/>
    <col min="9991" max="9991" width="12.1640625" style="6" customWidth="1"/>
    <col min="9992" max="9992" width="20.33203125" style="6" customWidth="1"/>
    <col min="9993" max="10240" width="8.6640625" style="6"/>
    <col min="10241" max="10241" width="12.5" style="6" customWidth="1"/>
    <col min="10242" max="10242" width="35" style="6" customWidth="1"/>
    <col min="10243" max="10243" width="28" style="6" customWidth="1"/>
    <col min="10244" max="10244" width="26" style="6" customWidth="1"/>
    <col min="10245" max="10246" width="8.6640625" style="6"/>
    <col min="10247" max="10247" width="12.1640625" style="6" customWidth="1"/>
    <col min="10248" max="10248" width="20.33203125" style="6" customWidth="1"/>
    <col min="10249" max="10496" width="8.6640625" style="6"/>
    <col min="10497" max="10497" width="12.5" style="6" customWidth="1"/>
    <col min="10498" max="10498" width="35" style="6" customWidth="1"/>
    <col min="10499" max="10499" width="28" style="6" customWidth="1"/>
    <col min="10500" max="10500" width="26" style="6" customWidth="1"/>
    <col min="10501" max="10502" width="8.6640625" style="6"/>
    <col min="10503" max="10503" width="12.1640625" style="6" customWidth="1"/>
    <col min="10504" max="10504" width="20.33203125" style="6" customWidth="1"/>
    <col min="10505" max="10752" width="8.6640625" style="6"/>
    <col min="10753" max="10753" width="12.5" style="6" customWidth="1"/>
    <col min="10754" max="10754" width="35" style="6" customWidth="1"/>
    <col min="10755" max="10755" width="28" style="6" customWidth="1"/>
    <col min="10756" max="10756" width="26" style="6" customWidth="1"/>
    <col min="10757" max="10758" width="8.6640625" style="6"/>
    <col min="10759" max="10759" width="12.1640625" style="6" customWidth="1"/>
    <col min="10760" max="10760" width="20.33203125" style="6" customWidth="1"/>
    <col min="10761" max="11008" width="8.6640625" style="6"/>
    <col min="11009" max="11009" width="12.5" style="6" customWidth="1"/>
    <col min="11010" max="11010" width="35" style="6" customWidth="1"/>
    <col min="11011" max="11011" width="28" style="6" customWidth="1"/>
    <col min="11012" max="11012" width="26" style="6" customWidth="1"/>
    <col min="11013" max="11014" width="8.6640625" style="6"/>
    <col min="11015" max="11015" width="12.1640625" style="6" customWidth="1"/>
    <col min="11016" max="11016" width="20.33203125" style="6" customWidth="1"/>
    <col min="11017" max="11264" width="8.6640625" style="6"/>
    <col min="11265" max="11265" width="12.5" style="6" customWidth="1"/>
    <col min="11266" max="11266" width="35" style="6" customWidth="1"/>
    <col min="11267" max="11267" width="28" style="6" customWidth="1"/>
    <col min="11268" max="11268" width="26" style="6" customWidth="1"/>
    <col min="11269" max="11270" width="8.6640625" style="6"/>
    <col min="11271" max="11271" width="12.1640625" style="6" customWidth="1"/>
    <col min="11272" max="11272" width="20.33203125" style="6" customWidth="1"/>
    <col min="11273" max="11520" width="8.6640625" style="6"/>
    <col min="11521" max="11521" width="12.5" style="6" customWidth="1"/>
    <col min="11522" max="11522" width="35" style="6" customWidth="1"/>
    <col min="11523" max="11523" width="28" style="6" customWidth="1"/>
    <col min="11524" max="11524" width="26" style="6" customWidth="1"/>
    <col min="11525" max="11526" width="8.6640625" style="6"/>
    <col min="11527" max="11527" width="12.1640625" style="6" customWidth="1"/>
    <col min="11528" max="11528" width="20.33203125" style="6" customWidth="1"/>
    <col min="11529" max="11776" width="8.6640625" style="6"/>
    <col min="11777" max="11777" width="12.5" style="6" customWidth="1"/>
    <col min="11778" max="11778" width="35" style="6" customWidth="1"/>
    <col min="11779" max="11779" width="28" style="6" customWidth="1"/>
    <col min="11780" max="11780" width="26" style="6" customWidth="1"/>
    <col min="11781" max="11782" width="8.6640625" style="6"/>
    <col min="11783" max="11783" width="12.1640625" style="6" customWidth="1"/>
    <col min="11784" max="11784" width="20.33203125" style="6" customWidth="1"/>
    <col min="11785" max="12032" width="8.6640625" style="6"/>
    <col min="12033" max="12033" width="12.5" style="6" customWidth="1"/>
    <col min="12034" max="12034" width="35" style="6" customWidth="1"/>
    <col min="12035" max="12035" width="28" style="6" customWidth="1"/>
    <col min="12036" max="12036" width="26" style="6" customWidth="1"/>
    <col min="12037" max="12038" width="8.6640625" style="6"/>
    <col min="12039" max="12039" width="12.1640625" style="6" customWidth="1"/>
    <col min="12040" max="12040" width="20.33203125" style="6" customWidth="1"/>
    <col min="12041" max="12288" width="8.6640625" style="6"/>
    <col min="12289" max="12289" width="12.5" style="6" customWidth="1"/>
    <col min="12290" max="12290" width="35" style="6" customWidth="1"/>
    <col min="12291" max="12291" width="28" style="6" customWidth="1"/>
    <col min="12292" max="12292" width="26" style="6" customWidth="1"/>
    <col min="12293" max="12294" width="8.6640625" style="6"/>
    <col min="12295" max="12295" width="12.1640625" style="6" customWidth="1"/>
    <col min="12296" max="12296" width="20.33203125" style="6" customWidth="1"/>
    <col min="12297" max="12544" width="8.6640625" style="6"/>
    <col min="12545" max="12545" width="12.5" style="6" customWidth="1"/>
    <col min="12546" max="12546" width="35" style="6" customWidth="1"/>
    <col min="12547" max="12547" width="28" style="6" customWidth="1"/>
    <col min="12548" max="12548" width="26" style="6" customWidth="1"/>
    <col min="12549" max="12550" width="8.6640625" style="6"/>
    <col min="12551" max="12551" width="12.1640625" style="6" customWidth="1"/>
    <col min="12552" max="12552" width="20.33203125" style="6" customWidth="1"/>
    <col min="12553" max="12800" width="8.6640625" style="6"/>
    <col min="12801" max="12801" width="12.5" style="6" customWidth="1"/>
    <col min="12802" max="12802" width="35" style="6" customWidth="1"/>
    <col min="12803" max="12803" width="28" style="6" customWidth="1"/>
    <col min="12804" max="12804" width="26" style="6" customWidth="1"/>
    <col min="12805" max="12806" width="8.6640625" style="6"/>
    <col min="12807" max="12807" width="12.1640625" style="6" customWidth="1"/>
    <col min="12808" max="12808" width="20.33203125" style="6" customWidth="1"/>
    <col min="12809" max="13056" width="8.6640625" style="6"/>
    <col min="13057" max="13057" width="12.5" style="6" customWidth="1"/>
    <col min="13058" max="13058" width="35" style="6" customWidth="1"/>
    <col min="13059" max="13059" width="28" style="6" customWidth="1"/>
    <col min="13060" max="13060" width="26" style="6" customWidth="1"/>
    <col min="13061" max="13062" width="8.6640625" style="6"/>
    <col min="13063" max="13063" width="12.1640625" style="6" customWidth="1"/>
    <col min="13064" max="13064" width="20.33203125" style="6" customWidth="1"/>
    <col min="13065" max="13312" width="8.6640625" style="6"/>
    <col min="13313" max="13313" width="12.5" style="6" customWidth="1"/>
    <col min="13314" max="13314" width="35" style="6" customWidth="1"/>
    <col min="13315" max="13315" width="28" style="6" customWidth="1"/>
    <col min="13316" max="13316" width="26" style="6" customWidth="1"/>
    <col min="13317" max="13318" width="8.6640625" style="6"/>
    <col min="13319" max="13319" width="12.1640625" style="6" customWidth="1"/>
    <col min="13320" max="13320" width="20.33203125" style="6" customWidth="1"/>
    <col min="13321" max="13568" width="8.6640625" style="6"/>
    <col min="13569" max="13569" width="12.5" style="6" customWidth="1"/>
    <col min="13570" max="13570" width="35" style="6" customWidth="1"/>
    <col min="13571" max="13571" width="28" style="6" customWidth="1"/>
    <col min="13572" max="13572" width="26" style="6" customWidth="1"/>
    <col min="13573" max="13574" width="8.6640625" style="6"/>
    <col min="13575" max="13575" width="12.1640625" style="6" customWidth="1"/>
    <col min="13576" max="13576" width="20.33203125" style="6" customWidth="1"/>
    <col min="13577" max="13824" width="8.6640625" style="6"/>
    <col min="13825" max="13825" width="12.5" style="6" customWidth="1"/>
    <col min="13826" max="13826" width="35" style="6" customWidth="1"/>
    <col min="13827" max="13827" width="28" style="6" customWidth="1"/>
    <col min="13828" max="13828" width="26" style="6" customWidth="1"/>
    <col min="13829" max="13830" width="8.6640625" style="6"/>
    <col min="13831" max="13831" width="12.1640625" style="6" customWidth="1"/>
    <col min="13832" max="13832" width="20.33203125" style="6" customWidth="1"/>
    <col min="13833" max="14080" width="8.6640625" style="6"/>
    <col min="14081" max="14081" width="12.5" style="6" customWidth="1"/>
    <col min="14082" max="14082" width="35" style="6" customWidth="1"/>
    <col min="14083" max="14083" width="28" style="6" customWidth="1"/>
    <col min="14084" max="14084" width="26" style="6" customWidth="1"/>
    <col min="14085" max="14086" width="8.6640625" style="6"/>
    <col min="14087" max="14087" width="12.1640625" style="6" customWidth="1"/>
    <col min="14088" max="14088" width="20.33203125" style="6" customWidth="1"/>
    <col min="14089" max="14336" width="8.6640625" style="6"/>
    <col min="14337" max="14337" width="12.5" style="6" customWidth="1"/>
    <col min="14338" max="14338" width="35" style="6" customWidth="1"/>
    <col min="14339" max="14339" width="28" style="6" customWidth="1"/>
    <col min="14340" max="14340" width="26" style="6" customWidth="1"/>
    <col min="14341" max="14342" width="8.6640625" style="6"/>
    <col min="14343" max="14343" width="12.1640625" style="6" customWidth="1"/>
    <col min="14344" max="14344" width="20.33203125" style="6" customWidth="1"/>
    <col min="14345" max="14592" width="8.6640625" style="6"/>
    <col min="14593" max="14593" width="12.5" style="6" customWidth="1"/>
    <col min="14594" max="14594" width="35" style="6" customWidth="1"/>
    <col min="14595" max="14595" width="28" style="6" customWidth="1"/>
    <col min="14596" max="14596" width="26" style="6" customWidth="1"/>
    <col min="14597" max="14598" width="8.6640625" style="6"/>
    <col min="14599" max="14599" width="12.1640625" style="6" customWidth="1"/>
    <col min="14600" max="14600" width="20.33203125" style="6" customWidth="1"/>
    <col min="14601" max="14848" width="8.6640625" style="6"/>
    <col min="14849" max="14849" width="12.5" style="6" customWidth="1"/>
    <col min="14850" max="14850" width="35" style="6" customWidth="1"/>
    <col min="14851" max="14851" width="28" style="6" customWidth="1"/>
    <col min="14852" max="14852" width="26" style="6" customWidth="1"/>
    <col min="14853" max="14854" width="8.6640625" style="6"/>
    <col min="14855" max="14855" width="12.1640625" style="6" customWidth="1"/>
    <col min="14856" max="14856" width="20.33203125" style="6" customWidth="1"/>
    <col min="14857" max="15104" width="8.6640625" style="6"/>
    <col min="15105" max="15105" width="12.5" style="6" customWidth="1"/>
    <col min="15106" max="15106" width="35" style="6" customWidth="1"/>
    <col min="15107" max="15107" width="28" style="6" customWidth="1"/>
    <col min="15108" max="15108" width="26" style="6" customWidth="1"/>
    <col min="15109" max="15110" width="8.6640625" style="6"/>
    <col min="15111" max="15111" width="12.1640625" style="6" customWidth="1"/>
    <col min="15112" max="15112" width="20.33203125" style="6" customWidth="1"/>
    <col min="15113" max="15360" width="8.6640625" style="6"/>
    <col min="15361" max="15361" width="12.5" style="6" customWidth="1"/>
    <col min="15362" max="15362" width="35" style="6" customWidth="1"/>
    <col min="15363" max="15363" width="28" style="6" customWidth="1"/>
    <col min="15364" max="15364" width="26" style="6" customWidth="1"/>
    <col min="15365" max="15366" width="8.6640625" style="6"/>
    <col min="15367" max="15367" width="12.1640625" style="6" customWidth="1"/>
    <col min="15368" max="15368" width="20.33203125" style="6" customWidth="1"/>
    <col min="15369" max="15616" width="8.6640625" style="6"/>
    <col min="15617" max="15617" width="12.5" style="6" customWidth="1"/>
    <col min="15618" max="15618" width="35" style="6" customWidth="1"/>
    <col min="15619" max="15619" width="28" style="6" customWidth="1"/>
    <col min="15620" max="15620" width="26" style="6" customWidth="1"/>
    <col min="15621" max="15622" width="8.6640625" style="6"/>
    <col min="15623" max="15623" width="12.1640625" style="6" customWidth="1"/>
    <col min="15624" max="15624" width="20.33203125" style="6" customWidth="1"/>
    <col min="15625" max="15872" width="8.6640625" style="6"/>
    <col min="15873" max="15873" width="12.5" style="6" customWidth="1"/>
    <col min="15874" max="15874" width="35" style="6" customWidth="1"/>
    <col min="15875" max="15875" width="28" style="6" customWidth="1"/>
    <col min="15876" max="15876" width="26" style="6" customWidth="1"/>
    <col min="15877" max="15878" width="8.6640625" style="6"/>
    <col min="15879" max="15879" width="12.1640625" style="6" customWidth="1"/>
    <col min="15880" max="15880" width="20.33203125" style="6" customWidth="1"/>
    <col min="15881" max="16128" width="8.6640625" style="6"/>
    <col min="16129" max="16129" width="12.5" style="6" customWidth="1"/>
    <col min="16130" max="16130" width="35" style="6" customWidth="1"/>
    <col min="16131" max="16131" width="28" style="6" customWidth="1"/>
    <col min="16132" max="16132" width="26" style="6" customWidth="1"/>
    <col min="16133" max="16134" width="8.6640625" style="6"/>
    <col min="16135" max="16135" width="12.1640625" style="6" customWidth="1"/>
    <col min="16136" max="16136" width="20.33203125" style="6" customWidth="1"/>
    <col min="16137" max="16384" width="8.6640625" style="6"/>
  </cols>
  <sheetData>
    <row r="1" spans="1:8" ht="23" customHeight="1">
      <c r="A1" s="37" t="s">
        <v>53</v>
      </c>
      <c r="B1" s="37"/>
      <c r="C1" s="37"/>
      <c r="D1" s="37"/>
      <c r="E1" s="37"/>
      <c r="F1" s="37"/>
      <c r="G1" s="37"/>
      <c r="H1" s="37"/>
    </row>
    <row r="2" spans="1:8" ht="17">
      <c r="A2" s="83" t="s">
        <v>0</v>
      </c>
      <c r="B2" s="84" t="s">
        <v>67</v>
      </c>
      <c r="C2" s="85" t="s">
        <v>2</v>
      </c>
      <c r="D2" s="85" t="s">
        <v>209</v>
      </c>
      <c r="E2" s="130" t="s">
        <v>4</v>
      </c>
      <c r="F2" s="130"/>
      <c r="G2" s="49" t="s">
        <v>66</v>
      </c>
      <c r="H2" s="50"/>
    </row>
    <row r="3" spans="1:8" ht="17">
      <c r="A3" s="51" t="s">
        <v>6</v>
      </c>
      <c r="B3" s="51" t="s">
        <v>7</v>
      </c>
      <c r="C3" s="52" t="s">
        <v>8</v>
      </c>
      <c r="D3" s="52"/>
      <c r="E3" s="51" t="s">
        <v>9</v>
      </c>
      <c r="F3" s="51" t="s">
        <v>45</v>
      </c>
      <c r="G3" s="51" t="s">
        <v>42</v>
      </c>
      <c r="H3" s="51" t="s">
        <v>10</v>
      </c>
    </row>
    <row r="4" spans="1:8" ht="68" customHeight="1">
      <c r="A4" s="54" t="s">
        <v>74</v>
      </c>
      <c r="B4" s="55" t="s">
        <v>84</v>
      </c>
      <c r="C4" s="56" t="s">
        <v>75</v>
      </c>
      <c r="D4" s="57"/>
      <c r="E4" s="58">
        <v>0.2</v>
      </c>
      <c r="F4" s="104">
        <v>80</v>
      </c>
      <c r="G4" s="104">
        <v>100</v>
      </c>
      <c r="H4" s="81" t="s">
        <v>198</v>
      </c>
    </row>
    <row r="5" spans="1:8" ht="71" customHeight="1">
      <c r="A5" s="48"/>
      <c r="B5" s="55" t="s">
        <v>85</v>
      </c>
      <c r="C5" s="131" t="s">
        <v>210</v>
      </c>
      <c r="D5" s="132"/>
      <c r="E5" s="58">
        <v>0.2</v>
      </c>
      <c r="F5" s="104">
        <v>90</v>
      </c>
      <c r="G5" s="104">
        <v>90</v>
      </c>
      <c r="H5" s="81" t="s">
        <v>205</v>
      </c>
    </row>
    <row r="6" spans="1:8" ht="101" customHeight="1">
      <c r="A6" s="64" t="s">
        <v>87</v>
      </c>
      <c r="B6" s="65" t="s">
        <v>88</v>
      </c>
      <c r="C6" s="66" t="s">
        <v>200</v>
      </c>
      <c r="D6" s="133"/>
      <c r="E6" s="58">
        <v>0.25</v>
      </c>
      <c r="F6" s="104">
        <v>80</v>
      </c>
      <c r="G6" s="104">
        <v>70</v>
      </c>
      <c r="H6" s="81" t="s">
        <v>211</v>
      </c>
    </row>
    <row r="7" spans="1:8" ht="153" customHeight="1">
      <c r="A7" s="69" t="s">
        <v>90</v>
      </c>
      <c r="B7" s="70" t="s">
        <v>91</v>
      </c>
      <c r="C7" s="71" t="s">
        <v>92</v>
      </c>
      <c r="D7" s="57"/>
      <c r="E7" s="58">
        <v>0.2</v>
      </c>
      <c r="F7" s="104">
        <v>100</v>
      </c>
      <c r="G7" s="106">
        <v>80</v>
      </c>
      <c r="H7" s="63"/>
    </row>
    <row r="8" spans="1:8" ht="34" customHeight="1">
      <c r="A8" s="69" t="s">
        <v>93</v>
      </c>
      <c r="B8" s="73" t="s">
        <v>94</v>
      </c>
      <c r="C8" s="74" t="s">
        <v>212</v>
      </c>
      <c r="D8" s="62"/>
      <c r="E8" s="58">
        <v>0.15</v>
      </c>
      <c r="F8" s="104">
        <v>90</v>
      </c>
      <c r="G8" s="106">
        <v>90</v>
      </c>
      <c r="H8" s="63" t="s">
        <v>213</v>
      </c>
    </row>
    <row r="9" spans="1:8" ht="108" customHeight="1">
      <c r="A9" s="47" t="s">
        <v>79</v>
      </c>
      <c r="B9" s="88" t="s">
        <v>12</v>
      </c>
      <c r="C9" s="89" t="s">
        <v>99</v>
      </c>
      <c r="D9" s="90"/>
      <c r="E9" s="53" t="s">
        <v>11</v>
      </c>
      <c r="F9" s="104"/>
      <c r="G9" s="104"/>
      <c r="H9" s="60"/>
    </row>
    <row r="10" spans="1:8" ht="14" customHeight="1">
      <c r="A10" s="76" t="s">
        <v>43</v>
      </c>
      <c r="B10" s="77"/>
      <c r="C10" s="77"/>
      <c r="D10" s="77"/>
      <c r="E10" s="78"/>
      <c r="F10" s="79">
        <f>F4*E4+F5*E5+F6*E6+F7*E7+F8*E8+F9</f>
        <v>87.5</v>
      </c>
      <c r="G10" s="79">
        <f>G4*E4+G5*E5+G6*E6+G7*E7+G8*E8+G9</f>
        <v>85</v>
      </c>
      <c r="H10" s="80"/>
    </row>
    <row r="13" spans="1:8" ht="70" customHeight="1"/>
    <row r="14" spans="1:8" ht="66" customHeight="1"/>
    <row r="15" spans="1:8" ht="14" customHeight="1"/>
  </sheetData>
  <mergeCells count="12">
    <mergeCell ref="C9:D9"/>
    <mergeCell ref="A10:E10"/>
    <mergeCell ref="A1:H1"/>
    <mergeCell ref="G2:H2"/>
    <mergeCell ref="C7:D7"/>
    <mergeCell ref="C8:D8"/>
    <mergeCell ref="E2:F2"/>
    <mergeCell ref="C3:D3"/>
    <mergeCell ref="A4:A5"/>
    <mergeCell ref="C4:D4"/>
    <mergeCell ref="C5:D5"/>
    <mergeCell ref="C6:D6"/>
  </mergeCells>
  <phoneticPr fontId="10"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2B0D-57C3-E442-988E-CEDC50763AE7}">
  <sheetPr>
    <tabColor theme="9" tint="0.59999389629810485"/>
  </sheetPr>
  <dimension ref="A1:H22"/>
  <sheetViews>
    <sheetView zoomScaleNormal="100" workbookViewId="0">
      <selection activeCell="B9" sqref="B9"/>
    </sheetView>
  </sheetViews>
  <sheetFormatPr baseColWidth="10" defaultColWidth="9" defaultRowHeight="14"/>
  <cols>
    <col min="1" max="1" width="16" style="5" customWidth="1"/>
    <col min="2" max="2" width="59.83203125" style="5" customWidth="1"/>
    <col min="3" max="3" width="50.83203125" style="5" customWidth="1"/>
    <col min="4" max="4" width="42.83203125" style="5" customWidth="1"/>
    <col min="5" max="6" width="9" style="5"/>
    <col min="7" max="7" width="8.83203125" style="5" customWidth="1"/>
    <col min="8" max="8" width="63.33203125" style="5" customWidth="1"/>
    <col min="9" max="16384" width="9" style="5"/>
  </cols>
  <sheetData>
    <row r="1" spans="1:8" ht="23" customHeight="1">
      <c r="A1" s="37" t="s">
        <v>53</v>
      </c>
      <c r="B1" s="37"/>
      <c r="C1" s="37"/>
      <c r="D1" s="37"/>
      <c r="E1" s="37"/>
      <c r="F1" s="37"/>
      <c r="G1" s="37"/>
      <c r="H1" s="37"/>
    </row>
    <row r="2" spans="1:8" ht="17">
      <c r="A2" s="83" t="s">
        <v>0</v>
      </c>
      <c r="B2" s="84" t="s">
        <v>54</v>
      </c>
      <c r="C2" s="85" t="s">
        <v>2</v>
      </c>
      <c r="D2" s="85" t="s">
        <v>3</v>
      </c>
      <c r="E2" s="130" t="s">
        <v>4</v>
      </c>
      <c r="F2" s="130"/>
      <c r="G2" s="49" t="s">
        <v>66</v>
      </c>
      <c r="H2" s="50"/>
    </row>
    <row r="3" spans="1:8" ht="17">
      <c r="A3" s="51" t="s">
        <v>6</v>
      </c>
      <c r="B3" s="51" t="s">
        <v>7</v>
      </c>
      <c r="C3" s="52" t="s">
        <v>8</v>
      </c>
      <c r="D3" s="52"/>
      <c r="E3" s="51" t="s">
        <v>9</v>
      </c>
      <c r="F3" s="51" t="s">
        <v>45</v>
      </c>
      <c r="G3" s="51" t="s">
        <v>42</v>
      </c>
      <c r="H3" s="51" t="s">
        <v>10</v>
      </c>
    </row>
    <row r="4" spans="1:8" ht="74" customHeight="1">
      <c r="A4" s="54" t="s">
        <v>74</v>
      </c>
      <c r="B4" s="55" t="s">
        <v>84</v>
      </c>
      <c r="C4" s="56" t="s">
        <v>75</v>
      </c>
      <c r="D4" s="57"/>
      <c r="E4" s="58">
        <v>0.2</v>
      </c>
      <c r="F4" s="104">
        <v>100</v>
      </c>
      <c r="G4" s="104">
        <v>100</v>
      </c>
      <c r="H4" s="81" t="s">
        <v>198</v>
      </c>
    </row>
    <row r="5" spans="1:8" ht="110" customHeight="1">
      <c r="A5" s="48"/>
      <c r="B5" s="55" t="s">
        <v>85</v>
      </c>
      <c r="C5" s="131" t="s">
        <v>214</v>
      </c>
      <c r="D5" s="132"/>
      <c r="E5" s="58">
        <v>0.2</v>
      </c>
      <c r="F5" s="104">
        <v>100</v>
      </c>
      <c r="G5" s="104">
        <v>100</v>
      </c>
      <c r="H5" s="81" t="s">
        <v>215</v>
      </c>
    </row>
    <row r="6" spans="1:8" ht="104" customHeight="1">
      <c r="A6" s="64" t="s">
        <v>87</v>
      </c>
      <c r="B6" s="65" t="s">
        <v>145</v>
      </c>
      <c r="C6" s="66" t="s">
        <v>229</v>
      </c>
      <c r="D6" s="133"/>
      <c r="E6" s="58">
        <v>0.25</v>
      </c>
      <c r="F6" s="104">
        <v>90</v>
      </c>
      <c r="G6" s="104">
        <v>90</v>
      </c>
      <c r="H6" s="60"/>
    </row>
    <row r="7" spans="1:8" ht="153" customHeight="1">
      <c r="A7" s="69" t="s">
        <v>90</v>
      </c>
      <c r="B7" s="70" t="s">
        <v>91</v>
      </c>
      <c r="C7" s="71" t="s">
        <v>146</v>
      </c>
      <c r="D7" s="57"/>
      <c r="E7" s="58">
        <v>0.2</v>
      </c>
      <c r="F7" s="104">
        <v>100</v>
      </c>
      <c r="G7" s="106">
        <v>90</v>
      </c>
      <c r="H7" s="63" t="s">
        <v>216</v>
      </c>
    </row>
    <row r="8" spans="1:8" ht="66" customHeight="1">
      <c r="A8" s="69" t="s">
        <v>93</v>
      </c>
      <c r="B8" s="73" t="s">
        <v>94</v>
      </c>
      <c r="C8" s="74" t="s">
        <v>217</v>
      </c>
      <c r="D8" s="62"/>
      <c r="E8" s="58">
        <v>0.15</v>
      </c>
      <c r="F8" s="104">
        <v>90</v>
      </c>
      <c r="G8" s="106">
        <v>90</v>
      </c>
      <c r="H8" s="63" t="s">
        <v>218</v>
      </c>
    </row>
    <row r="9" spans="1:8" ht="121" customHeight="1">
      <c r="A9" s="47" t="s">
        <v>79</v>
      </c>
      <c r="B9" s="88" t="s">
        <v>12</v>
      </c>
      <c r="C9" s="89" t="s">
        <v>99</v>
      </c>
      <c r="D9" s="90"/>
      <c r="E9" s="53" t="s">
        <v>11</v>
      </c>
      <c r="F9" s="104">
        <v>-5</v>
      </c>
      <c r="G9" s="104">
        <v>-5</v>
      </c>
      <c r="H9" s="60" t="s">
        <v>219</v>
      </c>
    </row>
    <row r="10" spans="1:8" ht="14" customHeight="1">
      <c r="A10" s="76" t="s">
        <v>43</v>
      </c>
      <c r="B10" s="77"/>
      <c r="C10" s="77"/>
      <c r="D10" s="77"/>
      <c r="E10" s="78"/>
      <c r="F10" s="79">
        <f>F4*E4+F5*E5+F6*E6+F7*E7+F8*E8+F9</f>
        <v>91</v>
      </c>
      <c r="G10" s="79">
        <f>G4*E4+G5*E5+G6*E6+G7*E7+G8*E8+G9</f>
        <v>89</v>
      </c>
      <c r="H10" s="80"/>
    </row>
    <row r="12" spans="1:8" ht="61" customHeight="1"/>
    <row r="13" spans="1:8" ht="175" customHeight="1"/>
    <row r="14" spans="1:8" ht="26" customHeight="1"/>
    <row r="15" spans="1:8" ht="53" customHeight="1"/>
    <row r="16" spans="1:8" ht="14" customHeight="1"/>
    <row r="20" ht="56" customHeight="1"/>
    <row r="21" ht="64" customHeight="1"/>
    <row r="22" ht="14" customHeight="1"/>
  </sheetData>
  <mergeCells count="12">
    <mergeCell ref="G2:H2"/>
    <mergeCell ref="A1:H1"/>
    <mergeCell ref="E2:F2"/>
    <mergeCell ref="C3:D3"/>
    <mergeCell ref="A4:A5"/>
    <mergeCell ref="C4:D4"/>
    <mergeCell ref="C9:D9"/>
    <mergeCell ref="A10:E10"/>
    <mergeCell ref="C5:D5"/>
    <mergeCell ref="C6:D6"/>
    <mergeCell ref="C7:D7"/>
    <mergeCell ref="C8:D8"/>
  </mergeCells>
  <phoneticPr fontId="10"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E9C4B-2AC5-C143-B495-5BBA31240878}">
  <sheetPr>
    <tabColor theme="9" tint="0.59999389629810485"/>
  </sheetPr>
  <dimension ref="A1:H22"/>
  <sheetViews>
    <sheetView zoomScaleNormal="100" workbookViewId="0">
      <selection activeCell="C7" sqref="C7:D7"/>
    </sheetView>
  </sheetViews>
  <sheetFormatPr baseColWidth="10" defaultColWidth="9" defaultRowHeight="14"/>
  <cols>
    <col min="1" max="1" width="10.33203125" style="5" customWidth="1"/>
    <col min="2" max="2" width="62.33203125" style="5" customWidth="1"/>
    <col min="3" max="3" width="50.83203125" style="5" customWidth="1"/>
    <col min="4" max="4" width="45" style="5" customWidth="1"/>
    <col min="5" max="5" width="7" style="5" customWidth="1"/>
    <col min="6" max="6" width="9" style="5"/>
    <col min="7" max="7" width="8.6640625" style="5" customWidth="1"/>
    <col min="8" max="8" width="52" style="5" customWidth="1"/>
    <col min="9" max="16384" width="9" style="5"/>
  </cols>
  <sheetData>
    <row r="1" spans="1:8" ht="23" customHeight="1">
      <c r="A1" s="37" t="s">
        <v>53</v>
      </c>
      <c r="B1" s="37"/>
      <c r="C1" s="37"/>
      <c r="D1" s="37"/>
      <c r="E1" s="37"/>
      <c r="F1" s="37"/>
      <c r="G1" s="37"/>
      <c r="H1" s="37"/>
    </row>
    <row r="2" spans="1:8" ht="17">
      <c r="A2" s="83" t="s">
        <v>0</v>
      </c>
      <c r="B2" s="84" t="s">
        <v>68</v>
      </c>
      <c r="C2" s="85" t="s">
        <v>2</v>
      </c>
      <c r="D2" s="85" t="s">
        <v>3</v>
      </c>
      <c r="E2" s="130" t="s">
        <v>4</v>
      </c>
      <c r="F2" s="130"/>
      <c r="G2" s="49" t="s">
        <v>66</v>
      </c>
      <c r="H2" s="50"/>
    </row>
    <row r="3" spans="1:8" ht="17">
      <c r="A3" s="51" t="s">
        <v>6</v>
      </c>
      <c r="B3" s="51" t="s">
        <v>7</v>
      </c>
      <c r="C3" s="52" t="s">
        <v>8</v>
      </c>
      <c r="D3" s="52"/>
      <c r="E3" s="51" t="s">
        <v>9</v>
      </c>
      <c r="F3" s="51" t="s">
        <v>45</v>
      </c>
      <c r="G3" s="51" t="s">
        <v>42</v>
      </c>
      <c r="H3" s="51" t="s">
        <v>10</v>
      </c>
    </row>
    <row r="4" spans="1:8" ht="68" customHeight="1">
      <c r="A4" s="54" t="s">
        <v>74</v>
      </c>
      <c r="B4" s="55" t="s">
        <v>84</v>
      </c>
      <c r="C4" s="56" t="s">
        <v>75</v>
      </c>
      <c r="D4" s="57"/>
      <c r="E4" s="58">
        <v>0.2</v>
      </c>
      <c r="F4" s="104">
        <v>100</v>
      </c>
      <c r="G4" s="104">
        <v>100</v>
      </c>
      <c r="H4" s="81" t="s">
        <v>198</v>
      </c>
    </row>
    <row r="5" spans="1:8" ht="206" customHeight="1">
      <c r="A5" s="48"/>
      <c r="B5" s="55" t="s">
        <v>85</v>
      </c>
      <c r="C5" s="131" t="s">
        <v>220</v>
      </c>
      <c r="D5" s="132"/>
      <c r="E5" s="58">
        <v>0.2</v>
      </c>
      <c r="F5" s="104">
        <v>100</v>
      </c>
      <c r="G5" s="104">
        <v>90</v>
      </c>
      <c r="H5" s="81" t="s">
        <v>205</v>
      </c>
    </row>
    <row r="6" spans="1:8" ht="96" customHeight="1">
      <c r="A6" s="64" t="s">
        <v>87</v>
      </c>
      <c r="B6" s="65" t="s">
        <v>88</v>
      </c>
      <c r="C6" s="66" t="s">
        <v>200</v>
      </c>
      <c r="D6" s="133"/>
      <c r="E6" s="58">
        <v>0.25</v>
      </c>
      <c r="F6" s="104">
        <v>80</v>
      </c>
      <c r="G6" s="104">
        <v>75</v>
      </c>
      <c r="H6" s="60" t="s">
        <v>221</v>
      </c>
    </row>
    <row r="7" spans="1:8" ht="159" customHeight="1">
      <c r="A7" s="69" t="s">
        <v>90</v>
      </c>
      <c r="B7" s="70" t="s">
        <v>91</v>
      </c>
      <c r="C7" s="71" t="s">
        <v>92</v>
      </c>
      <c r="D7" s="57"/>
      <c r="E7" s="58">
        <v>0.2</v>
      </c>
      <c r="F7" s="104">
        <v>80</v>
      </c>
      <c r="G7" s="106">
        <v>80</v>
      </c>
      <c r="H7" s="63"/>
    </row>
    <row r="8" spans="1:8" ht="35" customHeight="1">
      <c r="A8" s="69" t="s">
        <v>93</v>
      </c>
      <c r="B8" s="73" t="s">
        <v>94</v>
      </c>
      <c r="C8" s="74" t="s">
        <v>222</v>
      </c>
      <c r="D8" s="62"/>
      <c r="E8" s="58">
        <v>0.15</v>
      </c>
      <c r="F8" s="104">
        <v>100</v>
      </c>
      <c r="G8" s="106">
        <v>100</v>
      </c>
      <c r="H8" s="63" t="s">
        <v>223</v>
      </c>
    </row>
    <row r="9" spans="1:8" ht="102" customHeight="1">
      <c r="A9" s="47" t="s">
        <v>79</v>
      </c>
      <c r="B9" s="88" t="s">
        <v>12</v>
      </c>
      <c r="C9" s="89" t="s">
        <v>99</v>
      </c>
      <c r="D9" s="90"/>
      <c r="E9" s="53" t="s">
        <v>11</v>
      </c>
      <c r="F9" s="104"/>
      <c r="G9" s="104"/>
      <c r="H9" s="60"/>
    </row>
    <row r="10" spans="1:8" ht="14" customHeight="1">
      <c r="A10" s="76" t="s">
        <v>43</v>
      </c>
      <c r="B10" s="77"/>
      <c r="C10" s="77"/>
      <c r="D10" s="77"/>
      <c r="E10" s="78"/>
      <c r="F10" s="79">
        <f>F4*E4+F5*E5+F6*E6+F7*E7+F8*E8+F9</f>
        <v>91</v>
      </c>
      <c r="G10" s="79">
        <f>G4*E4+G5*E5+G6*E6+G7*E7+G8*E8+G9</f>
        <v>87.75</v>
      </c>
      <c r="H10" s="80"/>
    </row>
    <row r="12" spans="1:8" ht="60" customHeight="1"/>
    <row r="13" spans="1:8" ht="113" customHeight="1"/>
    <row r="14" spans="1:8" ht="54" customHeight="1"/>
    <row r="15" spans="1:8" ht="54" customHeight="1"/>
    <row r="16" spans="1:8" ht="14" customHeight="1"/>
    <row r="20" ht="75" customHeight="1"/>
    <row r="21" ht="70" customHeight="1"/>
    <row r="22" ht="14" customHeight="1"/>
  </sheetData>
  <mergeCells count="12">
    <mergeCell ref="C9:D9"/>
    <mergeCell ref="A10:E10"/>
    <mergeCell ref="A1:H1"/>
    <mergeCell ref="E2:F2"/>
    <mergeCell ref="G2:H2"/>
    <mergeCell ref="C3:D3"/>
    <mergeCell ref="A4:A5"/>
    <mergeCell ref="C4:D4"/>
    <mergeCell ref="C5:D5"/>
    <mergeCell ref="C6:D6"/>
    <mergeCell ref="C7:D7"/>
    <mergeCell ref="C8:D8"/>
  </mergeCells>
  <phoneticPr fontId="7"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85EA-EC73-5843-A1B1-0A93F888063F}">
  <sheetPr>
    <tabColor theme="0" tint="-0.14999847407452621"/>
  </sheetPr>
  <dimension ref="A1:H15"/>
  <sheetViews>
    <sheetView zoomScaleNormal="100" workbookViewId="0">
      <selection activeCell="B7" sqref="B7"/>
    </sheetView>
  </sheetViews>
  <sheetFormatPr baseColWidth="10" defaultColWidth="9" defaultRowHeight="14"/>
  <cols>
    <col min="1" max="1" width="11.33203125" style="5" customWidth="1"/>
    <col min="2" max="2" width="80.5" style="5" customWidth="1"/>
    <col min="3" max="3" width="47.1640625" style="5" customWidth="1"/>
    <col min="4" max="4" width="41.33203125" style="5" customWidth="1"/>
    <col min="5" max="5" width="5.83203125" style="5" customWidth="1"/>
    <col min="6" max="6" width="9.5" style="5" customWidth="1"/>
    <col min="7" max="7" width="9.6640625" style="5" customWidth="1"/>
    <col min="8" max="8" width="45.5" style="5" customWidth="1"/>
    <col min="9" max="16384" width="9" style="5"/>
  </cols>
  <sheetData>
    <row r="1" spans="1:8" ht="19" customHeight="1">
      <c r="A1" s="33" t="s">
        <v>50</v>
      </c>
      <c r="B1" s="33"/>
      <c r="C1" s="33"/>
      <c r="D1" s="33"/>
      <c r="E1" s="33"/>
      <c r="F1" s="33"/>
      <c r="G1" s="33"/>
      <c r="H1" s="33"/>
    </row>
    <row r="2" spans="1:8" ht="15" customHeight="1">
      <c r="A2" s="1" t="s">
        <v>0</v>
      </c>
      <c r="B2" s="2" t="s">
        <v>63</v>
      </c>
      <c r="C2" s="3" t="s">
        <v>2</v>
      </c>
      <c r="D2" s="3" t="s">
        <v>3</v>
      </c>
      <c r="E2" s="30" t="s">
        <v>4</v>
      </c>
      <c r="F2" s="34"/>
      <c r="G2" s="31"/>
      <c r="H2" s="3" t="s">
        <v>5</v>
      </c>
    </row>
    <row r="3" spans="1:8" ht="17">
      <c r="A3" s="51" t="s">
        <v>6</v>
      </c>
      <c r="B3" s="51" t="s">
        <v>7</v>
      </c>
      <c r="C3" s="52" t="s">
        <v>8</v>
      </c>
      <c r="D3" s="52"/>
      <c r="E3" s="51" t="s">
        <v>9</v>
      </c>
      <c r="F3" s="51" t="s">
        <v>45</v>
      </c>
      <c r="G3" s="51" t="s">
        <v>42</v>
      </c>
      <c r="H3" s="51" t="s">
        <v>10</v>
      </c>
    </row>
    <row r="4" spans="1:8" ht="69" customHeight="1">
      <c r="A4" s="87" t="s">
        <v>74</v>
      </c>
      <c r="B4" s="88" t="s">
        <v>105</v>
      </c>
      <c r="C4" s="89" t="s">
        <v>106</v>
      </c>
      <c r="D4" s="90"/>
      <c r="E4" s="58">
        <v>0.2</v>
      </c>
      <c r="F4" s="59">
        <v>100</v>
      </c>
      <c r="G4" s="59">
        <v>90</v>
      </c>
      <c r="H4" s="60"/>
    </row>
    <row r="5" spans="1:8" ht="69" customHeight="1">
      <c r="A5" s="48"/>
      <c r="B5" s="55" t="s">
        <v>85</v>
      </c>
      <c r="C5" s="61" t="s">
        <v>86</v>
      </c>
      <c r="D5" s="62"/>
      <c r="E5" s="58">
        <v>0.2</v>
      </c>
      <c r="F5" s="59">
        <v>100</v>
      </c>
      <c r="G5" s="59">
        <v>100</v>
      </c>
      <c r="H5" s="60"/>
    </row>
    <row r="6" spans="1:8" ht="83" customHeight="1">
      <c r="A6" s="64" t="s">
        <v>87</v>
      </c>
      <c r="B6" s="65" t="s">
        <v>145</v>
      </c>
      <c r="C6" s="66" t="s">
        <v>132</v>
      </c>
      <c r="D6" s="67"/>
      <c r="E6" s="58">
        <v>0.25</v>
      </c>
      <c r="F6" s="59">
        <v>90</v>
      </c>
      <c r="G6" s="59">
        <v>80</v>
      </c>
      <c r="H6" s="60" t="s">
        <v>153</v>
      </c>
    </row>
    <row r="7" spans="1:8" ht="137" customHeight="1">
      <c r="A7" s="69" t="s">
        <v>90</v>
      </c>
      <c r="B7" s="70" t="s">
        <v>91</v>
      </c>
      <c r="C7" s="71" t="s">
        <v>135</v>
      </c>
      <c r="D7" s="57"/>
      <c r="E7" s="58">
        <v>0.2</v>
      </c>
      <c r="F7" s="59">
        <v>70</v>
      </c>
      <c r="G7" s="72">
        <v>70</v>
      </c>
      <c r="H7" s="63" t="s">
        <v>149</v>
      </c>
    </row>
    <row r="8" spans="1:8" ht="142" customHeight="1">
      <c r="A8" s="47" t="s">
        <v>109</v>
      </c>
      <c r="B8" s="88" t="s">
        <v>110</v>
      </c>
      <c r="C8" s="93" t="s">
        <v>111</v>
      </c>
      <c r="D8" s="90"/>
      <c r="E8" s="58">
        <v>0.15</v>
      </c>
      <c r="F8" s="94">
        <v>90</v>
      </c>
      <c r="G8" s="94">
        <v>90</v>
      </c>
      <c r="H8" s="68" t="s">
        <v>154</v>
      </c>
    </row>
    <row r="9" spans="1:8" ht="129" customHeight="1">
      <c r="A9" s="47" t="s">
        <v>79</v>
      </c>
      <c r="B9" s="88" t="s">
        <v>12</v>
      </c>
      <c r="C9" s="89" t="s">
        <v>113</v>
      </c>
      <c r="D9" s="90"/>
      <c r="E9" s="53" t="s">
        <v>11</v>
      </c>
      <c r="F9" s="94"/>
      <c r="G9" s="94"/>
      <c r="H9" s="95"/>
    </row>
    <row r="10" spans="1:8" ht="14" customHeight="1">
      <c r="A10" s="96" t="s">
        <v>49</v>
      </c>
      <c r="B10" s="96"/>
      <c r="C10" s="96"/>
      <c r="D10" s="96"/>
      <c r="E10" s="96"/>
      <c r="F10" s="79">
        <f>F4*E4+F5*E5+F6*E6+F7*E7+F8*E8+F9</f>
        <v>90</v>
      </c>
      <c r="G10" s="79">
        <f>G4*E4+G5*E5+G6*E6+G7*E7+G8*E8+G9</f>
        <v>85.5</v>
      </c>
      <c r="H10" s="97"/>
    </row>
    <row r="13" spans="1:8" ht="62" customHeight="1"/>
    <row r="14" spans="1:8" ht="67" customHeight="1"/>
    <row r="15" spans="1:8" ht="14" customHeight="1"/>
  </sheetData>
  <mergeCells count="11">
    <mergeCell ref="A1:H1"/>
    <mergeCell ref="E2:G2"/>
    <mergeCell ref="C6:D6"/>
    <mergeCell ref="C7:D7"/>
    <mergeCell ref="A4:A5"/>
    <mergeCell ref="C8:D8"/>
    <mergeCell ref="C9:D9"/>
    <mergeCell ref="C3:D3"/>
    <mergeCell ref="C4:D4"/>
    <mergeCell ref="C5:D5"/>
    <mergeCell ref="A10:E10"/>
  </mergeCells>
  <phoneticPr fontId="10"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BBCD-D4F8-7A49-A2D9-BC9FB7B0F8F5}">
  <sheetPr>
    <tabColor theme="2"/>
  </sheetPr>
  <dimension ref="A1:H10"/>
  <sheetViews>
    <sheetView topLeftCell="A3" zoomScaleNormal="100" workbookViewId="0">
      <selection activeCell="G9" sqref="G9"/>
    </sheetView>
  </sheetViews>
  <sheetFormatPr baseColWidth="10" defaultColWidth="9" defaultRowHeight="14"/>
  <cols>
    <col min="1" max="1" width="16" style="4" customWidth="1"/>
    <col min="2" max="2" width="59.5" style="4" customWidth="1"/>
    <col min="3" max="3" width="48.6640625" style="4" customWidth="1"/>
    <col min="4" max="4" width="47.33203125" style="4" customWidth="1"/>
    <col min="5" max="5" width="5.83203125" style="4" customWidth="1"/>
    <col min="6" max="7" width="11.83203125" style="4" customWidth="1"/>
    <col min="8" max="8" width="37.6640625" style="4" customWidth="1"/>
    <col min="9" max="16384" width="9" style="4"/>
  </cols>
  <sheetData>
    <row r="1" spans="1:8" ht="19">
      <c r="A1" s="33" t="s">
        <v>50</v>
      </c>
      <c r="B1" s="33"/>
      <c r="C1" s="33"/>
      <c r="D1" s="33"/>
      <c r="E1" s="33"/>
      <c r="F1" s="33"/>
      <c r="G1" s="33"/>
      <c r="H1" s="33"/>
    </row>
    <row r="2" spans="1:8" ht="15" customHeight="1">
      <c r="A2" s="83" t="s">
        <v>0</v>
      </c>
      <c r="B2" s="84" t="s">
        <v>81</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74" customHeight="1">
      <c r="A4" s="87" t="s">
        <v>74</v>
      </c>
      <c r="B4" s="88" t="s">
        <v>105</v>
      </c>
      <c r="C4" s="89" t="s">
        <v>106</v>
      </c>
      <c r="D4" s="90"/>
      <c r="E4" s="58">
        <v>0.2</v>
      </c>
      <c r="F4" s="59">
        <v>100</v>
      </c>
      <c r="G4" s="59">
        <v>100</v>
      </c>
      <c r="H4" s="81" t="s">
        <v>196</v>
      </c>
    </row>
    <row r="5" spans="1:8" ht="75" customHeight="1">
      <c r="A5" s="48"/>
      <c r="B5" s="55" t="s">
        <v>85</v>
      </c>
      <c r="C5" s="61" t="s">
        <v>86</v>
      </c>
      <c r="D5" s="62"/>
      <c r="E5" s="58">
        <v>0.2</v>
      </c>
      <c r="F5" s="59">
        <v>100</v>
      </c>
      <c r="G5" s="59">
        <v>100</v>
      </c>
      <c r="H5" s="60" t="s">
        <v>197</v>
      </c>
    </row>
    <row r="6" spans="1:8" ht="89" customHeight="1">
      <c r="A6" s="64" t="s">
        <v>87</v>
      </c>
      <c r="B6" s="65" t="s">
        <v>145</v>
      </c>
      <c r="C6" s="66" t="s">
        <v>151</v>
      </c>
      <c r="D6" s="67"/>
      <c r="E6" s="58">
        <v>0.25</v>
      </c>
      <c r="F6" s="59">
        <v>100</v>
      </c>
      <c r="G6" s="59">
        <v>100</v>
      </c>
      <c r="H6" s="60"/>
    </row>
    <row r="7" spans="1:8" ht="153" customHeight="1">
      <c r="A7" s="69" t="s">
        <v>90</v>
      </c>
      <c r="B7" s="70" t="s">
        <v>91</v>
      </c>
      <c r="C7" s="71" t="s">
        <v>146</v>
      </c>
      <c r="D7" s="57"/>
      <c r="E7" s="58">
        <v>0.2</v>
      </c>
      <c r="F7" s="59">
        <v>80</v>
      </c>
      <c r="G7" s="59">
        <v>80</v>
      </c>
      <c r="H7" s="63"/>
    </row>
    <row r="8" spans="1:8" ht="177" customHeight="1">
      <c r="A8" s="47" t="s">
        <v>109</v>
      </c>
      <c r="B8" s="88" t="s">
        <v>110</v>
      </c>
      <c r="C8" s="93" t="s">
        <v>111</v>
      </c>
      <c r="D8" s="90"/>
      <c r="E8" s="58">
        <v>0.15</v>
      </c>
      <c r="F8" s="94">
        <v>70</v>
      </c>
      <c r="G8" s="94">
        <v>70</v>
      </c>
      <c r="H8" s="92"/>
    </row>
    <row r="9" spans="1:8" ht="111" customHeight="1">
      <c r="A9" s="47" t="s">
        <v>79</v>
      </c>
      <c r="B9" s="88" t="s">
        <v>12</v>
      </c>
      <c r="C9" s="89" t="s">
        <v>113</v>
      </c>
      <c r="D9" s="90"/>
      <c r="E9" s="53" t="s">
        <v>11</v>
      </c>
      <c r="F9" s="94"/>
      <c r="G9" s="94"/>
      <c r="H9" s="95"/>
    </row>
    <row r="10" spans="1:8" ht="18" customHeight="1">
      <c r="A10" s="96" t="s">
        <v>49</v>
      </c>
      <c r="B10" s="96"/>
      <c r="C10" s="96"/>
      <c r="D10" s="96"/>
      <c r="E10" s="96"/>
      <c r="F10" s="79">
        <f>F4*E4+F5*E5+F6*E6+F7*E7+F8*E8+F9</f>
        <v>91.5</v>
      </c>
      <c r="G10" s="79">
        <f>G4*E4+G5*E5+G6*E6+G7*E7+G8*E8+G9</f>
        <v>91.5</v>
      </c>
      <c r="H10" s="97"/>
    </row>
  </sheetData>
  <sheetProtection formatCells="0" insertHyperlinks="0" autoFilter="0"/>
  <mergeCells count="11">
    <mergeCell ref="A1:H1"/>
    <mergeCell ref="E2:G2"/>
    <mergeCell ref="C9:D9"/>
    <mergeCell ref="C7:D7"/>
    <mergeCell ref="C8:D8"/>
    <mergeCell ref="C3:D3"/>
    <mergeCell ref="C4:D4"/>
    <mergeCell ref="C5:D5"/>
    <mergeCell ref="C6:D6"/>
    <mergeCell ref="A4:A5"/>
    <mergeCell ref="A10:E10"/>
  </mergeCells>
  <phoneticPr fontId="10"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2A25-E230-0041-B868-E8A5FB6EBC6B}">
  <sheetPr>
    <tabColor theme="0" tint="-0.14999847407452621"/>
  </sheetPr>
  <dimension ref="A1:H15"/>
  <sheetViews>
    <sheetView topLeftCell="B3" zoomScaleNormal="100" workbookViewId="0">
      <selection activeCell="G9" sqref="G9"/>
    </sheetView>
  </sheetViews>
  <sheetFormatPr baseColWidth="10" defaultColWidth="9" defaultRowHeight="14"/>
  <cols>
    <col min="1" max="1" width="13" style="5" customWidth="1"/>
    <col min="2" max="2" width="85" style="5" customWidth="1"/>
    <col min="3" max="3" width="48.5" style="5" customWidth="1"/>
    <col min="4" max="4" width="46.6640625" style="5" customWidth="1"/>
    <col min="5" max="5" width="7.1640625" style="5" customWidth="1"/>
    <col min="6" max="6" width="7.6640625" style="5" customWidth="1"/>
    <col min="7" max="7" width="8.6640625" style="5" customWidth="1"/>
    <col min="8" max="8" width="32" style="5" customWidth="1"/>
    <col min="9" max="16384" width="9" style="5"/>
  </cols>
  <sheetData>
    <row r="1" spans="1:8" ht="19" customHeight="1">
      <c r="A1" s="33" t="s">
        <v>50</v>
      </c>
      <c r="B1" s="33"/>
      <c r="C1" s="33"/>
      <c r="D1" s="33"/>
      <c r="E1" s="33"/>
      <c r="F1" s="33"/>
      <c r="G1" s="33"/>
      <c r="H1" s="33"/>
    </row>
    <row r="2" spans="1:8" ht="15">
      <c r="A2" s="1" t="s">
        <v>0</v>
      </c>
      <c r="B2" s="2" t="s">
        <v>48</v>
      </c>
      <c r="C2" s="3" t="s">
        <v>2</v>
      </c>
      <c r="D2" s="3" t="s">
        <v>3</v>
      </c>
      <c r="E2" s="30" t="s">
        <v>4</v>
      </c>
      <c r="F2" s="34"/>
      <c r="G2" s="31"/>
      <c r="H2" s="3" t="s">
        <v>5</v>
      </c>
    </row>
    <row r="3" spans="1:8" ht="17">
      <c r="A3" s="51" t="s">
        <v>6</v>
      </c>
      <c r="B3" s="51" t="s">
        <v>7</v>
      </c>
      <c r="C3" s="52" t="s">
        <v>8</v>
      </c>
      <c r="D3" s="52"/>
      <c r="E3" s="51" t="s">
        <v>9</v>
      </c>
      <c r="F3" s="51" t="s">
        <v>45</v>
      </c>
      <c r="G3" s="51" t="s">
        <v>42</v>
      </c>
      <c r="H3" s="51" t="s">
        <v>10</v>
      </c>
    </row>
    <row r="4" spans="1:8" ht="73" customHeight="1">
      <c r="A4" s="87" t="s">
        <v>74</v>
      </c>
      <c r="B4" s="88" t="s">
        <v>105</v>
      </c>
      <c r="C4" s="89" t="s">
        <v>106</v>
      </c>
      <c r="D4" s="90"/>
      <c r="E4" s="58">
        <v>0.2</v>
      </c>
      <c r="F4" s="59">
        <v>80</v>
      </c>
      <c r="G4" s="59">
        <v>90</v>
      </c>
      <c r="H4" s="60"/>
    </row>
    <row r="5" spans="1:8" ht="71" customHeight="1">
      <c r="A5" s="48"/>
      <c r="B5" s="55" t="s">
        <v>85</v>
      </c>
      <c r="C5" s="61" t="s">
        <v>86</v>
      </c>
      <c r="D5" s="62"/>
      <c r="E5" s="58">
        <v>0.2</v>
      </c>
      <c r="F5" s="59">
        <v>100</v>
      </c>
      <c r="G5" s="59">
        <v>100</v>
      </c>
      <c r="H5" s="81"/>
    </row>
    <row r="6" spans="1:8" ht="86" customHeight="1">
      <c r="A6" s="64" t="s">
        <v>87</v>
      </c>
      <c r="B6" s="65" t="s">
        <v>145</v>
      </c>
      <c r="C6" s="66" t="s">
        <v>151</v>
      </c>
      <c r="D6" s="67"/>
      <c r="E6" s="58">
        <v>0.25</v>
      </c>
      <c r="F6" s="59">
        <v>90</v>
      </c>
      <c r="G6" s="59">
        <v>100</v>
      </c>
      <c r="H6" s="60"/>
    </row>
    <row r="7" spans="1:8" ht="135" customHeight="1">
      <c r="A7" s="69" t="s">
        <v>90</v>
      </c>
      <c r="B7" s="70" t="s">
        <v>91</v>
      </c>
      <c r="C7" s="71" t="s">
        <v>146</v>
      </c>
      <c r="D7" s="57"/>
      <c r="E7" s="58">
        <v>0.2</v>
      </c>
      <c r="F7" s="59">
        <v>90</v>
      </c>
      <c r="G7" s="59">
        <v>90</v>
      </c>
      <c r="H7" s="63"/>
    </row>
    <row r="8" spans="1:8" ht="136" customHeight="1">
      <c r="A8" s="47" t="s">
        <v>109</v>
      </c>
      <c r="B8" s="88" t="s">
        <v>110</v>
      </c>
      <c r="C8" s="93" t="s">
        <v>111</v>
      </c>
      <c r="D8" s="90"/>
      <c r="E8" s="58">
        <v>0.15</v>
      </c>
      <c r="F8" s="94">
        <v>90</v>
      </c>
      <c r="G8" s="94">
        <v>60</v>
      </c>
      <c r="H8" s="92"/>
    </row>
    <row r="9" spans="1:8" ht="102" customHeight="1">
      <c r="A9" s="47" t="s">
        <v>79</v>
      </c>
      <c r="B9" s="88" t="s">
        <v>12</v>
      </c>
      <c r="C9" s="89" t="s">
        <v>113</v>
      </c>
      <c r="D9" s="90"/>
      <c r="E9" s="53" t="s">
        <v>11</v>
      </c>
      <c r="F9" s="94"/>
      <c r="G9" s="94"/>
      <c r="H9" s="95"/>
    </row>
    <row r="10" spans="1:8" ht="22" customHeight="1">
      <c r="A10" s="96" t="s">
        <v>49</v>
      </c>
      <c r="B10" s="96"/>
      <c r="C10" s="96"/>
      <c r="D10" s="96"/>
      <c r="E10" s="96"/>
      <c r="F10" s="79">
        <f>F4*E4+F5*E5+F6*E6+F7*E7+F8*E8+F9</f>
        <v>90</v>
      </c>
      <c r="G10" s="79">
        <f>G4*E4+G5*E5+G6*E6+G7*E7+G8*E8+G9</f>
        <v>90</v>
      </c>
      <c r="H10" s="97"/>
    </row>
    <row r="13" spans="1:8" ht="61" customHeight="1"/>
    <row r="14" spans="1:8" ht="71" customHeight="1"/>
    <row r="15" spans="1:8" ht="14" customHeight="1"/>
  </sheetData>
  <mergeCells count="11">
    <mergeCell ref="A1:H1"/>
    <mergeCell ref="C7:D7"/>
    <mergeCell ref="C8:D8"/>
    <mergeCell ref="E2:G2"/>
    <mergeCell ref="C9:D9"/>
    <mergeCell ref="C3:D3"/>
    <mergeCell ref="C4:D4"/>
    <mergeCell ref="C5:D5"/>
    <mergeCell ref="C6:D6"/>
    <mergeCell ref="A4:A5"/>
    <mergeCell ref="A10:E10"/>
  </mergeCells>
  <phoneticPr fontId="10"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F1A46-58E3-2642-A85E-EE43DAE4FF5A}">
  <sheetPr>
    <tabColor theme="0" tint="-0.14999847407452621"/>
  </sheetPr>
  <dimension ref="A1:H14"/>
  <sheetViews>
    <sheetView topLeftCell="A5" zoomScaleNormal="100" workbookViewId="0">
      <selection activeCell="G9" sqref="G9"/>
    </sheetView>
  </sheetViews>
  <sheetFormatPr baseColWidth="10" defaultColWidth="9" defaultRowHeight="14"/>
  <cols>
    <col min="1" max="1" width="10.5" style="5" customWidth="1"/>
    <col min="2" max="2" width="57" style="5" customWidth="1"/>
    <col min="3" max="3" width="47" style="5" customWidth="1"/>
    <col min="4" max="4" width="38.83203125" style="5" customWidth="1"/>
    <col min="5" max="6" width="9" style="5"/>
    <col min="7" max="7" width="13.33203125" style="5" customWidth="1"/>
    <col min="8" max="8" width="49.1640625" style="5" customWidth="1"/>
    <col min="9" max="16384" width="9" style="5"/>
  </cols>
  <sheetData>
    <row r="1" spans="1:8" ht="19" customHeight="1">
      <c r="A1" s="33" t="s">
        <v>69</v>
      </c>
      <c r="B1" s="33"/>
      <c r="C1" s="33"/>
      <c r="D1" s="33"/>
      <c r="E1" s="33"/>
      <c r="F1" s="33"/>
      <c r="G1" s="33"/>
      <c r="H1" s="33"/>
    </row>
    <row r="2" spans="1:8" ht="17">
      <c r="A2" s="83" t="s">
        <v>0</v>
      </c>
      <c r="B2" s="84" t="s">
        <v>70</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71" customHeight="1">
      <c r="A4" s="87" t="s">
        <v>74</v>
      </c>
      <c r="B4" s="88" t="s">
        <v>105</v>
      </c>
      <c r="C4" s="89" t="s">
        <v>106</v>
      </c>
      <c r="D4" s="90"/>
      <c r="E4" s="58">
        <v>0.2</v>
      </c>
      <c r="F4" s="94">
        <v>100</v>
      </c>
      <c r="G4" s="94">
        <v>100</v>
      </c>
      <c r="H4" s="68" t="s">
        <v>198</v>
      </c>
    </row>
    <row r="5" spans="1:8" ht="72" customHeight="1">
      <c r="A5" s="48"/>
      <c r="B5" s="55" t="s">
        <v>85</v>
      </c>
      <c r="C5" s="61" t="s">
        <v>225</v>
      </c>
      <c r="D5" s="62"/>
      <c r="E5" s="58">
        <v>0.2</v>
      </c>
      <c r="F5" s="94">
        <v>90</v>
      </c>
      <c r="G5" s="94">
        <v>90</v>
      </c>
      <c r="H5" s="68" t="s">
        <v>205</v>
      </c>
    </row>
    <row r="6" spans="1:8" ht="102" customHeight="1">
      <c r="A6" s="64" t="s">
        <v>87</v>
      </c>
      <c r="B6" s="65" t="s">
        <v>114</v>
      </c>
      <c r="C6" s="66" t="s">
        <v>226</v>
      </c>
      <c r="D6" s="67"/>
      <c r="E6" s="58">
        <v>0.25</v>
      </c>
      <c r="F6" s="94">
        <v>90</v>
      </c>
      <c r="G6" s="94">
        <v>90</v>
      </c>
      <c r="H6" s="68" t="s">
        <v>224</v>
      </c>
    </row>
    <row r="7" spans="1:8" ht="159" customHeight="1">
      <c r="A7" s="69" t="s">
        <v>90</v>
      </c>
      <c r="B7" s="70" t="s">
        <v>91</v>
      </c>
      <c r="C7" s="71" t="s">
        <v>135</v>
      </c>
      <c r="D7" s="57"/>
      <c r="E7" s="58">
        <v>0.2</v>
      </c>
      <c r="F7" s="94">
        <v>90</v>
      </c>
      <c r="G7" s="94">
        <v>90</v>
      </c>
      <c r="H7" s="92"/>
    </row>
    <row r="8" spans="1:8" ht="170" customHeight="1">
      <c r="A8" s="47" t="s">
        <v>109</v>
      </c>
      <c r="B8" s="88" t="s">
        <v>110</v>
      </c>
      <c r="C8" s="93" t="s">
        <v>111</v>
      </c>
      <c r="D8" s="90"/>
      <c r="E8" s="58">
        <v>0.15</v>
      </c>
      <c r="F8" s="94">
        <v>85</v>
      </c>
      <c r="G8" s="94">
        <v>80</v>
      </c>
      <c r="H8" s="92"/>
    </row>
    <row r="9" spans="1:8" ht="123" customHeight="1">
      <c r="A9" s="47" t="s">
        <v>79</v>
      </c>
      <c r="B9" s="134" t="s">
        <v>12</v>
      </c>
      <c r="C9" s="93" t="s">
        <v>228</v>
      </c>
      <c r="D9" s="90"/>
      <c r="E9" s="107"/>
      <c r="F9" s="94">
        <v>-2</v>
      </c>
      <c r="G9" s="94">
        <v>-2</v>
      </c>
      <c r="H9" s="95"/>
    </row>
    <row r="10" spans="1:8" ht="17" customHeight="1">
      <c r="A10" s="76" t="s">
        <v>49</v>
      </c>
      <c r="B10" s="77"/>
      <c r="C10" s="77"/>
      <c r="D10" s="77"/>
      <c r="E10" s="78"/>
      <c r="F10" s="79">
        <f>F4*E4+F5*E5+F6*E6+F7*E7+F8*E8+F9</f>
        <v>89.25</v>
      </c>
      <c r="G10" s="79">
        <f>G4*E4+G5*E5+G6*E6+G7*E7+G8*E8+G9</f>
        <v>88.5</v>
      </c>
      <c r="H10" s="97"/>
    </row>
    <row r="12" spans="1:8" ht="62" customHeight="1"/>
    <row r="13" spans="1:8" ht="71" customHeight="1"/>
    <row r="14" spans="1:8" ht="14" customHeight="1"/>
  </sheetData>
  <mergeCells count="11">
    <mergeCell ref="A1:H1"/>
    <mergeCell ref="E2:G2"/>
    <mergeCell ref="A4:A5"/>
    <mergeCell ref="C3:D3"/>
    <mergeCell ref="C4:D4"/>
    <mergeCell ref="C5:D5"/>
    <mergeCell ref="C6:D6"/>
    <mergeCell ref="C8:D8"/>
    <mergeCell ref="C7:D7"/>
    <mergeCell ref="C9:D9"/>
    <mergeCell ref="A10:E10"/>
  </mergeCells>
  <phoneticPr fontId="7"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CDF2-6132-D64F-9C38-D918D15AFADF}">
  <sheetPr>
    <tabColor theme="0" tint="-0.14999847407452621"/>
  </sheetPr>
  <dimension ref="A1:H15"/>
  <sheetViews>
    <sheetView topLeftCell="A4" zoomScaleNormal="100" workbookViewId="0">
      <selection activeCell="G9" sqref="G9"/>
    </sheetView>
  </sheetViews>
  <sheetFormatPr baseColWidth="10" defaultColWidth="9" defaultRowHeight="14"/>
  <cols>
    <col min="1" max="1" width="10.33203125" style="5" customWidth="1"/>
    <col min="2" max="2" width="54" style="5" customWidth="1"/>
    <col min="3" max="3" width="45.33203125" style="5" customWidth="1"/>
    <col min="4" max="4" width="44.5" style="5" customWidth="1"/>
    <col min="5" max="5" width="5.83203125" style="5" customWidth="1"/>
    <col min="6" max="6" width="9" style="5" customWidth="1"/>
    <col min="7" max="7" width="14.33203125" style="5" customWidth="1"/>
    <col min="8" max="8" width="59.5" style="5" customWidth="1"/>
    <col min="9" max="16384" width="9" style="5"/>
  </cols>
  <sheetData>
    <row r="1" spans="1:8" ht="19" customHeight="1">
      <c r="A1" s="33" t="s">
        <v>50</v>
      </c>
      <c r="B1" s="33"/>
      <c r="C1" s="33"/>
      <c r="D1" s="33"/>
      <c r="E1" s="33"/>
      <c r="F1" s="33"/>
      <c r="G1" s="33"/>
      <c r="H1" s="32"/>
    </row>
    <row r="2" spans="1:8" ht="15" customHeight="1">
      <c r="A2" s="83" t="s">
        <v>0</v>
      </c>
      <c r="B2" s="84" t="s">
        <v>73</v>
      </c>
      <c r="C2" s="85" t="s">
        <v>2</v>
      </c>
      <c r="D2" s="85" t="s">
        <v>3</v>
      </c>
      <c r="E2" s="49" t="s">
        <v>4</v>
      </c>
      <c r="F2" s="86"/>
      <c r="G2" s="50"/>
      <c r="H2" s="85" t="s">
        <v>5</v>
      </c>
    </row>
    <row r="3" spans="1:8" ht="17">
      <c r="A3" s="51" t="s">
        <v>6</v>
      </c>
      <c r="B3" s="51" t="s">
        <v>7</v>
      </c>
      <c r="C3" s="52" t="s">
        <v>8</v>
      </c>
      <c r="D3" s="52"/>
      <c r="E3" s="51" t="s">
        <v>9</v>
      </c>
      <c r="F3" s="51" t="s">
        <v>45</v>
      </c>
      <c r="G3" s="51" t="s">
        <v>42</v>
      </c>
      <c r="H3" s="51" t="s">
        <v>10</v>
      </c>
    </row>
    <row r="4" spans="1:8" ht="73" customHeight="1">
      <c r="A4" s="87" t="s">
        <v>74</v>
      </c>
      <c r="B4" s="88" t="s">
        <v>105</v>
      </c>
      <c r="C4" s="89" t="s">
        <v>106</v>
      </c>
      <c r="D4" s="90"/>
      <c r="E4" s="58">
        <v>0.2</v>
      </c>
      <c r="F4" s="59">
        <v>90</v>
      </c>
      <c r="G4" s="59">
        <v>90</v>
      </c>
      <c r="H4" s="60"/>
    </row>
    <row r="5" spans="1:8" ht="72" customHeight="1">
      <c r="A5" s="48"/>
      <c r="B5" s="55" t="s">
        <v>85</v>
      </c>
      <c r="C5" s="61" t="s">
        <v>86</v>
      </c>
      <c r="D5" s="62"/>
      <c r="E5" s="58">
        <v>0.2</v>
      </c>
      <c r="F5" s="59">
        <v>80</v>
      </c>
      <c r="G5" s="59">
        <v>80</v>
      </c>
      <c r="H5" s="81" t="s">
        <v>240</v>
      </c>
    </row>
    <row r="6" spans="1:8" ht="85" customHeight="1">
      <c r="A6" s="64" t="s">
        <v>87</v>
      </c>
      <c r="B6" s="65" t="s">
        <v>145</v>
      </c>
      <c r="C6" s="66" t="s">
        <v>151</v>
      </c>
      <c r="D6" s="67"/>
      <c r="E6" s="58">
        <v>0.25</v>
      </c>
      <c r="F6" s="59">
        <v>100</v>
      </c>
      <c r="G6" s="59">
        <v>100</v>
      </c>
      <c r="H6" s="81"/>
    </row>
    <row r="7" spans="1:8" ht="155" customHeight="1">
      <c r="A7" s="69" t="s">
        <v>90</v>
      </c>
      <c r="B7" s="70" t="s">
        <v>91</v>
      </c>
      <c r="C7" s="71" t="s">
        <v>92</v>
      </c>
      <c r="D7" s="57"/>
      <c r="E7" s="58">
        <v>0.2</v>
      </c>
      <c r="F7" s="59">
        <v>80</v>
      </c>
      <c r="G7" s="59">
        <v>80</v>
      </c>
      <c r="H7" s="63" t="s">
        <v>241</v>
      </c>
    </row>
    <row r="8" spans="1:8" ht="170" customHeight="1">
      <c r="A8" s="47" t="s">
        <v>109</v>
      </c>
      <c r="B8" s="88" t="s">
        <v>110</v>
      </c>
      <c r="C8" s="93" t="s">
        <v>111</v>
      </c>
      <c r="D8" s="90"/>
      <c r="E8" s="58">
        <v>0.15</v>
      </c>
      <c r="F8" s="94">
        <v>90</v>
      </c>
      <c r="G8" s="94">
        <v>75</v>
      </c>
      <c r="H8" s="68" t="s">
        <v>242</v>
      </c>
    </row>
    <row r="9" spans="1:8" ht="116" customHeight="1">
      <c r="A9" s="47" t="s">
        <v>79</v>
      </c>
      <c r="B9" s="88" t="s">
        <v>12</v>
      </c>
      <c r="C9" s="89" t="s">
        <v>113</v>
      </c>
      <c r="D9" s="90"/>
      <c r="E9" s="53" t="s">
        <v>11</v>
      </c>
      <c r="F9" s="94">
        <v>0</v>
      </c>
      <c r="G9" s="94"/>
      <c r="H9" s="95"/>
    </row>
    <row r="10" spans="1:8" ht="14" customHeight="1">
      <c r="A10" s="96" t="s">
        <v>49</v>
      </c>
      <c r="B10" s="96"/>
      <c r="C10" s="96"/>
      <c r="D10" s="96"/>
      <c r="E10" s="96"/>
      <c r="F10" s="79">
        <f>F4*E4+F5*E5+F6*E6+F7*E7+F8*E8+F9</f>
        <v>88.5</v>
      </c>
      <c r="G10" s="79">
        <f>G4*E4+G5*E5+G6*E6+G7*E7+G8*E8+G9</f>
        <v>86.25</v>
      </c>
      <c r="H10" s="97"/>
    </row>
    <row r="13" spans="1:8" ht="70" customHeight="1"/>
    <row r="14" spans="1:8" ht="68" customHeight="1"/>
    <row r="15" spans="1:8" ht="14" customHeight="1"/>
  </sheetData>
  <mergeCells count="11">
    <mergeCell ref="A1:H1"/>
    <mergeCell ref="E2:G2"/>
    <mergeCell ref="C7:D7"/>
    <mergeCell ref="C8:D8"/>
    <mergeCell ref="C3:D3"/>
    <mergeCell ref="C4:D4"/>
    <mergeCell ref="C5:D5"/>
    <mergeCell ref="C6:D6"/>
    <mergeCell ref="C9:D9"/>
    <mergeCell ref="A4:A5"/>
    <mergeCell ref="A10:E10"/>
  </mergeCells>
  <phoneticPr fontId="10"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E89E-0B80-BF44-A83B-96B33B95A581}">
  <sheetPr>
    <tabColor theme="1" tint="0.34998626667073579"/>
  </sheetPr>
  <dimension ref="A1:H11"/>
  <sheetViews>
    <sheetView zoomScaleNormal="150" workbookViewId="0">
      <selection activeCell="H8" sqref="H8"/>
    </sheetView>
  </sheetViews>
  <sheetFormatPr baseColWidth="10" defaultColWidth="9" defaultRowHeight="14"/>
  <cols>
    <col min="1" max="1" width="11.1640625" style="14" customWidth="1"/>
    <col min="2" max="2" width="61.1640625" style="14" customWidth="1"/>
    <col min="3" max="3" width="50.33203125" style="14" customWidth="1"/>
    <col min="4" max="4" width="47.5" style="14" customWidth="1"/>
    <col min="5" max="5" width="5.83203125" style="14" customWidth="1"/>
    <col min="6" max="6" width="10.6640625" style="14" customWidth="1"/>
    <col min="7" max="7" width="7.5" style="14" customWidth="1"/>
    <col min="8" max="8" width="27" style="14" customWidth="1"/>
    <col min="9" max="16384" width="9" style="14"/>
  </cols>
  <sheetData>
    <row r="1" spans="1:8" ht="19" customHeight="1">
      <c r="A1" s="38" t="s">
        <v>55</v>
      </c>
      <c r="B1" s="38"/>
      <c r="C1" s="38"/>
      <c r="D1" s="38"/>
      <c r="E1" s="38"/>
      <c r="F1" s="38"/>
      <c r="G1" s="38"/>
      <c r="H1" s="38"/>
    </row>
    <row r="2" spans="1:8" ht="15" customHeight="1">
      <c r="A2" s="22" t="s">
        <v>0</v>
      </c>
      <c r="B2" s="23" t="s">
        <v>80</v>
      </c>
      <c r="C2" s="24" t="s">
        <v>2</v>
      </c>
      <c r="D2" s="24" t="s">
        <v>3</v>
      </c>
      <c r="E2" s="39" t="s">
        <v>4</v>
      </c>
      <c r="F2" s="40"/>
      <c r="G2" s="41"/>
      <c r="H2" s="24" t="s">
        <v>5</v>
      </c>
    </row>
    <row r="3" spans="1:8" ht="17">
      <c r="A3" s="108" t="s">
        <v>6</v>
      </c>
      <c r="B3" s="108" t="s">
        <v>7</v>
      </c>
      <c r="C3" s="109" t="s">
        <v>8</v>
      </c>
      <c r="D3" s="109"/>
      <c r="E3" s="108" t="s">
        <v>9</v>
      </c>
      <c r="F3" s="108" t="s">
        <v>45</v>
      </c>
      <c r="G3" s="108" t="s">
        <v>42</v>
      </c>
      <c r="H3" s="108" t="s">
        <v>10</v>
      </c>
    </row>
    <row r="4" spans="1:8" ht="135" customHeight="1">
      <c r="A4" s="110" t="s">
        <v>74</v>
      </c>
      <c r="B4" s="111" t="s">
        <v>136</v>
      </c>
      <c r="C4" s="112" t="s">
        <v>34</v>
      </c>
      <c r="D4" s="113"/>
      <c r="E4" s="114">
        <v>0.2</v>
      </c>
      <c r="F4" s="115">
        <v>95</v>
      </c>
      <c r="G4" s="115">
        <v>100</v>
      </c>
      <c r="H4" s="116" t="s">
        <v>137</v>
      </c>
    </row>
    <row r="5" spans="1:8" ht="50" customHeight="1">
      <c r="A5" s="117"/>
      <c r="B5" s="118" t="s">
        <v>138</v>
      </c>
      <c r="C5" s="112" t="s">
        <v>35</v>
      </c>
      <c r="D5" s="113"/>
      <c r="E5" s="114">
        <v>0.2</v>
      </c>
      <c r="F5" s="115">
        <v>95</v>
      </c>
      <c r="G5" s="115">
        <v>100</v>
      </c>
      <c r="H5" s="119" t="s">
        <v>139</v>
      </c>
    </row>
    <row r="6" spans="1:8" ht="87" customHeight="1">
      <c r="A6" s="64" t="s">
        <v>76</v>
      </c>
      <c r="B6" s="55" t="s">
        <v>77</v>
      </c>
      <c r="C6" s="61" t="s">
        <v>140</v>
      </c>
      <c r="D6" s="62"/>
      <c r="E6" s="114">
        <v>0.1</v>
      </c>
      <c r="F6" s="115">
        <v>100</v>
      </c>
      <c r="G6" s="115">
        <v>100</v>
      </c>
      <c r="H6" s="119" t="s">
        <v>141</v>
      </c>
    </row>
    <row r="7" spans="1:8" ht="152" customHeight="1">
      <c r="A7" s="54" t="s">
        <v>78</v>
      </c>
      <c r="B7" s="70" t="s">
        <v>91</v>
      </c>
      <c r="C7" s="71" t="s">
        <v>92</v>
      </c>
      <c r="D7" s="57"/>
      <c r="E7" s="120">
        <v>0.25</v>
      </c>
      <c r="F7" s="115">
        <v>90</v>
      </c>
      <c r="G7" s="115">
        <v>85</v>
      </c>
      <c r="H7" s="119"/>
    </row>
    <row r="8" spans="1:8" ht="53" customHeight="1">
      <c r="A8" s="48"/>
      <c r="B8" s="121" t="s">
        <v>142</v>
      </c>
      <c r="C8" s="61" t="s">
        <v>143</v>
      </c>
      <c r="D8" s="62"/>
      <c r="E8" s="114">
        <v>0.25</v>
      </c>
      <c r="F8" s="115">
        <v>90</v>
      </c>
      <c r="G8" s="115">
        <v>70</v>
      </c>
      <c r="H8" s="119"/>
    </row>
    <row r="9" spans="1:8" ht="107" customHeight="1">
      <c r="A9" s="47" t="s">
        <v>79</v>
      </c>
      <c r="B9" s="122" t="s">
        <v>12</v>
      </c>
      <c r="C9" s="112" t="s">
        <v>144</v>
      </c>
      <c r="D9" s="113"/>
      <c r="E9" s="123"/>
      <c r="F9" s="115"/>
      <c r="G9" s="115"/>
      <c r="H9" s="124"/>
    </row>
    <row r="10" spans="1:8" ht="15" customHeight="1">
      <c r="A10" s="125" t="s">
        <v>43</v>
      </c>
      <c r="B10" s="126"/>
      <c r="C10" s="126"/>
      <c r="D10" s="126"/>
      <c r="E10" s="127"/>
      <c r="F10" s="115">
        <f>F4*E4+F5*E5+F6*E6+F7*E7+F8*E8+F9</f>
        <v>93</v>
      </c>
      <c r="G10" s="115">
        <f>G4*E4+G5*E5+G6*E6+G7*E7+G8*E8+G9</f>
        <v>88.75</v>
      </c>
      <c r="H10" s="128"/>
    </row>
    <row r="11" spans="1:8" ht="14" customHeight="1"/>
  </sheetData>
  <mergeCells count="12">
    <mergeCell ref="C6:D6"/>
    <mergeCell ref="A4:A5"/>
    <mergeCell ref="A1:H1"/>
    <mergeCell ref="E2:G2"/>
    <mergeCell ref="C3:D3"/>
    <mergeCell ref="C4:D4"/>
    <mergeCell ref="C5:D5"/>
    <mergeCell ref="A7:A8"/>
    <mergeCell ref="C7:D7"/>
    <mergeCell ref="C8:D8"/>
    <mergeCell ref="C9:D9"/>
    <mergeCell ref="A10:E10"/>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39</vt:i4>
      </vt:variant>
    </vt:vector>
  </HeadingPairs>
  <TitlesOfParts>
    <vt:vector size="39" baseType="lpstr">
      <vt:lpstr>汇总</vt:lpstr>
      <vt:lpstr>前端-林飞</vt:lpstr>
      <vt:lpstr>前端-王兵</vt:lpstr>
      <vt:lpstr>前端-王道伟</vt:lpstr>
      <vt:lpstr>前端-王倩</vt:lpstr>
      <vt:lpstr>前端-魏亚鹏</vt:lpstr>
      <vt:lpstr>前端-夏涛</vt:lpstr>
      <vt:lpstr>前端-谢清月</vt:lpstr>
      <vt:lpstr>前端-伊虹现</vt:lpstr>
      <vt:lpstr>服务端-王锐</vt:lpstr>
      <vt:lpstr>服务端-李建君</vt:lpstr>
      <vt:lpstr>服务端-徐梓峻</vt:lpstr>
      <vt:lpstr>服务端-吴春成</vt:lpstr>
      <vt:lpstr>服务端-覃天金</vt:lpstr>
      <vt:lpstr>服务端-亓洋洋</vt:lpstr>
      <vt:lpstr>服务端-林永作</vt:lpstr>
      <vt:lpstr>服务端-刘欢</vt:lpstr>
      <vt:lpstr>服务端-林浩</vt:lpstr>
      <vt:lpstr>服务端-刘小猛</vt:lpstr>
      <vt:lpstr>服务端-文宗军</vt:lpstr>
      <vt:lpstr>服务端-龚涛</vt:lpstr>
      <vt:lpstr>服务端-周己然</vt:lpstr>
      <vt:lpstr>服务端-梁明亮</vt:lpstr>
      <vt:lpstr>服务端-李敏</vt:lpstr>
      <vt:lpstr>服务端-王俊</vt:lpstr>
      <vt:lpstr>大数据-雷政</vt:lpstr>
      <vt:lpstr>大数据-李彦婕</vt:lpstr>
      <vt:lpstr>大数据-刘林</vt:lpstr>
      <vt:lpstr>测试-李顺江</vt:lpstr>
      <vt:lpstr>测试-叶辉</vt:lpstr>
      <vt:lpstr>测试-熊佳雨</vt:lpstr>
      <vt:lpstr>测试-舒欢</vt:lpstr>
      <vt:lpstr>测试-刘浩</vt:lpstr>
      <vt:lpstr>研发组长-李翌文</vt:lpstr>
      <vt:lpstr>研发组长-聂学强</vt:lpstr>
      <vt:lpstr>研发组长-黄磊</vt:lpstr>
      <vt:lpstr>研发组长-王春梅</vt:lpstr>
      <vt:lpstr>研发组长-唐金</vt:lpstr>
      <vt:lpstr>运维-张滔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huanglei</dc:creator>
  <cp:lastModifiedBy>Li Jun</cp:lastModifiedBy>
  <dcterms:created xsi:type="dcterms:W3CDTF">2023-02-17T13:32:38Z</dcterms:created>
  <dcterms:modified xsi:type="dcterms:W3CDTF">2023-10-08T06:59:44Z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97820030234467557611EF63B798783C_41</vt:lpwstr>
  </property>
  <property fmtid="{D5CDD505-2E9C-101B-9397-08002B2CF9AE}" pid="3" name="KSOProductBuildVer">
    <vt:lpwstr>2052-5.2.1.7798</vt:lpwstr>
  </property>
</Properties>
</file>