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55" windowWidth="20640" windowHeight="89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L16" i="1" l="1"/>
  <c r="L17" i="1"/>
  <c r="L18" i="1"/>
  <c r="L19" i="1"/>
  <c r="L20" i="1"/>
  <c r="L21" i="1"/>
  <c r="L22" i="1"/>
  <c r="L15" i="1"/>
  <c r="R16" i="1" a="1"/>
  <c r="R17" i="1" s="1"/>
  <c r="R21" i="1" a="1"/>
  <c r="U24" i="1" s="1"/>
  <c r="L12" i="1"/>
  <c r="L11" i="1"/>
  <c r="R18" i="1" l="1"/>
  <c r="T16" i="1"/>
  <c r="S16" i="1"/>
  <c r="T18" i="1"/>
  <c r="S17" i="1"/>
  <c r="R16" i="1"/>
  <c r="T17" i="1"/>
  <c r="S18" i="1"/>
  <c r="R22" i="1"/>
  <c r="R23" i="1"/>
  <c r="R24" i="1"/>
  <c r="S21" i="1"/>
  <c r="S24" i="1"/>
  <c r="S23" i="1"/>
  <c r="T21" i="1"/>
  <c r="T22" i="1"/>
  <c r="T23" i="1"/>
  <c r="T24" i="1"/>
  <c r="S22" i="1"/>
  <c r="R21" i="1"/>
  <c r="U21" i="1"/>
  <c r="U22" i="1"/>
  <c r="U23" i="1"/>
  <c r="S39" i="1"/>
  <c r="T39" i="1"/>
  <c r="R39" i="1"/>
  <c r="R27" i="1" l="1" a="1"/>
  <c r="V31" i="1" s="1"/>
  <c r="L7" i="1"/>
  <c r="L8" i="1"/>
  <c r="L9" i="1"/>
  <c r="L10" i="1"/>
  <c r="L6" i="1"/>
  <c r="V16" i="1" a="1"/>
  <c r="V16" i="1"/>
  <c r="I16" i="1"/>
  <c r="I17" i="1"/>
  <c r="I18" i="1"/>
  <c r="I19" i="1"/>
  <c r="I20" i="1"/>
  <c r="I15" i="1"/>
  <c r="H16" i="1"/>
  <c r="H17" i="1"/>
  <c r="H18" i="1"/>
  <c r="H19" i="1"/>
  <c r="H20" i="1"/>
  <c r="H15" i="1"/>
  <c r="N16" i="1" a="1"/>
  <c r="N16" i="1"/>
  <c r="K6" i="1"/>
  <c r="K7" i="1"/>
  <c r="K8" i="1"/>
  <c r="K9" i="1"/>
  <c r="K10" i="1"/>
  <c r="K5" i="1"/>
  <c r="E10" i="1"/>
  <c r="E9" i="1"/>
  <c r="E8" i="1"/>
  <c r="E7" i="1"/>
  <c r="K18" i="1"/>
  <c r="K20" i="1"/>
  <c r="K19" i="1"/>
  <c r="K16" i="1"/>
  <c r="K17" i="1"/>
  <c r="P18" i="1"/>
  <c r="O18" i="1"/>
  <c r="X17" i="1"/>
  <c r="W18" i="1"/>
  <c r="P17" i="1"/>
  <c r="O16" i="1"/>
  <c r="X16" i="1"/>
  <c r="W17" i="1"/>
  <c r="O17" i="1"/>
  <c r="N17" i="1"/>
  <c r="W16" i="1"/>
  <c r="V17" i="1"/>
  <c r="N18" i="1"/>
  <c r="P16" i="1"/>
  <c r="V18" i="1"/>
  <c r="X18" i="1"/>
  <c r="T28" i="1" l="1"/>
  <c r="R30" i="1"/>
  <c r="U31" i="1"/>
  <c r="S27" i="1"/>
  <c r="R28" i="1"/>
  <c r="V28" i="1"/>
  <c r="U29" i="1"/>
  <c r="T30" i="1"/>
  <c r="S31" i="1"/>
  <c r="T27" i="1"/>
  <c r="S28" i="1"/>
  <c r="R29" i="1"/>
  <c r="V29" i="1"/>
  <c r="U30" i="1"/>
  <c r="T31" i="1"/>
  <c r="U27" i="1"/>
  <c r="S29" i="1"/>
  <c r="V30" i="1"/>
  <c r="R27" i="1"/>
  <c r="V27" i="1"/>
  <c r="U28" i="1"/>
  <c r="T29" i="1"/>
  <c r="S30" i="1"/>
  <c r="R31" i="1"/>
</calcChain>
</file>

<file path=xl/sharedStrings.xml><?xml version="1.0" encoding="utf-8"?>
<sst xmlns="http://schemas.openxmlformats.org/spreadsheetml/2006/main" count="18" uniqueCount="18">
  <si>
    <t>Height</t>
  </si>
  <si>
    <t>Weight (N)</t>
  </si>
  <si>
    <t>Mass (kg)</t>
  </si>
  <si>
    <t>Average</t>
  </si>
  <si>
    <t>difference</t>
  </si>
  <si>
    <t>x</t>
  </si>
  <si>
    <t>y</t>
  </si>
  <si>
    <t>y fit</t>
  </si>
  <si>
    <t>Linear Fit</t>
  </si>
  <si>
    <t>x^2</t>
  </si>
  <si>
    <t>Quadratic</t>
  </si>
  <si>
    <t>Square Root</t>
  </si>
  <si>
    <t>x^1/2</t>
  </si>
  <si>
    <t>Quartic</t>
  </si>
  <si>
    <t>Cubic</t>
  </si>
  <si>
    <t>Cubic coeffs</t>
  </si>
  <si>
    <t>Quadratic coeffs</t>
  </si>
  <si>
    <t>y fit cubic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</si>
</sst>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000"/>
  </numFmts>
  <fonts count="1" x14ac:knownFonts="1">
    <font>
      <sz val="11"/>
      <color theme="1"/>
      <name val="Times New Roman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000" b="0"/>
              <a:t>Force vs Displacement from Equilibrium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[1]Stacks!$N$2:$N$7</c:f>
                <c:numCache>
                  <c:formatCode>General</c:formatCode>
                  <c:ptCount val="6"/>
                  <c:pt idx="0">
                    <c:v>0.03</c:v>
                  </c:pt>
                  <c:pt idx="1">
                    <c:v>0.04</c:v>
                  </c:pt>
                  <c:pt idx="2">
                    <c:v>0.03</c:v>
                  </c:pt>
                  <c:pt idx="3">
                    <c:v>0.04</c:v>
                  </c:pt>
                  <c:pt idx="4">
                    <c:v>0.05</c:v>
                  </c:pt>
                  <c:pt idx="5">
                    <c:v>0.06</c:v>
                  </c:pt>
                </c:numCache>
              </c:numRef>
            </c:plus>
            <c:minus>
              <c:numRef>
                <c:f>[1]Stacks!$N$2:$N$7</c:f>
                <c:numCache>
                  <c:formatCode>General</c:formatCode>
                  <c:ptCount val="6"/>
                  <c:pt idx="0">
                    <c:v>0.03</c:v>
                  </c:pt>
                  <c:pt idx="1">
                    <c:v>0.04</c:v>
                  </c:pt>
                  <c:pt idx="2">
                    <c:v>0.03</c:v>
                  </c:pt>
                  <c:pt idx="3">
                    <c:v>0.04</c:v>
                  </c:pt>
                  <c:pt idx="4">
                    <c:v>0.05</c:v>
                  </c:pt>
                  <c:pt idx="5">
                    <c:v>0.06</c:v>
                  </c:pt>
                </c:numCache>
              </c:numRef>
            </c:minus>
            <c:spPr>
              <a:ln w="6350">
                <a:solidFill>
                  <a:schemeClr val="bg1">
                    <a:lumMod val="50000"/>
                  </a:schemeClr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ln w="6350">
                <a:solidFill>
                  <a:schemeClr val="bg1">
                    <a:lumMod val="50000"/>
                  </a:schemeClr>
                </a:solidFill>
              </a:ln>
            </c:spPr>
          </c:errBars>
          <c:xVal>
            <c:numRef>
              <c:f>Sheet1!$G$15:$G$22</c:f>
              <c:numCache>
                <c:formatCode>General</c:formatCode>
                <c:ptCount val="8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  <c:pt idx="6">
                  <c:v>3.2400000000000003E-3</c:v>
                </c:pt>
                <c:pt idx="7">
                  <c:v>5.4200000000000003E-3</c:v>
                </c:pt>
              </c:numCache>
            </c:numRef>
          </c:xVal>
          <c:yVal>
            <c:numRef>
              <c:f>Sheet1!$J$15:$J$22</c:f>
              <c:numCache>
                <c:formatCode>General</c:formatCode>
                <c:ptCount val="8"/>
                <c:pt idx="0">
                  <c:v>0</c:v>
                </c:pt>
                <c:pt idx="1">
                  <c:v>9.8130000000000006</c:v>
                </c:pt>
                <c:pt idx="2">
                  <c:v>19.628</c:v>
                </c:pt>
                <c:pt idx="3">
                  <c:v>29.439</c:v>
                </c:pt>
                <c:pt idx="4">
                  <c:v>39.250999999999998</c:v>
                </c:pt>
                <c:pt idx="5">
                  <c:v>49.447999999999993</c:v>
                </c:pt>
                <c:pt idx="6">
                  <c:v>4.9969999999999999</c:v>
                </c:pt>
                <c:pt idx="7">
                  <c:v>12.361000000000001</c:v>
                </c:pt>
              </c:numCache>
            </c:numRef>
          </c:yVal>
          <c:smooth val="0"/>
        </c:ser>
        <c:ser>
          <c:idx val="1"/>
          <c:order val="1"/>
          <c:spPr>
            <a:ln w="63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Sheet1!$G$15:$G$20</c:f>
              <c:numCache>
                <c:formatCode>General</c:formatCode>
                <c:ptCount val="6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</c:numCache>
            </c:numRef>
          </c:xVal>
          <c:yVal>
            <c:numRef>
              <c:f>Sheet1!$L$15:$L$20</c:f>
              <c:numCache>
                <c:formatCode>General</c:formatCode>
                <c:ptCount val="6"/>
                <c:pt idx="0">
                  <c:v>0</c:v>
                </c:pt>
                <c:pt idx="1">
                  <c:v>9.7511660700478444</c:v>
                </c:pt>
                <c:pt idx="2">
                  <c:v>19.362871706131731</c:v>
                </c:pt>
                <c:pt idx="3">
                  <c:v>29.946070077259829</c:v>
                </c:pt>
                <c:pt idx="4">
                  <c:v>39.17759947562589</c:v>
                </c:pt>
                <c:pt idx="5">
                  <c:v>49.375580846614994</c:v>
                </c:pt>
              </c:numCache>
            </c:numRef>
          </c:yVal>
          <c:smooth val="1"/>
        </c:ser>
        <c:ser>
          <c:idx val="2"/>
          <c:order val="2"/>
          <c:tx>
            <c:v>Quadratic</c:v>
          </c:tx>
          <c:spPr>
            <a:ln w="28575">
              <a:noFill/>
            </a:ln>
          </c:spPr>
          <c:marker>
            <c:symbol val="none"/>
          </c:marker>
          <c:xVal>
            <c:numRef>
              <c:f>Sheet1!$G$15:$G$20</c:f>
              <c:numCache>
                <c:formatCode>General</c:formatCode>
                <c:ptCount val="6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</c:numCache>
            </c:numRef>
          </c:xVal>
          <c:yVal>
            <c:numRef>
              <c:f>Sheet1!$L$15:$L$20</c:f>
              <c:numCache>
                <c:formatCode>General</c:formatCode>
                <c:ptCount val="6"/>
                <c:pt idx="0">
                  <c:v>0</c:v>
                </c:pt>
                <c:pt idx="1">
                  <c:v>9.7511660700478444</c:v>
                </c:pt>
                <c:pt idx="2">
                  <c:v>19.362871706131731</c:v>
                </c:pt>
                <c:pt idx="3">
                  <c:v>29.946070077259829</c:v>
                </c:pt>
                <c:pt idx="4">
                  <c:v>39.17759947562589</c:v>
                </c:pt>
                <c:pt idx="5">
                  <c:v>49.375580846614994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56768"/>
        <c:axId val="186257344"/>
      </c:scatterChart>
      <c:valAx>
        <c:axId val="186256768"/>
        <c:scaling>
          <c:orientation val="minMax"/>
        </c:scaling>
        <c:delete val="0"/>
        <c:axPos val="b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 b="0"/>
                  <a:t>x</a:t>
                </a:r>
                <a:r>
                  <a:rPr lang="en-CA" b="0" baseline="0"/>
                  <a:t> (m)</a:t>
                </a:r>
                <a:r>
                  <a:rPr lang="en-CA" b="0"/>
                  <a:t> </a:t>
                </a:r>
                <a:r>
                  <a:rPr lang="en-CA" b="0">
                    <a:latin typeface="Times New Roman"/>
                    <a:cs typeface="Times New Roman"/>
                  </a:rPr>
                  <a:t>→</a:t>
                </a:r>
                <a:endParaRPr lang="en-CA" b="0"/>
              </a:p>
            </c:rich>
          </c:tx>
          <c:layout/>
          <c:overlay val="0"/>
        </c:title>
        <c:numFmt formatCode="[=0]&quot;&quot;;General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86257344"/>
        <c:crosses val="autoZero"/>
        <c:crossBetween val="midCat"/>
      </c:valAx>
      <c:valAx>
        <c:axId val="18625734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 b="0"/>
                  <a:t>F (N) </a:t>
                </a:r>
                <a:r>
                  <a:rPr lang="en-CA" sz="1000" b="0" i="0" u="none" strike="noStrike" baseline="0">
                    <a:effectLst/>
                  </a:rPr>
                  <a:t>→</a:t>
                </a:r>
                <a:r>
                  <a:rPr lang="en-CA" b="0"/>
                  <a:t>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86256768"/>
        <c:crosses val="autoZero"/>
        <c:crossBetween val="midCat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25</xdr:row>
      <xdr:rowOff>171450</xdr:rowOff>
    </xdr:from>
    <xdr:to>
      <xdr:col>13</xdr:col>
      <xdr:colOff>228600</xdr:colOff>
      <xdr:row>40</xdr:row>
      <xdr:rowOff>171450</xdr:rowOff>
    </xdr:to>
    <xdr:graphicFrame macro="">
      <xdr:nvGraphicFramePr>
        <xdr:cNvPr id="103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School/High%20School%20Curricular/Grade%2011/Semester%202/Physics/Labs/1.%20Measurement%20of%20Length/Analysis%20Stac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ock"/>
      <sheetName val="Cylinder"/>
      <sheetName val="Stacks"/>
    </sheetNames>
    <sheetDataSet>
      <sheetData sheetId="0"/>
      <sheetData sheetId="1"/>
      <sheetData sheetId="2">
        <row r="2">
          <cell r="L2">
            <v>1</v>
          </cell>
          <cell r="M2">
            <v>2.37</v>
          </cell>
          <cell r="N2">
            <v>0.03</v>
          </cell>
          <cell r="O2">
            <v>2.38</v>
          </cell>
        </row>
        <row r="3">
          <cell r="L3">
            <v>2</v>
          </cell>
          <cell r="M3">
            <v>4.8099999999999996</v>
          </cell>
          <cell r="N3">
            <v>0.04</v>
          </cell>
          <cell r="O3">
            <v>4.8009999999999993</v>
          </cell>
        </row>
        <row r="4">
          <cell r="L4">
            <v>3</v>
          </cell>
          <cell r="M4">
            <v>7.22</v>
          </cell>
          <cell r="N4">
            <v>0.03</v>
          </cell>
          <cell r="O4">
            <v>7.2219999999999995</v>
          </cell>
        </row>
        <row r="5">
          <cell r="L5">
            <v>4</v>
          </cell>
          <cell r="M5">
            <v>9.65</v>
          </cell>
          <cell r="N5">
            <v>0.04</v>
          </cell>
          <cell r="O5">
            <v>9.6429999999999989</v>
          </cell>
        </row>
        <row r="6">
          <cell r="L6">
            <v>5</v>
          </cell>
          <cell r="M6">
            <v>12.06</v>
          </cell>
          <cell r="N6">
            <v>0.05</v>
          </cell>
          <cell r="O6">
            <v>12.063999999999998</v>
          </cell>
        </row>
        <row r="7">
          <cell r="L7">
            <v>6</v>
          </cell>
          <cell r="M7">
            <v>14.48</v>
          </cell>
          <cell r="N7">
            <v>0.06</v>
          </cell>
          <cell r="O7">
            <v>14.484999999999999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40"/>
  <sheetViews>
    <sheetView tabSelected="1" topLeftCell="A19" workbookViewId="0">
      <selection activeCell="O33" sqref="O33"/>
    </sheetView>
  </sheetViews>
  <sheetFormatPr defaultRowHeight="15" x14ac:dyDescent="0.25"/>
  <cols>
    <col min="5" max="5" width="9.7109375" customWidth="1"/>
    <col min="12" max="12" width="12.28515625" customWidth="1"/>
    <col min="18" max="18" width="39.5703125" customWidth="1"/>
    <col min="19" max="19" width="38.28515625" customWidth="1"/>
    <col min="20" max="20" width="36.42578125" customWidth="1"/>
    <col min="21" max="21" width="33.28515625" customWidth="1"/>
  </cols>
  <sheetData>
    <row r="3" spans="4:24" x14ac:dyDescent="0.25">
      <c r="D3" s="2"/>
      <c r="E3" s="2"/>
      <c r="F3" s="6" t="s">
        <v>0</v>
      </c>
      <c r="G3" s="7"/>
      <c r="H3" s="7"/>
      <c r="I3" s="7"/>
      <c r="J3" s="7"/>
      <c r="K3" s="8"/>
    </row>
    <row r="4" spans="4:24" x14ac:dyDescent="0.25">
      <c r="D4" s="2" t="s">
        <v>2</v>
      </c>
      <c r="E4" s="2" t="s">
        <v>1</v>
      </c>
      <c r="F4" s="2">
        <v>1</v>
      </c>
      <c r="G4" s="2">
        <v>2</v>
      </c>
      <c r="H4" s="2">
        <v>3</v>
      </c>
      <c r="I4" s="2">
        <v>4</v>
      </c>
      <c r="J4" s="2">
        <v>5</v>
      </c>
      <c r="K4" s="1" t="s">
        <v>3</v>
      </c>
      <c r="L4" t="s">
        <v>4</v>
      </c>
    </row>
    <row r="5" spans="4:24" x14ac:dyDescent="0.25">
      <c r="D5" s="2">
        <v>0</v>
      </c>
      <c r="E5" s="2">
        <v>0</v>
      </c>
      <c r="F5" s="2">
        <v>6.78</v>
      </c>
      <c r="G5" s="2">
        <v>6.67</v>
      </c>
      <c r="H5" s="2">
        <v>6.63</v>
      </c>
      <c r="I5" s="2">
        <v>6.67</v>
      </c>
      <c r="J5" s="2">
        <v>6.63</v>
      </c>
      <c r="K5" s="3">
        <f t="shared" ref="K5:K10" si="0">AVERAGE(F5:J5)</f>
        <v>6.6760000000000002</v>
      </c>
    </row>
    <row r="6" spans="4:24" x14ac:dyDescent="0.25">
      <c r="D6" s="2">
        <v>1</v>
      </c>
      <c r="E6" s="2">
        <v>9.8130000000000006</v>
      </c>
      <c r="F6" s="2">
        <v>6.28</v>
      </c>
      <c r="G6" s="2">
        <v>6.24</v>
      </c>
      <c r="H6" s="2">
        <v>6.17</v>
      </c>
      <c r="I6" s="2">
        <v>6.18</v>
      </c>
      <c r="J6" s="2">
        <v>6.13</v>
      </c>
      <c r="K6" s="3">
        <f t="shared" si="0"/>
        <v>6.1999999999999993</v>
      </c>
      <c r="L6" s="4">
        <f>($K$5-K6)/100</f>
        <v>4.760000000000009E-3</v>
      </c>
    </row>
    <row r="7" spans="4:24" x14ac:dyDescent="0.25">
      <c r="D7" s="2">
        <v>2</v>
      </c>
      <c r="E7" s="2">
        <f>C17+C18</f>
        <v>19.628</v>
      </c>
      <c r="F7" s="2">
        <v>5.94</v>
      </c>
      <c r="G7" s="2">
        <v>5.82</v>
      </c>
      <c r="H7" s="2">
        <v>5.69</v>
      </c>
      <c r="I7" s="2">
        <v>5.78</v>
      </c>
      <c r="J7" s="2">
        <v>5.64</v>
      </c>
      <c r="K7" s="3">
        <f t="shared" si="0"/>
        <v>5.7740000000000009</v>
      </c>
      <c r="L7" s="4">
        <f>($K$5-K7)/100</f>
        <v>9.0199999999999933E-3</v>
      </c>
    </row>
    <row r="8" spans="4:24" x14ac:dyDescent="0.25">
      <c r="D8" s="2">
        <v>3</v>
      </c>
      <c r="E8" s="2">
        <f>C17+C18+C19</f>
        <v>29.439</v>
      </c>
      <c r="F8" s="2">
        <v>5.41</v>
      </c>
      <c r="G8" s="2">
        <v>5.45</v>
      </c>
      <c r="H8" s="2">
        <v>5.34</v>
      </c>
      <c r="I8" s="2">
        <v>5.35</v>
      </c>
      <c r="J8" s="2">
        <v>5.32</v>
      </c>
      <c r="K8" s="3">
        <f t="shared" si="0"/>
        <v>5.3739999999999997</v>
      </c>
      <c r="L8" s="4">
        <f>($K$5-K8)/100</f>
        <v>1.3020000000000006E-2</v>
      </c>
    </row>
    <row r="9" spans="4:24" x14ac:dyDescent="0.25">
      <c r="D9" s="2">
        <v>4</v>
      </c>
      <c r="E9" s="2">
        <f>C17+C18+C19+C20</f>
        <v>39.250999999999998</v>
      </c>
      <c r="F9" s="2">
        <v>5.0599999999999996</v>
      </c>
      <c r="G9" s="2">
        <v>5.0999999999999996</v>
      </c>
      <c r="H9" s="2">
        <v>5.1100000000000003</v>
      </c>
      <c r="I9" s="2">
        <v>5.0999999999999996</v>
      </c>
      <c r="J9" s="2">
        <v>5.0199999999999996</v>
      </c>
      <c r="K9" s="3">
        <f t="shared" si="0"/>
        <v>5.0779999999999994</v>
      </c>
      <c r="L9" s="4">
        <f>($K$5-K9)/100</f>
        <v>1.5980000000000008E-2</v>
      </c>
    </row>
    <row r="10" spans="4:24" x14ac:dyDescent="0.25">
      <c r="D10" s="2">
        <v>5</v>
      </c>
      <c r="E10" s="2">
        <f>C17+C18+C19+C20+C21</f>
        <v>49.447999999999993</v>
      </c>
      <c r="F10" s="2">
        <v>4.78</v>
      </c>
      <c r="G10" s="2">
        <v>4.82</v>
      </c>
      <c r="H10" s="2">
        <v>4.8099999999999996</v>
      </c>
      <c r="I10" s="2">
        <v>4.82</v>
      </c>
      <c r="J10" s="2">
        <v>4.75</v>
      </c>
      <c r="K10" s="3">
        <f t="shared" si="0"/>
        <v>4.7960000000000003</v>
      </c>
      <c r="L10" s="4">
        <f>($K$5-K10)/100</f>
        <v>1.8799999999999997E-2</v>
      </c>
    </row>
    <row r="11" spans="4:24" x14ac:dyDescent="0.25">
      <c r="D11" s="2"/>
      <c r="E11">
        <v>4.9969999999999999</v>
      </c>
      <c r="K11">
        <v>0.32400000000000001</v>
      </c>
      <c r="L11">
        <f>K11/100</f>
        <v>3.2400000000000003E-3</v>
      </c>
    </row>
    <row r="12" spans="4:24" x14ac:dyDescent="0.25">
      <c r="D12" s="2"/>
      <c r="E12">
        <v>12.361000000000001</v>
      </c>
      <c r="K12">
        <v>0.54200000000000004</v>
      </c>
      <c r="L12">
        <f>K12/100</f>
        <v>5.4200000000000003E-3</v>
      </c>
    </row>
    <row r="14" spans="4:24" x14ac:dyDescent="0.25">
      <c r="G14" t="s">
        <v>5</v>
      </c>
      <c r="H14" t="s">
        <v>9</v>
      </c>
      <c r="I14" t="s">
        <v>12</v>
      </c>
      <c r="J14" t="s">
        <v>6</v>
      </c>
      <c r="K14" t="s">
        <v>7</v>
      </c>
      <c r="L14" t="s">
        <v>17</v>
      </c>
    </row>
    <row r="15" spans="4:24" x14ac:dyDescent="0.25">
      <c r="G15">
        <v>0</v>
      </c>
      <c r="H15">
        <f t="shared" ref="H15:H20" si="1">G15^2</f>
        <v>0</v>
      </c>
      <c r="I15">
        <f t="shared" ref="I15:I20" si="2">SQRT(G15)</f>
        <v>0</v>
      </c>
      <c r="J15">
        <v>0</v>
      </c>
      <c r="K15">
        <v>0</v>
      </c>
      <c r="L15">
        <f>G15^3*$R$21+G15^2*$S$21+G15*$T$21</f>
        <v>0</v>
      </c>
      <c r="N15" t="s">
        <v>8</v>
      </c>
      <c r="R15" t="s">
        <v>10</v>
      </c>
      <c r="V15" t="s">
        <v>11</v>
      </c>
    </row>
    <row r="16" spans="4:24" x14ac:dyDescent="0.25">
      <c r="G16">
        <v>4.760000000000009E-3</v>
      </c>
      <c r="H16">
        <f t="shared" si="1"/>
        <v>2.2657600000000086E-5</v>
      </c>
      <c r="I16">
        <f t="shared" si="2"/>
        <v>6.8992753242641425E-2</v>
      </c>
      <c r="J16">
        <v>9.8130000000000006</v>
      </c>
      <c r="K16">
        <f>G16*$N$16</f>
        <v>11.673725711710757</v>
      </c>
      <c r="L16">
        <f t="shared" ref="L16:L22" si="3">G16^3*$R$21+G16^2*$S$21+G16*$T$21</f>
        <v>9.7511660700478444</v>
      </c>
      <c r="N16">
        <f t="array" ref="N16:P18">LINEST(J16:J20,G16:G20,FALSE,TRUE)</f>
        <v>2452.4633848131798</v>
      </c>
      <c r="O16">
        <v>0</v>
      </c>
      <c r="P16" t="e">
        <v>#N/A</v>
      </c>
      <c r="R16">
        <f t="array" ref="R16:T18">LINEST(J15:J22,G15:G22^{1,2},FALSE,TRUE)</f>
        <v>44852.959413553326</v>
      </c>
      <c r="S16">
        <v>1757.3053380552449</v>
      </c>
      <c r="T16">
        <v>0</v>
      </c>
      <c r="V16">
        <f t="array" ref="V16:X18">LINEST(J15:J20,I15:I20,FALSE,TRUE)</f>
        <v>286.49040693896524</v>
      </c>
      <c r="W16">
        <v>0</v>
      </c>
      <c r="X16" t="e">
        <v>#N/A</v>
      </c>
    </row>
    <row r="17" spans="3:24" x14ac:dyDescent="0.25">
      <c r="C17">
        <v>9.8130000000000006</v>
      </c>
      <c r="G17">
        <v>9.0199999999999933E-3</v>
      </c>
      <c r="H17">
        <f t="shared" si="1"/>
        <v>8.1360399999999872E-5</v>
      </c>
      <c r="I17">
        <f t="shared" si="2"/>
        <v>9.4973680564670093E-2</v>
      </c>
      <c r="J17">
        <v>19.628</v>
      </c>
      <c r="K17">
        <f>G17*$N$16</f>
        <v>22.121219731014865</v>
      </c>
      <c r="L17">
        <f t="shared" si="3"/>
        <v>19.362871706131731</v>
      </c>
      <c r="N17">
        <v>87.561189275298304</v>
      </c>
      <c r="O17" t="e">
        <v>#N/A</v>
      </c>
      <c r="P17" t="e">
        <v>#N/A</v>
      </c>
      <c r="R17">
        <v>7606.8160020213954</v>
      </c>
      <c r="S17">
        <v>119.33654739975191</v>
      </c>
      <c r="T17" t="e">
        <v>#N/A</v>
      </c>
      <c r="V17">
        <v>30.138109763676972</v>
      </c>
      <c r="W17" t="e">
        <v>#N/A</v>
      </c>
      <c r="X17" t="e">
        <v>#N/A</v>
      </c>
    </row>
    <row r="18" spans="3:24" x14ac:dyDescent="0.25">
      <c r="C18">
        <v>9.8149999999999995</v>
      </c>
      <c r="G18">
        <v>1.3020000000000006E-2</v>
      </c>
      <c r="H18">
        <f t="shared" si="1"/>
        <v>1.6952040000000015E-4</v>
      </c>
      <c r="I18">
        <f t="shared" si="2"/>
        <v>0.11410521460476732</v>
      </c>
      <c r="J18">
        <v>29.439</v>
      </c>
      <c r="K18">
        <f>G18*$N$16</f>
        <v>31.931073270267614</v>
      </c>
      <c r="L18">
        <f t="shared" si="3"/>
        <v>29.946070077259829</v>
      </c>
      <c r="N18">
        <v>0.9949269467161288</v>
      </c>
      <c r="O18">
        <v>2.6009340502295162</v>
      </c>
      <c r="P18" t="e">
        <v>#N/A</v>
      </c>
      <c r="R18">
        <v>0.99902824902131404</v>
      </c>
      <c r="S18">
        <v>0.94481192719875018</v>
      </c>
      <c r="T18" t="e">
        <v>#N/A</v>
      </c>
      <c r="V18">
        <v>0.94756847840446212</v>
      </c>
      <c r="W18">
        <v>7.4788677318594052</v>
      </c>
      <c r="X18" t="e">
        <v>#N/A</v>
      </c>
    </row>
    <row r="19" spans="3:24" x14ac:dyDescent="0.25">
      <c r="C19">
        <v>9.8109999999999999</v>
      </c>
      <c r="G19">
        <v>1.5980000000000008E-2</v>
      </c>
      <c r="H19">
        <f t="shared" si="1"/>
        <v>2.5536040000000024E-4</v>
      </c>
      <c r="I19">
        <f t="shared" si="2"/>
        <v>0.1264120247444839</v>
      </c>
      <c r="J19">
        <v>39.250999999999998</v>
      </c>
      <c r="K19">
        <f>G19*$N$16</f>
        <v>39.19036488931463</v>
      </c>
      <c r="L19">
        <f t="shared" si="3"/>
        <v>39.17759947562589</v>
      </c>
    </row>
    <row r="20" spans="3:24" x14ac:dyDescent="0.25">
      <c r="C20">
        <v>9.8119999999999994</v>
      </c>
      <c r="G20">
        <v>1.8799999999999997E-2</v>
      </c>
      <c r="H20">
        <f t="shared" si="1"/>
        <v>3.534399999999999E-4</v>
      </c>
      <c r="I20">
        <f t="shared" si="2"/>
        <v>0.13711309200802088</v>
      </c>
      <c r="J20">
        <v>49.447999999999993</v>
      </c>
      <c r="K20">
        <f>G20*$N$16</f>
        <v>46.106311634487774</v>
      </c>
      <c r="L20">
        <f t="shared" si="3"/>
        <v>49.375580846614994</v>
      </c>
      <c r="R20" t="s">
        <v>14</v>
      </c>
    </row>
    <row r="21" spans="3:24" x14ac:dyDescent="0.25">
      <c r="C21">
        <v>10.196999999999999</v>
      </c>
      <c r="G21">
        <v>3.2400000000000003E-3</v>
      </c>
      <c r="J21">
        <v>4.9969999999999999</v>
      </c>
      <c r="L21">
        <f t="shared" si="3"/>
        <v>6.5767026665373614</v>
      </c>
      <c r="R21" s="5">
        <f t="array" ref="R21:U24">LINEST(J15:J22,G15:G22^{1,2,3},FALSE,TRUE)</f>
        <v>1853422.0735735728</v>
      </c>
      <c r="S21" s="5">
        <v>-2513.0355277259919</v>
      </c>
      <c r="T21" s="5">
        <v>2018.5322535679904</v>
      </c>
      <c r="U21" s="5">
        <v>0</v>
      </c>
    </row>
    <row r="22" spans="3:24" x14ac:dyDescent="0.25">
      <c r="G22">
        <v>5.4200000000000003E-3</v>
      </c>
      <c r="J22">
        <v>12.361000000000001</v>
      </c>
      <c r="L22">
        <f t="shared" si="3"/>
        <v>11.161722903117345</v>
      </c>
      <c r="R22">
        <v>1648886.4272430437</v>
      </c>
      <c r="S22">
        <v>42791.535509041554</v>
      </c>
      <c r="T22">
        <v>260.09894712066694</v>
      </c>
      <c r="U22" t="e">
        <v>#N/A</v>
      </c>
    </row>
    <row r="23" spans="3:24" x14ac:dyDescent="0.25">
      <c r="R23">
        <v>0.99922427187560603</v>
      </c>
      <c r="S23">
        <v>0.92472641909735132</v>
      </c>
      <c r="T23" t="e">
        <v>#N/A</v>
      </c>
      <c r="U23" t="e">
        <v>#N/A</v>
      </c>
    </row>
    <row r="24" spans="3:24" x14ac:dyDescent="0.25">
      <c r="R24">
        <v>2146.8524011042159</v>
      </c>
      <c r="S24">
        <v>5</v>
      </c>
      <c r="T24" t="e">
        <v>#N/A</v>
      </c>
      <c r="U24" t="e">
        <v>#N/A</v>
      </c>
    </row>
    <row r="26" spans="3:24" x14ac:dyDescent="0.25">
      <c r="R26" t="s">
        <v>13</v>
      </c>
    </row>
    <row r="27" spans="3:24" x14ac:dyDescent="0.25">
      <c r="R27">
        <f t="array" ref="R27:V31">LINEST(J15:J20,G15:G20^{1,2,3,4},FALSE,TRUE)</f>
        <v>26355792.249365725</v>
      </c>
      <c r="S27">
        <v>1528048.9507796664</v>
      </c>
      <c r="T27">
        <v>-8963.9275749446006</v>
      </c>
      <c r="U27">
        <v>2086.701749419231</v>
      </c>
      <c r="V27">
        <v>0</v>
      </c>
    </row>
    <row r="28" spans="3:24" x14ac:dyDescent="0.25">
      <c r="R28">
        <v>202133951.00646353</v>
      </c>
      <c r="S28">
        <v>7757754.7526169783</v>
      </c>
      <c r="T28">
        <v>93243.493967656192</v>
      </c>
      <c r="U28">
        <v>346.63415596430048</v>
      </c>
      <c r="V28" t="e">
        <v>#N/A</v>
      </c>
    </row>
    <row r="29" spans="3:24" x14ac:dyDescent="0.25">
      <c r="R29">
        <v>0.9999543474324738</v>
      </c>
      <c r="S29">
        <v>0.34893314909719925</v>
      </c>
      <c r="T29" t="e">
        <v>#N/A</v>
      </c>
      <c r="U29" t="e">
        <v>#N/A</v>
      </c>
      <c r="V29" t="e">
        <v>#N/A</v>
      </c>
    </row>
    <row r="30" spans="3:24" x14ac:dyDescent="0.25">
      <c r="R30">
        <v>10951.786521723727</v>
      </c>
      <c r="S30">
        <v>2</v>
      </c>
      <c r="T30" t="e">
        <v>#N/A</v>
      </c>
      <c r="U30" t="e">
        <v>#N/A</v>
      </c>
      <c r="V30" t="e">
        <v>#N/A</v>
      </c>
    </row>
    <row r="31" spans="3:24" x14ac:dyDescent="0.25">
      <c r="R31">
        <v>5333.7102703149221</v>
      </c>
      <c r="S31">
        <v>0.24350868507777657</v>
      </c>
      <c r="T31" t="e">
        <v>#N/A</v>
      </c>
      <c r="U31" t="e">
        <v>#N/A</v>
      </c>
      <c r="V31" t="e">
        <v>#N/A</v>
      </c>
    </row>
    <row r="34" spans="18:21" x14ac:dyDescent="0.25">
      <c r="R34" t="s">
        <v>16</v>
      </c>
    </row>
    <row r="35" spans="18:21" x14ac:dyDescent="0.25">
      <c r="R35">
        <v>44852.959413553326</v>
      </c>
      <c r="S35">
        <v>1757.3053380552449</v>
      </c>
    </row>
    <row r="37" spans="18:21" x14ac:dyDescent="0.25">
      <c r="R37" t="s">
        <v>15</v>
      </c>
    </row>
    <row r="38" spans="18:21" x14ac:dyDescent="0.25">
      <c r="R38">
        <v>1853422.0735735728</v>
      </c>
      <c r="S38">
        <v>-2513.0355277259919</v>
      </c>
      <c r="T38">
        <v>2018.5322535679904</v>
      </c>
      <c r="U38">
        <v>0</v>
      </c>
    </row>
    <row r="39" spans="18:21" x14ac:dyDescent="0.25">
      <c r="R39">
        <f>R38/$R$38</f>
        <v>1</v>
      </c>
      <c r="S39">
        <f t="shared" ref="S39:T39" si="4">S38/$R$38</f>
        <v>-1.3558894995140648E-3</v>
      </c>
      <c r="T39">
        <f t="shared" si="4"/>
        <v>1.0890839611487251E-3</v>
      </c>
    </row>
    <row r="40" spans="18:21" x14ac:dyDescent="0.25">
      <c r="S40">
        <v>-8.2052006166578369E-3</v>
      </c>
      <c r="T40">
        <v>8.395995946691425E-4</v>
      </c>
    </row>
  </sheetData>
  <mergeCells count="1">
    <mergeCell ref="F3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S. S.</cp:lastModifiedBy>
  <dcterms:created xsi:type="dcterms:W3CDTF">2015-10-08T20:47:55Z</dcterms:created>
  <dcterms:modified xsi:type="dcterms:W3CDTF">2015-10-14T02:25:30Z</dcterms:modified>
</cp:coreProperties>
</file>