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ure\Documents\Zuzelko\"/>
    </mc:Choice>
  </mc:AlternateContent>
  <xr:revisionPtr revIDLastSave="0" documentId="13_ncr:1_{EAFACCCC-2A67-45FF-8CC2-671E7EA0D895}" xr6:coauthVersionLast="47" xr6:coauthVersionMax="47" xr10:uidLastSave="{00000000-0000-0000-0000-000000000000}"/>
  <bookViews>
    <workbookView xWindow="-120" yWindow="-120" windowWidth="29040" windowHeight="15840" xr2:uid="{7973F123-3AAD-47CF-BA65-2A019CE80CD0}"/>
  </bookViews>
  <sheets>
    <sheet name="Glavni načrt" sheetId="1" r:id="rId1"/>
    <sheet name="Stroški" sheetId="7" r:id="rId2"/>
    <sheet name="Zanimivosti" sheetId="8" r:id="rId3"/>
    <sheet name="Prevozi" sheetId="5" r:id="rId4"/>
    <sheet name="Koleda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8" l="1"/>
  <c r="H35" i="5"/>
  <c r="G35" i="5"/>
  <c r="M14" i="5"/>
  <c r="J29" i="5"/>
  <c r="F26" i="8"/>
  <c r="E26" i="8"/>
  <c r="E25" i="8"/>
  <c r="M17" i="5"/>
  <c r="M15" i="5"/>
  <c r="M16" i="5"/>
  <c r="J15" i="5"/>
  <c r="J16" i="5"/>
  <c r="I16" i="5"/>
  <c r="G16" i="5"/>
  <c r="I15" i="5"/>
  <c r="G15" i="5"/>
  <c r="M18" i="5"/>
  <c r="I17" i="5"/>
  <c r="G17" i="5"/>
  <c r="D29" i="8"/>
  <c r="Q14" i="8"/>
  <c r="Q4" i="8"/>
  <c r="M11" i="8"/>
  <c r="M4" i="8"/>
  <c r="E4" i="8"/>
  <c r="I14" i="8"/>
  <c r="I20" i="8"/>
  <c r="E15" i="8"/>
  <c r="I4" i="8"/>
  <c r="E27" i="8" l="1"/>
  <c r="F27" i="8" s="1"/>
  <c r="F25" i="8"/>
  <c r="D11" i="7"/>
  <c r="B14" i="7"/>
  <c r="D7" i="7" s="1"/>
  <c r="L12" i="7"/>
  <c r="D6" i="7" s="1"/>
  <c r="K12" i="7"/>
  <c r="M12" i="7" s="1"/>
  <c r="M11" i="7"/>
  <c r="M10" i="7"/>
  <c r="M9" i="7"/>
  <c r="M4" i="7"/>
  <c r="M5" i="7"/>
  <c r="M6" i="7"/>
  <c r="M7" i="7"/>
  <c r="M3" i="7"/>
  <c r="J6" i="5"/>
  <c r="J7" i="5"/>
  <c r="J8" i="5"/>
  <c r="J9" i="5"/>
  <c r="J10" i="5"/>
  <c r="J11" i="5"/>
  <c r="J12" i="5"/>
  <c r="J13" i="5"/>
  <c r="J14" i="5"/>
  <c r="J18" i="5"/>
  <c r="J5" i="5"/>
  <c r="J3" i="5"/>
  <c r="J22" i="5"/>
  <c r="E5" i="1"/>
  <c r="M5" i="5"/>
  <c r="M6" i="5"/>
  <c r="M7" i="5"/>
  <c r="M8" i="5"/>
  <c r="M9" i="5"/>
  <c r="M10" i="5"/>
  <c r="M11" i="5"/>
  <c r="M12" i="5"/>
  <c r="M13" i="5"/>
  <c r="M4" i="5"/>
  <c r="M3" i="5"/>
  <c r="I18" i="5"/>
  <c r="G18" i="5"/>
  <c r="I14" i="5"/>
  <c r="G14" i="5"/>
  <c r="I13" i="5"/>
  <c r="I12" i="5"/>
  <c r="G12" i="5"/>
  <c r="G23" i="5"/>
  <c r="G4" i="5"/>
  <c r="G22" i="5"/>
  <c r="I6" i="5"/>
  <c r="G6" i="5"/>
  <c r="I5" i="5"/>
  <c r="G5" i="5"/>
  <c r="G13" i="5"/>
  <c r="I9" i="5"/>
  <c r="G9" i="5"/>
  <c r="I8" i="5"/>
  <c r="G8" i="5"/>
  <c r="I11" i="5"/>
  <c r="G11" i="5"/>
  <c r="I10" i="5"/>
  <c r="G10" i="5"/>
  <c r="G7" i="5"/>
  <c r="G3" i="5"/>
  <c r="I29" i="5" l="1"/>
  <c r="D5" i="7" s="1"/>
  <c r="M13" i="7"/>
  <c r="D4" i="7"/>
  <c r="D9" i="7" l="1"/>
  <c r="D8" i="1" s="1"/>
</calcChain>
</file>

<file path=xl/sharedStrings.xml><?xml version="1.0" encoding="utf-8"?>
<sst xmlns="http://schemas.openxmlformats.org/spreadsheetml/2006/main" count="397" uniqueCount="245">
  <si>
    <t>Kitajska 2025</t>
  </si>
  <si>
    <t>Beijing</t>
  </si>
  <si>
    <t>Chengdu</t>
  </si>
  <si>
    <t>Cena</t>
  </si>
  <si>
    <t>Kunming</t>
  </si>
  <si>
    <t>Lijiang</t>
  </si>
  <si>
    <t>Dali</t>
  </si>
  <si>
    <t>Shanghai</t>
  </si>
  <si>
    <t>Hangzhou</t>
  </si>
  <si>
    <t>Hrana</t>
  </si>
  <si>
    <t>Chongqing</t>
  </si>
  <si>
    <t>Prevoz</t>
  </si>
  <si>
    <t>vlak</t>
  </si>
  <si>
    <t>letalo</t>
  </si>
  <si>
    <t>Odhod</t>
  </si>
  <si>
    <t>Prihod</t>
  </si>
  <si>
    <t>Čas potovanja</t>
  </si>
  <si>
    <t>PON</t>
  </si>
  <si>
    <t>TOR</t>
  </si>
  <si>
    <t>SRE</t>
  </si>
  <si>
    <t>ČET</t>
  </si>
  <si>
    <t>PET</t>
  </si>
  <si>
    <t>SOB</t>
  </si>
  <si>
    <t>NED</t>
  </si>
  <si>
    <t>Terracotta</t>
  </si>
  <si>
    <t>Chengdu East</t>
  </si>
  <si>
    <t>C638</t>
  </si>
  <si>
    <t>C96</t>
  </si>
  <si>
    <t>C340</t>
  </si>
  <si>
    <t>D8716</t>
  </si>
  <si>
    <t>Ljubljana</t>
  </si>
  <si>
    <t>C491</t>
  </si>
  <si>
    <t>Opombe</t>
  </si>
  <si>
    <t>Turkish</t>
  </si>
  <si>
    <t>G7360</t>
  </si>
  <si>
    <t>Spring airlines</t>
  </si>
  <si>
    <t>Zadnjič spremenjeno</t>
  </si>
  <si>
    <t>Shanghai*</t>
  </si>
  <si>
    <t>* = letalo</t>
  </si>
  <si>
    <t>Ljubljana*</t>
  </si>
  <si>
    <t>9C8829</t>
  </si>
  <si>
    <t>Istambul</t>
  </si>
  <si>
    <t>Datum</t>
  </si>
  <si>
    <t>Transport</t>
  </si>
  <si>
    <t>Vstopnine</t>
  </si>
  <si>
    <t>Xian</t>
  </si>
  <si>
    <t>Chongqing North</t>
  </si>
  <si>
    <t>Zhangjiajie</t>
  </si>
  <si>
    <t>Zhangjiajie West</t>
  </si>
  <si>
    <t>taxi</t>
  </si>
  <si>
    <t>/</t>
  </si>
  <si>
    <t>K688</t>
  </si>
  <si>
    <t>D20</t>
  </si>
  <si>
    <t>Hotel</t>
  </si>
  <si>
    <t>Lan</t>
  </si>
  <si>
    <t>sleeper train</t>
  </si>
  <si>
    <t>Spanje</t>
  </si>
  <si>
    <t>skupaj</t>
  </si>
  <si>
    <t>Z162</t>
  </si>
  <si>
    <t>Huaihua</t>
  </si>
  <si>
    <t>NI V SOBOTO, sleeper</t>
  </si>
  <si>
    <t>Prestopi</t>
  </si>
  <si>
    <t>LH1461</t>
  </si>
  <si>
    <t>CA936</t>
  </si>
  <si>
    <t>CA961</t>
  </si>
  <si>
    <t>LH1696</t>
  </si>
  <si>
    <t>Frankfurt</t>
  </si>
  <si>
    <t>Munchen</t>
  </si>
  <si>
    <t>Plačano</t>
  </si>
  <si>
    <t>Še potrebno</t>
  </si>
  <si>
    <t>Vse skupaj</t>
  </si>
  <si>
    <t>Hoteli - Booking</t>
  </si>
  <si>
    <t xml:space="preserve">Shanghai </t>
  </si>
  <si>
    <t>https://www.booking.com/hotel/cn/yi-ju-guesthouse.en-gb.html</t>
  </si>
  <si>
    <t>Noči</t>
  </si>
  <si>
    <t>https://www.booking.com/hotel/cn/zhang-jia-jie-tong-fu-ke-zhan.en-gb.html</t>
  </si>
  <si>
    <t>28-30.7</t>
  </si>
  <si>
    <t>Lan &amp; Uma</t>
  </si>
  <si>
    <t>Sleeper oz letalo</t>
  </si>
  <si>
    <t>20-23.7</t>
  </si>
  <si>
    <t>23-27.7</t>
  </si>
  <si>
    <t>Vlak</t>
  </si>
  <si>
    <t>27-28.7</t>
  </si>
  <si>
    <t>Chongqin</t>
  </si>
  <si>
    <t>https://www.booking.com/hotel/cn/zou-qu-ye-lu-xing-jiu-dian.en-gb.html</t>
  </si>
  <si>
    <t>Posebnosti</t>
  </si>
  <si>
    <t>V gorah</t>
  </si>
  <si>
    <t>Center mesta</t>
  </si>
  <si>
    <t>Cena/noč/osebo</t>
  </si>
  <si>
    <t>https://www.booking.com/hotel/cn/chengdu-lazybones-hostel-templeside-poshpacker.en-gb.html</t>
  </si>
  <si>
    <t>Hostel</t>
  </si>
  <si>
    <t>2.8-4.8</t>
  </si>
  <si>
    <t>https://www.booking.com/hotel/cn/xi-an-bei-bao-shi-nian-qing-nian-gong-yuan-qing-nian-lu-she.en-gb.html</t>
  </si>
  <si>
    <t>Predplačilo</t>
  </si>
  <si>
    <t>sleeping xian -&gt; beijing</t>
  </si>
  <si>
    <t>4.8-5.8</t>
  </si>
  <si>
    <t>5.8-7.8</t>
  </si>
  <si>
    <t>https://www.booking.com/hotel/cn/bei-jing-wu-zhou-zhen-xuan-jiu-dian-gong-yu-bei-jing1.en-gb.html</t>
  </si>
  <si>
    <t>SHADY</t>
  </si>
  <si>
    <t>yuan to eur =</t>
  </si>
  <si>
    <t>Že plačano</t>
  </si>
  <si>
    <t>19.julij -&gt; 8.august</t>
  </si>
  <si>
    <t>Cena / osebo</t>
  </si>
  <si>
    <t>Baggage</t>
  </si>
  <si>
    <t>25kg+5kg</t>
  </si>
  <si>
    <t>Poglej z lufthanso</t>
  </si>
  <si>
    <t>SIM 30day</t>
  </si>
  <si>
    <t>Nanjing road</t>
  </si>
  <si>
    <t>8:30-16:30</t>
  </si>
  <si>
    <t>Yu garden &amp; Bazaar</t>
  </si>
  <si>
    <t>Any</t>
  </si>
  <si>
    <t>free</t>
  </si>
  <si>
    <t>Shanghai tower</t>
  </si>
  <si>
    <t>Zhujiajiao</t>
  </si>
  <si>
    <t>Marriage Market</t>
  </si>
  <si>
    <t>sun 11-16</t>
  </si>
  <si>
    <t>Pearl tower</t>
  </si>
  <si>
    <t>9:30-20:00</t>
  </si>
  <si>
    <t>Xihui park &amp; Jichang garden</t>
  </si>
  <si>
    <t>8:30-21:30</t>
  </si>
  <si>
    <t>8:30-17:00</t>
  </si>
  <si>
    <t>Leifeng pagoda</t>
  </si>
  <si>
    <t>Longjing tea plantation</t>
  </si>
  <si>
    <t>Yunqi bamboo forest</t>
  </si>
  <si>
    <t>8-17:30</t>
  </si>
  <si>
    <t>9-17 trgovine</t>
  </si>
  <si>
    <t>8:00-17:00</t>
  </si>
  <si>
    <t>YinYang market - fakes</t>
  </si>
  <si>
    <t>Huangpu 45min cruise</t>
  </si>
  <si>
    <t>10:00-20:00</t>
  </si>
  <si>
    <t>18:00-22:00</t>
  </si>
  <si>
    <t>Yuantong temple</t>
  </si>
  <si>
    <t>8:00-18:00</t>
  </si>
  <si>
    <t>Dianchi lake &amp; Dragon gate</t>
  </si>
  <si>
    <t>Stone forest</t>
  </si>
  <si>
    <t>7:00-18:00</t>
  </si>
  <si>
    <t>Dongchuan Red Land</t>
  </si>
  <si>
    <t>Golden temple</t>
  </si>
  <si>
    <t>Green lake park</t>
  </si>
  <si>
    <t>any</t>
  </si>
  <si>
    <t>Erhai lake &amp; bicikeLJ</t>
  </si>
  <si>
    <t>Xizhou ancient village</t>
  </si>
  <si>
    <t>Three pagodas Chongsheng</t>
  </si>
  <si>
    <t>Mestni vlak</t>
  </si>
  <si>
    <t>Black dragon pool</t>
  </si>
  <si>
    <t>7:30-17:00</t>
  </si>
  <si>
    <t>Old town</t>
  </si>
  <si>
    <t>Jade dragon snow mt.+okoli</t>
  </si>
  <si>
    <t>7:00-17:00</t>
  </si>
  <si>
    <t>30-80</t>
  </si>
  <si>
    <t>Heaven gate - 999 stopnic</t>
  </si>
  <si>
    <t>8:00 - 18:00</t>
  </si>
  <si>
    <t>Glass bridge &amp; canyon</t>
  </si>
  <si>
    <t>National forest &amp; golden whip stream</t>
  </si>
  <si>
    <t>7:00 - 18:00</t>
  </si>
  <si>
    <t>Jiefangbei</t>
  </si>
  <si>
    <t>9:00-22:00</t>
  </si>
  <si>
    <t>Hongya cave</t>
  </si>
  <si>
    <t>free / 40</t>
  </si>
  <si>
    <t>Three gorges museum</t>
  </si>
  <si>
    <t>9:00-17:00</t>
  </si>
  <si>
    <t>8:00-22:00</t>
  </si>
  <si>
    <t>Ciqikou ancient town</t>
  </si>
  <si>
    <t>Dazu Rock carvings</t>
  </si>
  <si>
    <t>Gondola nad Yangtze</t>
  </si>
  <si>
    <t>Panda research base</t>
  </si>
  <si>
    <t>7:30-18.00</t>
  </si>
  <si>
    <t>Jinli ancient street</t>
  </si>
  <si>
    <t>En BANGER hotpot</t>
  </si>
  <si>
    <t>kosilo</t>
  </si>
  <si>
    <t>Wulong cave</t>
  </si>
  <si>
    <t>7:30 - 17:30</t>
  </si>
  <si>
    <t>Furong ancient city</t>
  </si>
  <si>
    <t>zvečer</t>
  </si>
  <si>
    <t>Kuanzhai Alley</t>
  </si>
  <si>
    <t>Shunan bamboo forest</t>
  </si>
  <si>
    <t>Huashan</t>
  </si>
  <si>
    <t>8:00-19:00</t>
  </si>
  <si>
    <t>Bell tower</t>
  </si>
  <si>
    <t>8:00-18.00</t>
  </si>
  <si>
    <t>Wild goose Pagoda</t>
  </si>
  <si>
    <t>Qianling mausoleum</t>
  </si>
  <si>
    <t>City walls z bajkom</t>
  </si>
  <si>
    <t>free / 30</t>
  </si>
  <si>
    <t>free / 80</t>
  </si>
  <si>
    <t>Muslim quarter</t>
  </si>
  <si>
    <t>10:00-22:00</t>
  </si>
  <si>
    <t>8:30-18:00</t>
  </si>
  <si>
    <t>Forbidden city</t>
  </si>
  <si>
    <t>8:30-16:00</t>
  </si>
  <si>
    <t>free / 15</t>
  </si>
  <si>
    <t>Summer palace</t>
  </si>
  <si>
    <t>06:00-20:00</t>
  </si>
  <si>
    <t>Temple of Heaven</t>
  </si>
  <si>
    <t>Jinshan park</t>
  </si>
  <si>
    <t>6:00-21:00</t>
  </si>
  <si>
    <t>Great wall of china</t>
  </si>
  <si>
    <t>7:30-18:00</t>
  </si>
  <si>
    <t>Wangfujing street</t>
  </si>
  <si>
    <t>798 art zone</t>
  </si>
  <si>
    <t>10:00-18:00</t>
  </si>
  <si>
    <t>Beijing capital museum</t>
  </si>
  <si>
    <t>Tiananmen sq &amp; mao body</t>
  </si>
  <si>
    <t>Skupaj vsi:</t>
  </si>
  <si>
    <t>brez rumenih</t>
  </si>
  <si>
    <t>*treba dodati prevoze med atrakcijami</t>
  </si>
  <si>
    <t>4€/dan</t>
  </si>
  <si>
    <t>K4538</t>
  </si>
  <si>
    <t>Chongqing West</t>
  </si>
  <si>
    <t>30-2.8</t>
  </si>
  <si>
    <t xml:space="preserve">avto </t>
  </si>
  <si>
    <t>K143</t>
  </si>
  <si>
    <t>Chengdu West</t>
  </si>
  <si>
    <t>C3406</t>
  </si>
  <si>
    <t>*zelo izven</t>
  </si>
  <si>
    <t>sleeper kunming -&gt; Huaihua</t>
  </si>
  <si>
    <t>Huaihua South</t>
  </si>
  <si>
    <t>PRESTOP; DRUGA POSTAJA</t>
  </si>
  <si>
    <t>Znani taksiji</t>
  </si>
  <si>
    <t>Rate</t>
  </si>
  <si>
    <t>Dan</t>
  </si>
  <si>
    <t>Mesto</t>
  </si>
  <si>
    <t>Znamenitosti</t>
  </si>
  <si>
    <t>Let</t>
  </si>
  <si>
    <t>Shanghai &amp; Kunming</t>
  </si>
  <si>
    <t>Heaven's gate, Furong ancient city</t>
  </si>
  <si>
    <t>National park, Glass bridge</t>
  </si>
  <si>
    <t>Three pagodas, Erhai Lake</t>
  </si>
  <si>
    <t>Tor</t>
  </si>
  <si>
    <t>Pon</t>
  </si>
  <si>
    <t>Ned</t>
  </si>
  <si>
    <t>Sob</t>
  </si>
  <si>
    <t>Sre</t>
  </si>
  <si>
    <t>Čet</t>
  </si>
  <si>
    <t>Pet</t>
  </si>
  <si>
    <t>Thatched cottage museum</t>
  </si>
  <si>
    <t>8:00-18:30</t>
  </si>
  <si>
    <t>Panda research, Thatched cottage</t>
  </si>
  <si>
    <t xml:space="preserve">Marriage market, </t>
  </si>
  <si>
    <t>Jade dragon mountain, Nightlife z Lanom</t>
  </si>
  <si>
    <t>Longjing Tea, Yunqi bamboo forest</t>
  </si>
  <si>
    <t>Terracotta, citywalls, muslim quarter</t>
  </si>
  <si>
    <t>Mount Hua</t>
  </si>
  <si>
    <t>Intenziteta</t>
  </si>
  <si>
    <t>G6438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</si>
</sst>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#,##0\ &quot;€&quot;_);[Red]\(#,##0\ &quot;€&quot;\)"/>
    <numFmt numFmtId="44" formatCode="_ * #,##0.00_)\ &quot;€&quot;_ ;_ * \(#,##0.00\)\ &quot;€&quot;_ ;_ * &quot;-&quot;??_)\ &quot;€&quot;_ ;_ @_ "/>
    <numFmt numFmtId="164" formatCode="[$]hh:mm;@" x16r2:formatCode16="[$-en-SI,1]hh:mm;@"/>
    <numFmt numFmtId="165" formatCode="#,##0.00\ &quot;€&quot;"/>
    <numFmt numFmtId="166" formatCode="#,##0\ [$CNY]"/>
    <numFmt numFmtId="167" formatCode="[$-F400]h:mm:ss\ AM/PM"/>
    <numFmt numFmtId="168" formatCode="_ * #,##0_)\ [$CNY]_ ;_ * \(#,##0\)\ [$CNY]_ ;_ * &quot;-&quot;_)\ [$CNY]_ ;_ @_ "/>
    <numFmt numFmtId="169" formatCode="#,##0.0000\ &quot;€&quot;"/>
    <numFmt numFmtId="170" formatCode="0.00000"/>
  </numFmts>
  <fonts count="18" x14ac:knownFonts="1"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8"/>
      <color theme="3" tint="0.249977111117893"/>
      <name val="Bahnschrift Light"/>
      <family val="2"/>
    </font>
    <font>
      <sz val="18"/>
      <color theme="1"/>
      <name val="Bahnschrift Light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6"/>
      <color theme="4" tint="0.3999755851924192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/>
      <top style="thick">
        <color theme="1"/>
      </top>
      <bottom/>
      <diagonal/>
    </border>
    <border>
      <left/>
      <right style="dotted">
        <color theme="7" tint="0.59996337778862885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ouble">
        <color theme="1" tint="4.9989318521683403E-2"/>
      </left>
      <right style="double">
        <color theme="1" tint="4.9989318521683403E-2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uble">
        <color theme="1" tint="4.9989318521683403E-2"/>
      </right>
      <top/>
      <bottom/>
      <diagonal/>
    </border>
    <border>
      <left/>
      <right style="double">
        <color theme="1" tint="4.9989318521683403E-2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ouble">
        <color theme="1" tint="4.9989318521683403E-2"/>
      </left>
      <right style="double">
        <color theme="1" tint="4.9989318521683403E-2"/>
      </right>
      <top style="double">
        <color theme="1" tint="4.9989318521683403E-2"/>
      </top>
      <bottom style="double">
        <color theme="1" tint="4.9989318521683403E-2"/>
      </bottom>
      <diagonal/>
    </border>
    <border>
      <left style="double">
        <color theme="1" tint="4.9989318521683403E-2"/>
      </left>
      <right/>
      <top/>
      <bottom/>
      <diagonal/>
    </border>
    <border>
      <left/>
      <right style="dotted">
        <color theme="4" tint="0.39997558519241921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tted">
        <color theme="4" tint="0.39997558519241921"/>
      </right>
      <top/>
      <bottom/>
      <diagonal/>
    </border>
    <border>
      <left style="double">
        <color theme="1" tint="4.9989318521683403E-2"/>
      </left>
      <right style="dashDot">
        <color rgb="FFFF0000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ashDot">
        <color rgb="FFFF0000"/>
      </left>
      <right style="dashDot">
        <color rgb="FFFF0000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ashDot">
        <color rgb="FFFF0000"/>
      </left>
      <right style="dashDot">
        <color rgb="FFFF0000"/>
      </right>
      <top style="dashDot">
        <color rgb="FFFF0000"/>
      </top>
      <bottom style="dashDot">
        <color rgb="FFFF0000"/>
      </bottom>
      <diagonal/>
    </border>
    <border>
      <left style="dashDot">
        <color theme="1"/>
      </left>
      <right style="dashDot">
        <color theme="1"/>
      </right>
      <top style="dashDot">
        <color theme="1"/>
      </top>
      <bottom style="dashDot">
        <color theme="1"/>
      </bottom>
      <diagonal/>
    </border>
    <border>
      <left/>
      <right/>
      <top/>
      <bottom style="double">
        <color theme="1" tint="4.9989318521683403E-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ashDot">
        <color rgb="FFFF0000"/>
      </left>
      <right style="dashDot">
        <color indexed="64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/>
      <top/>
      <bottom style="thick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dashDot">
        <color indexed="64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B0F0"/>
      </left>
      <right style="dotted">
        <color rgb="FF00B0F0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tted">
        <color rgb="FF00B0F0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tted">
        <color rgb="FF00B0F0"/>
      </right>
      <top/>
      <bottom/>
      <diagonal/>
    </border>
    <border>
      <left style="double">
        <color theme="1" tint="4.9989318521683403E-2"/>
      </left>
      <right style="dashDot">
        <color indexed="64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/>
      <top style="double">
        <color theme="1" tint="4.9989318521683403E-2"/>
      </top>
      <bottom/>
      <diagonal/>
    </border>
    <border>
      <left style="dashDot">
        <color indexed="64"/>
      </left>
      <right style="double">
        <color indexed="64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4" tint="0.39997558519241921"/>
      </right>
      <top/>
      <bottom/>
      <diagonal/>
    </border>
    <border>
      <left/>
      <right style="dashed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1" fillId="2" borderId="22" applyNumberFormat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2" borderId="25" applyNumberFormat="0" applyAlignment="0" applyProtection="0"/>
  </cellStyleXfs>
  <cellXfs count="140">
    <xf numFmtId="0" fontId="0" fillId="0" borderId="0" xfId="0"/>
    <xf numFmtId="0" fontId="0" fillId="0" borderId="0" xfId="0" applyAlignment="1">
      <alignment horizontal="right"/>
    </xf>
    <xf numFmtId="0" fontId="12" fillId="3" borderId="2" xfId="3" applyBorder="1"/>
    <xf numFmtId="0" fontId="14" fillId="5" borderId="2" xfId="5" applyBorder="1"/>
    <xf numFmtId="165" fontId="12" fillId="3" borderId="0" xfId="3" applyNumberFormat="1"/>
    <xf numFmtId="6" fontId="12" fillId="3" borderId="0" xfId="3" applyNumberFormat="1"/>
    <xf numFmtId="165" fontId="14" fillId="5" borderId="0" xfId="5" applyNumberFormat="1"/>
    <xf numFmtId="165" fontId="12" fillId="3" borderId="49" xfId="3" applyNumberFormat="1" applyBorder="1"/>
    <xf numFmtId="0" fontId="0" fillId="6" borderId="0" xfId="0" applyFill="1"/>
    <xf numFmtId="0" fontId="8" fillId="6" borderId="8" xfId="0" applyFont="1" applyFill="1" applyBorder="1"/>
    <xf numFmtId="14" fontId="8" fillId="6" borderId="8" xfId="0" applyNumberFormat="1" applyFont="1" applyFill="1" applyBorder="1"/>
    <xf numFmtId="167" fontId="8" fillId="6" borderId="8" xfId="0" applyNumberFormat="1" applyFont="1" applyFill="1" applyBorder="1"/>
    <xf numFmtId="0" fontId="2" fillId="6" borderId="0" xfId="0" applyFont="1" applyFill="1" applyAlignment="1">
      <alignment vertical="center"/>
    </xf>
    <xf numFmtId="14" fontId="0" fillId="6" borderId="0" xfId="0" applyNumberFormat="1" applyFill="1"/>
    <xf numFmtId="6" fontId="0" fillId="6" borderId="0" xfId="0" applyNumberFormat="1" applyFill="1"/>
    <xf numFmtId="0" fontId="3" fillId="6" borderId="0" xfId="0" applyFont="1" applyFill="1" applyAlignment="1">
      <alignment horizontal="left" vertical="center" indent="1"/>
    </xf>
    <xf numFmtId="0" fontId="16" fillId="6" borderId="0" xfId="0" applyFont="1" applyFill="1"/>
    <xf numFmtId="0" fontId="13" fillId="6" borderId="22" xfId="4" applyFill="1" applyBorder="1"/>
    <xf numFmtId="0" fontId="2" fillId="6" borderId="0" xfId="0" applyFont="1" applyFill="1" applyAlignment="1">
      <alignment horizontal="left" vertical="center" indent="1"/>
    </xf>
    <xf numFmtId="165" fontId="0" fillId="6" borderId="0" xfId="0" applyNumberFormat="1" applyFill="1"/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horizontal="left" vertical="center" indent="1"/>
    </xf>
    <xf numFmtId="0" fontId="7" fillId="6" borderId="0" xfId="0" applyFont="1" applyFill="1" applyAlignment="1">
      <alignment horizontal="left" vertical="center" indent="1"/>
    </xf>
    <xf numFmtId="0" fontId="0" fillId="6" borderId="44" xfId="0" applyFill="1" applyBorder="1"/>
    <xf numFmtId="0" fontId="0" fillId="6" borderId="45" xfId="0" applyFill="1" applyBorder="1"/>
    <xf numFmtId="0" fontId="0" fillId="6" borderId="46" xfId="0" applyFill="1" applyBorder="1"/>
    <xf numFmtId="0" fontId="0" fillId="6" borderId="2" xfId="0" applyFill="1" applyBorder="1"/>
    <xf numFmtId="0" fontId="10" fillId="6" borderId="0" xfId="1" applyFill="1"/>
    <xf numFmtId="44" fontId="0" fillId="6" borderId="0" xfId="0" applyNumberFormat="1" applyFill="1"/>
    <xf numFmtId="0" fontId="0" fillId="6" borderId="42" xfId="0" applyFill="1" applyBorder="1"/>
    <xf numFmtId="6" fontId="0" fillId="6" borderId="42" xfId="0" applyNumberFormat="1" applyFill="1" applyBorder="1"/>
    <xf numFmtId="0" fontId="0" fillId="6" borderId="48" xfId="0" applyFill="1" applyBorder="1"/>
    <xf numFmtId="44" fontId="0" fillId="6" borderId="43" xfId="0" applyNumberFormat="1" applyFill="1" applyBorder="1"/>
    <xf numFmtId="0" fontId="15" fillId="6" borderId="25" xfId="6" applyFill="1"/>
    <xf numFmtId="169" fontId="15" fillId="6" borderId="25" xfId="6" applyNumberFormat="1" applyFill="1"/>
    <xf numFmtId="0" fontId="0" fillId="6" borderId="3" xfId="0" applyFill="1" applyBorder="1"/>
    <xf numFmtId="0" fontId="0" fillId="6" borderId="4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164" fontId="0" fillId="6" borderId="1" xfId="0" applyNumberFormat="1" applyFill="1" applyBorder="1"/>
    <xf numFmtId="0" fontId="0" fillId="6" borderId="2" xfId="0" applyFill="1" applyBorder="1" applyAlignment="1">
      <alignment horizontal="center"/>
    </xf>
    <xf numFmtId="164" fontId="0" fillId="6" borderId="0" xfId="0" applyNumberFormat="1" applyFill="1"/>
    <xf numFmtId="164" fontId="0" fillId="6" borderId="0" xfId="0" applyNumberFormat="1" applyFill="1" applyAlignment="1">
      <alignment horizontal="center" vertical="center"/>
    </xf>
    <xf numFmtId="0" fontId="0" fillId="6" borderId="3" xfId="0" applyFill="1" applyBorder="1" applyAlignment="1">
      <alignment horizontal="center"/>
    </xf>
    <xf numFmtId="16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right"/>
    </xf>
    <xf numFmtId="0" fontId="0" fillId="6" borderId="0" xfId="0" applyFill="1" applyAlignment="1">
      <alignment horizontal="center" vertical="center"/>
    </xf>
    <xf numFmtId="20" fontId="0" fillId="6" borderId="1" xfId="0" applyNumberFormat="1" applyFill="1" applyBorder="1"/>
    <xf numFmtId="0" fontId="0" fillId="6" borderId="2" xfId="0" applyFill="1" applyBorder="1" applyAlignment="1">
      <alignment horizontal="center" vertical="center"/>
    </xf>
    <xf numFmtId="20" fontId="0" fillId="6" borderId="0" xfId="0" applyNumberFormat="1" applyFill="1"/>
    <xf numFmtId="166" fontId="0" fillId="6" borderId="3" xfId="0" applyNumberFormat="1" applyFill="1" applyBorder="1"/>
    <xf numFmtId="165" fontId="0" fillId="6" borderId="28" xfId="0" applyNumberFormat="1" applyFill="1" applyBorder="1" applyAlignment="1">
      <alignment horizontal="right"/>
    </xf>
    <xf numFmtId="164" fontId="11" fillId="6" borderId="22" xfId="2" applyNumberFormat="1" applyFill="1" applyAlignment="1">
      <alignment horizontal="center" vertical="center"/>
    </xf>
    <xf numFmtId="0" fontId="11" fillId="6" borderId="22" xfId="2" applyFill="1" applyAlignment="1">
      <alignment vertical="center"/>
    </xf>
    <xf numFmtId="167" fontId="0" fillId="6" borderId="0" xfId="0" applyNumberFormat="1" applyFill="1"/>
    <xf numFmtId="0" fontId="0" fillId="6" borderId="0" xfId="0" applyFill="1" applyAlignment="1">
      <alignment vertical="center"/>
    </xf>
    <xf numFmtId="0" fontId="11" fillId="6" borderId="22" xfId="2" applyFill="1" applyAlignment="1">
      <alignment horizontal="center" vertical="center"/>
    </xf>
    <xf numFmtId="0" fontId="0" fillId="6" borderId="1" xfId="0" applyFill="1" applyBorder="1"/>
    <xf numFmtId="0" fontId="0" fillId="6" borderId="0" xfId="0" applyFill="1" applyAlignment="1">
      <alignment horizontal="right"/>
    </xf>
    <xf numFmtId="0" fontId="0" fillId="6" borderId="28" xfId="0" applyFill="1" applyBorder="1" applyAlignment="1">
      <alignment horizontal="right"/>
    </xf>
    <xf numFmtId="0" fontId="0" fillId="6" borderId="31" xfId="0" applyFill="1" applyBorder="1" applyAlignment="1">
      <alignment horizontal="center"/>
    </xf>
    <xf numFmtId="0" fontId="0" fillId="6" borderId="31" xfId="0" applyFill="1" applyBorder="1"/>
    <xf numFmtId="0" fontId="0" fillId="6" borderId="32" xfId="0" applyFill="1" applyBorder="1"/>
    <xf numFmtId="0" fontId="0" fillId="6" borderId="33" xfId="0" applyFill="1" applyBorder="1" applyAlignment="1">
      <alignment horizontal="center" vertical="center"/>
    </xf>
    <xf numFmtId="2" fontId="0" fillId="6" borderId="31" xfId="0" applyNumberFormat="1" applyFill="1" applyBorder="1"/>
    <xf numFmtId="166" fontId="0" fillId="6" borderId="34" xfId="0" applyNumberFormat="1" applyFill="1" applyBorder="1"/>
    <xf numFmtId="165" fontId="0" fillId="6" borderId="35" xfId="0" applyNumberFormat="1" applyFill="1" applyBorder="1" applyAlignment="1">
      <alignment horizontal="right"/>
    </xf>
    <xf numFmtId="0" fontId="0" fillId="6" borderId="31" xfId="0" applyFill="1" applyBorder="1" applyAlignment="1">
      <alignment horizontal="center" vertical="center"/>
    </xf>
    <xf numFmtId="0" fontId="0" fillId="6" borderId="38" xfId="0" applyFill="1" applyBorder="1"/>
    <xf numFmtId="16" fontId="4" fillId="6" borderId="37" xfId="0" applyNumberFormat="1" applyFont="1" applyFill="1" applyBorder="1" applyAlignment="1">
      <alignment horizontal="center" vertical="center"/>
    </xf>
    <xf numFmtId="16" fontId="4" fillId="6" borderId="26" xfId="0" applyNumberFormat="1" applyFont="1" applyFill="1" applyBorder="1" applyAlignment="1">
      <alignment horizontal="center" vertical="center"/>
    </xf>
    <xf numFmtId="16" fontId="4" fillId="6" borderId="12" xfId="0" applyNumberFormat="1" applyFont="1" applyFill="1" applyBorder="1" applyAlignment="1">
      <alignment horizontal="center" vertical="center"/>
    </xf>
    <xf numFmtId="16" fontId="5" fillId="6" borderId="0" xfId="0" applyNumberFormat="1" applyFont="1" applyFill="1" applyAlignment="1">
      <alignment horizontal="center" vertical="center"/>
    </xf>
    <xf numFmtId="0" fontId="0" fillId="6" borderId="20" xfId="0" applyFill="1" applyBorder="1"/>
    <xf numFmtId="0" fontId="0" fillId="6" borderId="19" xfId="0" applyFill="1" applyBorder="1"/>
    <xf numFmtId="0" fontId="4" fillId="6" borderId="0" xfId="0" applyFont="1" applyFill="1" applyAlignment="1">
      <alignment horizontal="center"/>
    </xf>
    <xf numFmtId="0" fontId="0" fillId="6" borderId="21" xfId="0" applyFill="1" applyBorder="1"/>
    <xf numFmtId="0" fontId="0" fillId="6" borderId="11" xfId="0" applyFill="1" applyBorder="1"/>
    <xf numFmtId="16" fontId="4" fillId="6" borderId="10" xfId="0" applyNumberFormat="1" applyFont="1" applyFill="1" applyBorder="1" applyAlignment="1">
      <alignment horizontal="center"/>
    </xf>
    <xf numFmtId="16" fontId="4" fillId="6" borderId="17" xfId="0" applyNumberFormat="1" applyFont="1" applyFill="1" applyBorder="1" applyAlignment="1">
      <alignment horizontal="center"/>
    </xf>
    <xf numFmtId="16" fontId="4" fillId="6" borderId="18" xfId="0" applyNumberFormat="1" applyFont="1" applyFill="1" applyBorder="1" applyAlignment="1">
      <alignment horizontal="center"/>
    </xf>
    <xf numFmtId="16" fontId="4" fillId="6" borderId="23" xfId="0" applyNumberFormat="1" applyFont="1" applyFill="1" applyBorder="1" applyAlignment="1">
      <alignment horizontal="center"/>
    </xf>
    <xf numFmtId="0" fontId="0" fillId="6" borderId="13" xfId="0" applyFill="1" applyBorder="1"/>
    <xf numFmtId="0" fontId="0" fillId="6" borderId="40" xfId="0" applyFill="1" applyBorder="1"/>
    <xf numFmtId="16" fontId="4" fillId="6" borderId="12" xfId="0" applyNumberFormat="1" applyFont="1" applyFill="1" applyBorder="1" applyAlignment="1">
      <alignment horizontal="center"/>
    </xf>
    <xf numFmtId="0" fontId="0" fillId="6" borderId="14" xfId="0" applyFill="1" applyBorder="1"/>
    <xf numFmtId="16" fontId="5" fillId="6" borderId="0" xfId="0" applyNumberFormat="1" applyFont="1" applyFill="1" applyAlignment="1">
      <alignment horizontal="center"/>
    </xf>
    <xf numFmtId="16" fontId="4" fillId="6" borderId="39" xfId="0" applyNumberFormat="1" applyFont="1" applyFill="1" applyBorder="1" applyAlignment="1">
      <alignment horizontal="center"/>
    </xf>
    <xf numFmtId="16" fontId="4" fillId="6" borderId="41" xfId="0" applyNumberFormat="1" applyFont="1" applyFill="1" applyBorder="1" applyAlignment="1">
      <alignment horizontal="center"/>
    </xf>
    <xf numFmtId="16" fontId="4" fillId="6" borderId="37" xfId="0" applyNumberFormat="1" applyFont="1" applyFill="1" applyBorder="1" applyAlignment="1">
      <alignment horizontal="center"/>
    </xf>
    <xf numFmtId="16" fontId="4" fillId="6" borderId="36" xfId="0" applyNumberFormat="1" applyFont="1" applyFill="1" applyBorder="1" applyAlignment="1">
      <alignment horizontal="center"/>
    </xf>
    <xf numFmtId="0" fontId="0" fillId="6" borderId="16" xfId="0" applyFill="1" applyBorder="1"/>
    <xf numFmtId="16" fontId="4" fillId="6" borderId="15" xfId="0" applyNumberFormat="1" applyFont="1" applyFill="1" applyBorder="1" applyAlignment="1">
      <alignment horizontal="center"/>
    </xf>
    <xf numFmtId="16" fontId="4" fillId="6" borderId="9" xfId="0" applyNumberFormat="1" applyFont="1" applyFill="1" applyBorder="1" applyAlignment="1">
      <alignment horizontal="center"/>
    </xf>
    <xf numFmtId="0" fontId="17" fillId="6" borderId="0" xfId="0" applyFont="1" applyFill="1"/>
    <xf numFmtId="0" fontId="0" fillId="6" borderId="50" xfId="0" applyFill="1" applyBorder="1"/>
    <xf numFmtId="0" fontId="0" fillId="6" borderId="51" xfId="0" applyFill="1" applyBorder="1"/>
    <xf numFmtId="17" fontId="0" fillId="6" borderId="51" xfId="0" applyNumberFormat="1" applyFill="1" applyBorder="1"/>
    <xf numFmtId="0" fontId="14" fillId="5" borderId="0" xfId="5"/>
    <xf numFmtId="0" fontId="13" fillId="4" borderId="47" xfId="4" applyBorder="1"/>
    <xf numFmtId="0" fontId="13" fillId="4" borderId="2" xfId="4" applyBorder="1"/>
    <xf numFmtId="0" fontId="12" fillId="3" borderId="0" xfId="3"/>
    <xf numFmtId="0" fontId="0" fillId="6" borderId="52" xfId="0" applyFill="1" applyBorder="1"/>
    <xf numFmtId="0" fontId="13" fillId="4" borderId="0" xfId="4"/>
    <xf numFmtId="0" fontId="12" fillId="3" borderId="0" xfId="3" applyAlignment="1">
      <alignment horizontal="right"/>
    </xf>
    <xf numFmtId="0" fontId="12" fillId="3" borderId="0" xfId="3" applyBorder="1"/>
    <xf numFmtId="0" fontId="12" fillId="3" borderId="0" xfId="3" applyAlignment="1">
      <alignment horizontal="center"/>
    </xf>
    <xf numFmtId="21" fontId="0" fillId="6" borderId="51" xfId="0" applyNumberFormat="1" applyFill="1" applyBorder="1"/>
    <xf numFmtId="168" fontId="0" fillId="6" borderId="0" xfId="0" applyNumberFormat="1" applyFill="1"/>
    <xf numFmtId="0" fontId="14" fillId="5" borderId="53" xfId="5" applyBorder="1"/>
    <xf numFmtId="165" fontId="0" fillId="6" borderId="0" xfId="0" applyNumberFormat="1" applyFill="1" applyAlignment="1">
      <alignment horizontal="left"/>
    </xf>
    <xf numFmtId="0" fontId="0" fillId="6" borderId="54" xfId="0" applyFill="1" applyBorder="1" applyAlignment="1">
      <alignment horizontal="center"/>
    </xf>
    <xf numFmtId="0" fontId="0" fillId="6" borderId="54" xfId="0" applyFill="1" applyBorder="1"/>
    <xf numFmtId="0" fontId="0" fillId="6" borderId="58" xfId="0" applyFill="1" applyBorder="1" applyAlignment="1">
      <alignment horizontal="right"/>
    </xf>
    <xf numFmtId="0" fontId="0" fillId="6" borderId="54" xfId="0" applyFill="1" applyBorder="1" applyAlignment="1">
      <alignment horizontal="center" vertical="center"/>
    </xf>
    <xf numFmtId="0" fontId="13" fillId="4" borderId="0" xfId="4" applyAlignment="1">
      <alignment vertical="center"/>
    </xf>
    <xf numFmtId="170" fontId="0" fillId="6" borderId="3" xfId="0" applyNumberFormat="1" applyFill="1" applyBorder="1"/>
    <xf numFmtId="16" fontId="0" fillId="6" borderId="0" xfId="0" applyNumberFormat="1" applyFill="1"/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0" fontId="14" fillId="5" borderId="0" xfId="5" applyAlignment="1">
      <alignment horizontal="right"/>
    </xf>
    <xf numFmtId="0" fontId="1" fillId="6" borderId="0" xfId="0" applyFont="1" applyFill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5" fontId="0" fillId="6" borderId="27" xfId="0" applyNumberFormat="1" applyFill="1" applyBorder="1" applyAlignment="1">
      <alignment horizontal="right"/>
    </xf>
    <xf numFmtId="165" fontId="0" fillId="6" borderId="0" xfId="0" applyNumberFormat="1" applyFill="1" applyAlignment="1">
      <alignment horizontal="right"/>
    </xf>
    <xf numFmtId="0" fontId="0" fillId="6" borderId="54" xfId="0" applyFill="1" applyBorder="1" applyAlignment="1">
      <alignment horizontal="center"/>
    </xf>
    <xf numFmtId="0" fontId="0" fillId="6" borderId="56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6" borderId="57" xfId="0" applyFill="1" applyBorder="1" applyAlignment="1">
      <alignment horizontal="center"/>
    </xf>
    <xf numFmtId="0" fontId="0" fillId="6" borderId="2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65" fontId="0" fillId="6" borderId="30" xfId="0" applyNumberFormat="1" applyFill="1" applyBorder="1" applyAlignment="1">
      <alignment horizontal="center"/>
    </xf>
    <xf numFmtId="165" fontId="0" fillId="6" borderId="28" xfId="0" applyNumberFormat="1" applyFill="1" applyBorder="1" applyAlignment="1">
      <alignment horizontal="center"/>
    </xf>
  </cellXfs>
  <cellStyles count="7">
    <cellStyle name="Bad" xfId="4" builtinId="27"/>
    <cellStyle name="Calculation" xfId="2" builtinId="22"/>
    <cellStyle name="Good" xfId="3" builtinId="26"/>
    <cellStyle name="Hyperlink" xfId="1" builtinId="8"/>
    <cellStyle name="Neutral" xfId="5" builtinId="28"/>
    <cellStyle name="Normal" xfId="0" builtinId="0"/>
    <cellStyle name="Output" xfId="6" builtinId="21"/>
  </cellStyles>
  <dxfs count="7"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oking.com/hotel/cn/bei-jing-wu-zhou-zhen-xuan-jiu-dian-gong-yu-bei-jing1.en-gb.html" TargetMode="External"/><Relationship Id="rId2" Type="http://schemas.openxmlformats.org/officeDocument/2006/relationships/hyperlink" Target="https://www.booking.com/hotel/cn/yi-ju-guesthouse.en-gb.html" TargetMode="External"/><Relationship Id="rId1" Type="http://schemas.openxmlformats.org/officeDocument/2006/relationships/hyperlink" Target="https://www.booking.com/hotel/cn/zhang-jia-jie-tong-fu-ke-zhan.en-gb.html" TargetMode="External"/><Relationship Id="rId4" Type="http://schemas.openxmlformats.org/officeDocument/2006/relationships/hyperlink" Target="https://www.booking.com/hotel/cn/zou-qu-ye-lu-xing-jiu-dian.en-g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FFB0-3A2F-480D-A10D-ABAC5934266C}">
  <sheetPr codeName="Sheet1">
    <tabColor theme="9" tint="-0.249977111117893"/>
  </sheetPr>
  <dimension ref="C3:S25"/>
  <sheetViews>
    <sheetView tabSelected="1" topLeftCell="A4" workbookViewId="0">
      <selection activeCell="D20" sqref="D20"/>
    </sheetView>
  </sheetViews>
  <sheetFormatPr defaultRowHeight="15" x14ac:dyDescent="0.25"/>
  <cols>
    <col min="1" max="2" width="9.140625" style="8"/>
    <col min="3" max="3" width="27.85546875" style="8" bestFit="1" customWidth="1"/>
    <col min="4" max="4" width="17.42578125" style="8" bestFit="1" customWidth="1"/>
    <col min="5" max="5" width="16.7109375" style="8" bestFit="1" customWidth="1"/>
    <col min="6" max="6" width="10.5703125" style="8" customWidth="1"/>
    <col min="7" max="7" width="9.140625" style="59"/>
    <col min="8" max="8" width="9.140625" style="8"/>
    <col min="9" max="9" width="19.5703125" style="47" bestFit="1" customWidth="1"/>
    <col min="10" max="10" width="32.140625" style="119" bestFit="1" customWidth="1"/>
    <col min="11" max="11" width="11.28515625" style="8" bestFit="1" customWidth="1"/>
    <col min="12" max="12" width="10" style="56" bestFit="1" customWidth="1"/>
    <col min="13" max="15" width="9.140625" style="8"/>
    <col min="16" max="16" width="9.5703125" style="8" bestFit="1" customWidth="1"/>
    <col min="17" max="16384" width="9.140625" style="8"/>
  </cols>
  <sheetData>
    <row r="3" spans="3:19" ht="15" customHeight="1" x14ac:dyDescent="0.25">
      <c r="C3" s="122" t="s">
        <v>0</v>
      </c>
      <c r="D3" s="122"/>
      <c r="E3" s="122"/>
    </row>
    <row r="4" spans="3:19" ht="15.75" thickBot="1" x14ac:dyDescent="0.3">
      <c r="C4" s="123"/>
      <c r="D4" s="123"/>
      <c r="E4" s="123"/>
      <c r="H4" s="39" t="s">
        <v>220</v>
      </c>
      <c r="I4" s="47" t="s">
        <v>221</v>
      </c>
      <c r="J4" s="120" t="s">
        <v>222</v>
      </c>
      <c r="K4" s="39" t="s">
        <v>32</v>
      </c>
      <c r="L4" s="56" t="s">
        <v>243</v>
      </c>
    </row>
    <row r="5" spans="3:19" ht="22.5" customHeight="1" thickTop="1" x14ac:dyDescent="0.35">
      <c r="C5" s="9" t="s">
        <v>36</v>
      </c>
      <c r="D5" s="10">
        <v>45705</v>
      </c>
      <c r="E5" s="11">
        <f ca="1">NOW()</f>
        <v>45716.568900347222</v>
      </c>
      <c r="G5" s="121" t="s">
        <v>231</v>
      </c>
      <c r="H5" s="118">
        <v>45857</v>
      </c>
      <c r="I5" s="47" t="s">
        <v>30</v>
      </c>
      <c r="J5" s="119" t="s">
        <v>50</v>
      </c>
      <c r="K5" s="8" t="s">
        <v>223</v>
      </c>
      <c r="L5" s="56">
        <v>1</v>
      </c>
    </row>
    <row r="6" spans="3:19" ht="22.5" customHeight="1" x14ac:dyDescent="0.25">
      <c r="C6" s="12"/>
      <c r="G6" s="121" t="s">
        <v>230</v>
      </c>
      <c r="H6" s="118">
        <v>45858</v>
      </c>
      <c r="I6" s="47" t="s">
        <v>7</v>
      </c>
      <c r="J6" s="119" t="s">
        <v>238</v>
      </c>
      <c r="L6" s="56">
        <v>2</v>
      </c>
    </row>
    <row r="7" spans="3:19" ht="22.5" customHeight="1" x14ac:dyDescent="0.25">
      <c r="C7" s="8" t="s">
        <v>16</v>
      </c>
      <c r="D7" s="13" t="s">
        <v>101</v>
      </c>
      <c r="G7" s="59" t="s">
        <v>229</v>
      </c>
      <c r="H7" s="118">
        <v>45859</v>
      </c>
      <c r="I7" s="47" t="s">
        <v>7</v>
      </c>
    </row>
    <row r="8" spans="3:19" ht="22.5" customHeight="1" x14ac:dyDescent="0.25">
      <c r="C8" s="12" t="s">
        <v>102</v>
      </c>
      <c r="D8" s="14">
        <f>Stroški!D9</f>
        <v>1892.0892000000003</v>
      </c>
      <c r="G8" s="59" t="s">
        <v>228</v>
      </c>
      <c r="H8" s="118">
        <v>45860</v>
      </c>
      <c r="I8" s="47" t="s">
        <v>8</v>
      </c>
      <c r="J8" s="119" t="s">
        <v>240</v>
      </c>
      <c r="L8" s="56">
        <v>3</v>
      </c>
    </row>
    <row r="9" spans="3:19" ht="22.5" customHeight="1" x14ac:dyDescent="0.25">
      <c r="C9" s="15" t="s">
        <v>103</v>
      </c>
      <c r="D9" s="16" t="s">
        <v>104</v>
      </c>
      <c r="E9" s="17" t="s">
        <v>105</v>
      </c>
      <c r="G9" s="59" t="s">
        <v>232</v>
      </c>
      <c r="H9" s="118">
        <v>45861</v>
      </c>
      <c r="I9" s="47" t="s">
        <v>224</v>
      </c>
      <c r="K9" s="8" t="s">
        <v>223</v>
      </c>
      <c r="P9" s="14"/>
      <c r="S9" s="14"/>
    </row>
    <row r="10" spans="3:19" ht="22.5" customHeight="1" x14ac:dyDescent="0.25">
      <c r="C10" s="18"/>
      <c r="G10" s="59" t="s">
        <v>233</v>
      </c>
      <c r="H10" s="118">
        <v>45862</v>
      </c>
      <c r="I10" s="47" t="s">
        <v>4</v>
      </c>
      <c r="P10" s="14"/>
    </row>
    <row r="11" spans="3:19" ht="30.75" customHeight="1" x14ac:dyDescent="0.25">
      <c r="C11" s="15"/>
      <c r="G11" s="59" t="s">
        <v>234</v>
      </c>
      <c r="H11" s="118">
        <v>45863</v>
      </c>
      <c r="I11" s="47" t="s">
        <v>5</v>
      </c>
      <c r="J11" s="119" t="s">
        <v>239</v>
      </c>
      <c r="L11" s="56">
        <v>4</v>
      </c>
      <c r="P11" s="14"/>
      <c r="S11" s="14"/>
    </row>
    <row r="12" spans="3:19" ht="22.5" customHeight="1" x14ac:dyDescent="0.25">
      <c r="C12" s="15"/>
      <c r="G12" s="121" t="s">
        <v>231</v>
      </c>
      <c r="H12" s="118">
        <v>45864</v>
      </c>
      <c r="I12" s="47" t="s">
        <v>6</v>
      </c>
      <c r="J12" s="119" t="s">
        <v>227</v>
      </c>
      <c r="L12" s="56">
        <v>2</v>
      </c>
      <c r="P12" s="19"/>
    </row>
    <row r="13" spans="3:19" ht="22.5" customHeight="1" x14ac:dyDescent="0.25">
      <c r="C13" s="18"/>
      <c r="G13" s="121" t="s">
        <v>230</v>
      </c>
      <c r="H13" s="118">
        <v>45865</v>
      </c>
      <c r="I13" s="47" t="s">
        <v>4</v>
      </c>
    </row>
    <row r="14" spans="3:19" ht="22.5" customHeight="1" x14ac:dyDescent="0.25">
      <c r="C14" s="18"/>
      <c r="G14" s="59" t="s">
        <v>229</v>
      </c>
      <c r="H14" s="118">
        <v>45866</v>
      </c>
      <c r="I14" s="47" t="s">
        <v>47</v>
      </c>
      <c r="J14" s="119" t="s">
        <v>225</v>
      </c>
      <c r="L14" s="56">
        <v>3</v>
      </c>
    </row>
    <row r="15" spans="3:19" ht="22.5" customHeight="1" x14ac:dyDescent="0.25">
      <c r="C15" s="15"/>
      <c r="G15" s="59" t="s">
        <v>228</v>
      </c>
      <c r="H15" s="118">
        <v>45867</v>
      </c>
      <c r="I15" s="47" t="s">
        <v>47</v>
      </c>
      <c r="J15" s="119" t="s">
        <v>226</v>
      </c>
      <c r="L15" s="56">
        <v>4</v>
      </c>
      <c r="P15" s="14"/>
    </row>
    <row r="16" spans="3:19" ht="22.5" customHeight="1" x14ac:dyDescent="0.25">
      <c r="C16" s="12"/>
      <c r="G16" s="59" t="s">
        <v>232</v>
      </c>
      <c r="H16" s="118">
        <v>45868</v>
      </c>
      <c r="I16" s="47" t="s">
        <v>10</v>
      </c>
    </row>
    <row r="17" spans="3:12" ht="22.5" customHeight="1" x14ac:dyDescent="0.25">
      <c r="C17" s="15"/>
      <c r="G17" s="59" t="s">
        <v>233</v>
      </c>
      <c r="H17" s="118">
        <v>45869</v>
      </c>
      <c r="I17" s="47" t="s">
        <v>10</v>
      </c>
    </row>
    <row r="18" spans="3:12" ht="22.5" customHeight="1" x14ac:dyDescent="0.25">
      <c r="G18" s="59" t="s">
        <v>234</v>
      </c>
      <c r="H18" s="118">
        <v>45870</v>
      </c>
      <c r="I18" s="47" t="s">
        <v>2</v>
      </c>
      <c r="J18" s="119" t="s">
        <v>237</v>
      </c>
      <c r="L18" s="56">
        <v>2</v>
      </c>
    </row>
    <row r="19" spans="3:12" ht="22.5" customHeight="1" x14ac:dyDescent="0.25">
      <c r="C19" s="20"/>
      <c r="G19" s="121" t="s">
        <v>231</v>
      </c>
      <c r="H19" s="118">
        <v>45871</v>
      </c>
      <c r="I19" s="47" t="s">
        <v>10</v>
      </c>
    </row>
    <row r="20" spans="3:12" ht="22.5" customHeight="1" x14ac:dyDescent="0.25">
      <c r="C20" s="21"/>
      <c r="G20" s="121" t="s">
        <v>230</v>
      </c>
      <c r="H20" s="118">
        <v>45872</v>
      </c>
      <c r="I20" s="47" t="s">
        <v>45</v>
      </c>
      <c r="J20" s="119" t="s">
        <v>241</v>
      </c>
      <c r="L20" s="56">
        <v>3</v>
      </c>
    </row>
    <row r="21" spans="3:12" ht="22.5" customHeight="1" x14ac:dyDescent="0.25">
      <c r="C21" s="22"/>
      <c r="G21" s="59" t="s">
        <v>229</v>
      </c>
      <c r="H21" s="118">
        <v>45873</v>
      </c>
      <c r="I21" s="47" t="s">
        <v>45</v>
      </c>
      <c r="J21" s="119" t="s">
        <v>242</v>
      </c>
      <c r="L21" s="56">
        <v>3</v>
      </c>
    </row>
    <row r="22" spans="3:12" ht="22.5" customHeight="1" x14ac:dyDescent="0.25">
      <c r="C22" s="21"/>
      <c r="G22" s="59" t="s">
        <v>228</v>
      </c>
      <c r="H22" s="118">
        <v>45874</v>
      </c>
      <c r="I22" s="47" t="s">
        <v>1</v>
      </c>
      <c r="L22" s="56">
        <v>4</v>
      </c>
    </row>
    <row r="23" spans="3:12" ht="22.5" customHeight="1" x14ac:dyDescent="0.25">
      <c r="G23" s="59" t="s">
        <v>232</v>
      </c>
      <c r="H23" s="118">
        <v>45875</v>
      </c>
      <c r="I23" s="47" t="s">
        <v>1</v>
      </c>
    </row>
    <row r="24" spans="3:12" ht="22.5" customHeight="1" x14ac:dyDescent="0.25">
      <c r="G24" s="59" t="s">
        <v>233</v>
      </c>
      <c r="H24" s="118">
        <v>45876</v>
      </c>
      <c r="I24" s="47" t="s">
        <v>1</v>
      </c>
    </row>
    <row r="25" spans="3:12" ht="22.5" customHeight="1" x14ac:dyDescent="0.25">
      <c r="G25" s="59" t="s">
        <v>234</v>
      </c>
      <c r="H25" s="118">
        <v>45877</v>
      </c>
      <c r="I25" s="47" t="s">
        <v>30</v>
      </c>
      <c r="L25" s="56">
        <v>1</v>
      </c>
    </row>
  </sheetData>
  <mergeCells count="1">
    <mergeCell ref="C3:E4"/>
  </mergeCells>
  <conditionalFormatting sqref="L5:L25">
    <cfRule type="iconSet" priority="1">
      <iconSet iconSet="4Rating">
        <cfvo type="percent" val="0"/>
        <cfvo type="num" val="1" gte="0"/>
        <cfvo type="num" val="3" gte="0"/>
        <cfvo type="num" val="5" gte="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05A7-F92E-461A-BC20-1613E32C4B4E}">
  <sheetPr codeName="Sheet4">
    <tabColor rgb="FFFFC000"/>
  </sheetPr>
  <dimension ref="A2:N14"/>
  <sheetViews>
    <sheetView workbookViewId="0">
      <selection activeCell="M4" sqref="M4"/>
    </sheetView>
  </sheetViews>
  <sheetFormatPr defaultRowHeight="15" x14ac:dyDescent="0.25"/>
  <cols>
    <col min="1" max="1" width="12.140625" style="8" bestFit="1" customWidth="1"/>
    <col min="2" max="2" width="9.140625" style="8"/>
    <col min="3" max="3" width="11.42578125" style="8" bestFit="1" customWidth="1"/>
    <col min="4" max="4" width="9.5703125" style="8" bestFit="1" customWidth="1"/>
    <col min="5" max="5" width="35.5703125" style="8" bestFit="1" customWidth="1"/>
    <col min="6" max="7" width="9.140625" style="8"/>
    <col min="8" max="8" width="10.85546875" style="8" bestFit="1" customWidth="1"/>
    <col min="9" max="9" width="100.85546875" style="8" bestFit="1" customWidth="1"/>
    <col min="10" max="12" width="9.140625" style="8"/>
    <col min="13" max="13" width="15.7109375" style="8" bestFit="1" customWidth="1"/>
    <col min="14" max="14" width="12.42578125" style="8" bestFit="1" customWidth="1"/>
    <col min="15" max="16384" width="9.140625" style="8"/>
  </cols>
  <sheetData>
    <row r="2" spans="1:14" x14ac:dyDescent="0.25">
      <c r="H2" s="124" t="s">
        <v>71</v>
      </c>
      <c r="I2" s="125"/>
      <c r="J2" s="23" t="s">
        <v>42</v>
      </c>
      <c r="K2" s="24" t="s">
        <v>3</v>
      </c>
      <c r="L2" s="24" t="s">
        <v>74</v>
      </c>
      <c r="M2" s="24" t="s">
        <v>88</v>
      </c>
      <c r="N2" s="25" t="s">
        <v>85</v>
      </c>
    </row>
    <row r="3" spans="1:14" x14ac:dyDescent="0.25">
      <c r="C3" s="8" t="s">
        <v>106</v>
      </c>
      <c r="D3" s="5">
        <v>36</v>
      </c>
      <c r="G3" s="26"/>
      <c r="H3" s="8" t="s">
        <v>72</v>
      </c>
      <c r="I3" s="27" t="s">
        <v>73</v>
      </c>
      <c r="J3" s="8" t="s">
        <v>79</v>
      </c>
      <c r="K3" s="14">
        <v>131</v>
      </c>
      <c r="L3" s="8">
        <v>3</v>
      </c>
      <c r="M3" s="28">
        <f>K3/L3/5</f>
        <v>8.7333333333333325</v>
      </c>
      <c r="N3" s="100" t="s">
        <v>93</v>
      </c>
    </row>
    <row r="4" spans="1:14" x14ac:dyDescent="0.25">
      <c r="C4" s="8" t="s">
        <v>56</v>
      </c>
      <c r="D4" s="4">
        <f>M12</f>
        <v>134.19999999999999</v>
      </c>
      <c r="G4" s="26"/>
      <c r="H4" s="8" t="s">
        <v>4</v>
      </c>
      <c r="I4" s="8" t="s">
        <v>77</v>
      </c>
      <c r="J4" s="8" t="s">
        <v>80</v>
      </c>
      <c r="K4" s="14">
        <v>0</v>
      </c>
      <c r="L4" s="8">
        <v>4</v>
      </c>
      <c r="M4" s="28">
        <f t="shared" ref="M4:M11" si="0">K4/L4/5</f>
        <v>0</v>
      </c>
      <c r="N4" s="26"/>
    </row>
    <row r="5" spans="1:14" x14ac:dyDescent="0.25">
      <c r="C5" s="8" t="s">
        <v>43</v>
      </c>
      <c r="D5" s="4">
        <f>Prevozi!I29</f>
        <v>1088.4100000000003</v>
      </c>
      <c r="E5" s="8" t="s">
        <v>205</v>
      </c>
      <c r="G5" s="26"/>
      <c r="H5" s="8" t="s">
        <v>81</v>
      </c>
      <c r="I5" s="8" t="s">
        <v>215</v>
      </c>
      <c r="J5" s="8" t="s">
        <v>82</v>
      </c>
      <c r="K5" s="14">
        <v>0</v>
      </c>
      <c r="L5" s="8">
        <v>1</v>
      </c>
      <c r="M5" s="28">
        <f t="shared" si="0"/>
        <v>0</v>
      </c>
      <c r="N5" s="26"/>
    </row>
    <row r="6" spans="1:14" x14ac:dyDescent="0.25">
      <c r="C6" s="8" t="s">
        <v>9</v>
      </c>
      <c r="D6" s="6">
        <f>20*L12</f>
        <v>360</v>
      </c>
      <c r="G6" s="26"/>
      <c r="H6" s="8" t="s">
        <v>47</v>
      </c>
      <c r="I6" s="27" t="s">
        <v>75</v>
      </c>
      <c r="J6" s="8" t="s">
        <v>76</v>
      </c>
      <c r="K6" s="14">
        <v>106</v>
      </c>
      <c r="L6" s="8">
        <v>2</v>
      </c>
      <c r="M6" s="28">
        <f t="shared" si="0"/>
        <v>10.6</v>
      </c>
      <c r="N6" s="2" t="s">
        <v>86</v>
      </c>
    </row>
    <row r="7" spans="1:14" x14ac:dyDescent="0.25">
      <c r="C7" s="8" t="s">
        <v>44</v>
      </c>
      <c r="D7" s="6">
        <f>Zanimivosti!E27*B14</f>
        <v>273.47919999999999</v>
      </c>
      <c r="G7" s="26"/>
      <c r="H7" s="8" t="s">
        <v>83</v>
      </c>
      <c r="I7" s="27" t="s">
        <v>84</v>
      </c>
      <c r="J7" s="8" t="s">
        <v>209</v>
      </c>
      <c r="K7" s="14">
        <v>226</v>
      </c>
      <c r="L7" s="8">
        <v>3</v>
      </c>
      <c r="M7" s="28">
        <f t="shared" si="0"/>
        <v>15.066666666666666</v>
      </c>
      <c r="N7" s="2" t="s">
        <v>87</v>
      </c>
    </row>
    <row r="8" spans="1:14" ht="15.75" thickBot="1" x14ac:dyDescent="0.3">
      <c r="C8" s="8" t="s">
        <v>143</v>
      </c>
      <c r="D8" s="6">
        <v>70</v>
      </c>
      <c r="E8" s="8" t="s">
        <v>206</v>
      </c>
      <c r="G8" s="26"/>
      <c r="H8" s="8" t="s">
        <v>2</v>
      </c>
      <c r="I8" s="8" t="s">
        <v>89</v>
      </c>
      <c r="K8" s="14"/>
      <c r="L8" s="8">
        <v>0</v>
      </c>
      <c r="M8" s="28"/>
      <c r="N8" s="3" t="s">
        <v>90</v>
      </c>
    </row>
    <row r="9" spans="1:14" ht="15.75" thickTop="1" x14ac:dyDescent="0.25">
      <c r="C9" s="29" t="s">
        <v>57</v>
      </c>
      <c r="D9" s="30">
        <f>SUM(D3:D7)</f>
        <v>1892.0892000000003</v>
      </c>
      <c r="G9" s="26"/>
      <c r="H9" s="8" t="s">
        <v>45</v>
      </c>
      <c r="I9" s="8" t="s">
        <v>92</v>
      </c>
      <c r="J9" s="8" t="s">
        <v>91</v>
      </c>
      <c r="K9" s="14">
        <v>112</v>
      </c>
      <c r="L9" s="8">
        <v>2</v>
      </c>
      <c r="M9" s="28">
        <f t="shared" si="0"/>
        <v>11.2</v>
      </c>
      <c r="N9" s="3" t="s">
        <v>90</v>
      </c>
    </row>
    <row r="10" spans="1:14" ht="15.75" thickBot="1" x14ac:dyDescent="0.3">
      <c r="G10" s="26"/>
      <c r="H10" s="8" t="s">
        <v>81</v>
      </c>
      <c r="I10" s="8" t="s">
        <v>94</v>
      </c>
      <c r="J10" s="8" t="s">
        <v>95</v>
      </c>
      <c r="K10" s="14">
        <v>0</v>
      </c>
      <c r="L10" s="8">
        <v>1</v>
      </c>
      <c r="M10" s="28">
        <f t="shared" si="0"/>
        <v>0</v>
      </c>
      <c r="N10" s="26"/>
    </row>
    <row r="11" spans="1:14" ht="15.75" thickBot="1" x14ac:dyDescent="0.3">
      <c r="C11" s="31" t="s">
        <v>100</v>
      </c>
      <c r="D11" s="7">
        <f>675</f>
        <v>675</v>
      </c>
      <c r="G11" s="26"/>
      <c r="H11" s="8" t="s">
        <v>1</v>
      </c>
      <c r="I11" s="27" t="s">
        <v>97</v>
      </c>
      <c r="J11" s="8" t="s">
        <v>96</v>
      </c>
      <c r="K11" s="14">
        <v>96</v>
      </c>
      <c r="L11" s="8">
        <v>2</v>
      </c>
      <c r="M11" s="28">
        <f t="shared" si="0"/>
        <v>9.6</v>
      </c>
      <c r="N11" s="101" t="s">
        <v>98</v>
      </c>
    </row>
    <row r="12" spans="1:14" ht="16.5" thickTop="1" thickBot="1" x14ac:dyDescent="0.3">
      <c r="J12" s="29"/>
      <c r="K12" s="30">
        <f>SUM(K3:K11)</f>
        <v>671</v>
      </c>
      <c r="L12" s="29">
        <f>SUM(L3:L11)</f>
        <v>18</v>
      </c>
      <c r="M12" s="32">
        <f>K12/5</f>
        <v>134.19999999999999</v>
      </c>
    </row>
    <row r="13" spans="1:14" x14ac:dyDescent="0.25">
      <c r="M13" s="28">
        <f>M12/L12</f>
        <v>7.4555555555555548</v>
      </c>
    </row>
    <row r="14" spans="1:14" x14ac:dyDescent="0.25">
      <c r="A14" s="33" t="s">
        <v>99</v>
      </c>
      <c r="B14" s="34">
        <f>0.1336</f>
        <v>0.1336</v>
      </c>
    </row>
  </sheetData>
  <mergeCells count="1">
    <mergeCell ref="H2:I2"/>
  </mergeCells>
  <conditionalFormatting sqref="M3:M11">
    <cfRule type="colorScale" priority="1">
      <colorScale>
        <cfvo type="num" val="8"/>
        <cfvo type="num" val="12"/>
        <cfvo type="max"/>
        <color rgb="FF63BE7B"/>
        <color rgb="FFFFEB84"/>
        <color rgb="FFF8696B"/>
      </colorScale>
    </cfRule>
  </conditionalFormatting>
  <hyperlinks>
    <hyperlink ref="I6" r:id="rId1" xr:uid="{7BFED6F3-B255-4064-96DD-A36C12149613}"/>
    <hyperlink ref="I3" r:id="rId2" xr:uid="{1D79D774-64B9-4F55-933E-AB4D4B2A31B7}"/>
    <hyperlink ref="I11" r:id="rId3" xr:uid="{370BE46D-34E3-4E41-B264-34947293E8DD}"/>
    <hyperlink ref="I7" r:id="rId4" xr:uid="{A249CB44-B56B-4C49-B81A-2FBD4AF04A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D7C6E-068A-4EA7-9B53-F99EA7099B76}">
  <sheetPr>
    <tabColor theme="7" tint="0.39997558519241921"/>
  </sheetPr>
  <dimension ref="B3:Q31"/>
  <sheetViews>
    <sheetView workbookViewId="0">
      <selection activeCell="H27" sqref="H27"/>
    </sheetView>
  </sheetViews>
  <sheetFormatPr defaultRowHeight="15" x14ac:dyDescent="0.25"/>
  <cols>
    <col min="1" max="1" width="6.5703125" style="8" customWidth="1"/>
    <col min="2" max="2" width="5.42578125" style="8" bestFit="1" customWidth="1"/>
    <col min="3" max="3" width="26" style="8" bestFit="1" customWidth="1"/>
    <col min="4" max="4" width="12.140625" style="8" bestFit="1" customWidth="1"/>
    <col min="5" max="5" width="10" style="8" bestFit="1" customWidth="1"/>
    <col min="6" max="6" width="20.140625" style="8" customWidth="1"/>
    <col min="7" max="7" width="26.7109375" style="8" bestFit="1" customWidth="1"/>
    <col min="8" max="8" width="9.85546875" style="8" bestFit="1" customWidth="1"/>
    <col min="9" max="9" width="10.5703125" style="8" customWidth="1"/>
    <col min="10" max="10" width="14.140625" style="8" customWidth="1"/>
    <col min="11" max="11" width="34.42578125" style="8" bestFit="1" customWidth="1"/>
    <col min="12" max="12" width="10.7109375" style="8" bestFit="1" customWidth="1"/>
    <col min="13" max="13" width="9.140625" style="8"/>
    <col min="14" max="14" width="10.42578125" style="8" bestFit="1" customWidth="1"/>
    <col min="15" max="15" width="24.85546875" style="8" bestFit="1" customWidth="1"/>
    <col min="16" max="16" width="10.85546875" style="8" bestFit="1" customWidth="1"/>
    <col min="17" max="16384" width="9.140625" style="8"/>
  </cols>
  <sheetData>
    <row r="3" spans="2:17" ht="15.75" thickBot="1" x14ac:dyDescent="0.3"/>
    <row r="4" spans="2:17" ht="19.5" thickBot="1" x14ac:dyDescent="0.35">
      <c r="C4" s="95" t="s">
        <v>7</v>
      </c>
      <c r="E4" s="103">
        <f>SUM(E5:E13)</f>
        <v>615</v>
      </c>
      <c r="G4" s="95" t="s">
        <v>4</v>
      </c>
      <c r="I4" s="103">
        <f>SUM(I5:I10)</f>
        <v>210</v>
      </c>
      <c r="K4" s="95" t="s">
        <v>47</v>
      </c>
      <c r="M4" s="103">
        <f>SUM(M5:M8)</f>
        <v>771</v>
      </c>
      <c r="O4" s="95" t="s">
        <v>45</v>
      </c>
      <c r="Q4" s="103">
        <f>SUM(Q5:Q11)</f>
        <v>455</v>
      </c>
    </row>
    <row r="5" spans="2:17" x14ac:dyDescent="0.25">
      <c r="B5" s="96">
        <v>1</v>
      </c>
      <c r="C5" s="8" t="s">
        <v>109</v>
      </c>
      <c r="D5" s="97" t="s">
        <v>108</v>
      </c>
      <c r="E5" s="106">
        <v>30</v>
      </c>
      <c r="F5" s="96">
        <v>1</v>
      </c>
      <c r="G5" s="8" t="s">
        <v>131</v>
      </c>
      <c r="H5" s="97" t="s">
        <v>132</v>
      </c>
      <c r="I5" s="102">
        <v>10</v>
      </c>
      <c r="J5" s="96">
        <v>1</v>
      </c>
      <c r="K5" s="8" t="s">
        <v>153</v>
      </c>
      <c r="L5" s="97" t="s">
        <v>154</v>
      </c>
      <c r="M5" s="99">
        <v>248</v>
      </c>
      <c r="N5" s="96">
        <v>1</v>
      </c>
      <c r="O5" s="8" t="s">
        <v>24</v>
      </c>
      <c r="P5" s="97" t="s">
        <v>120</v>
      </c>
      <c r="Q5" s="102">
        <v>120</v>
      </c>
    </row>
    <row r="6" spans="2:17" x14ac:dyDescent="0.25">
      <c r="B6" s="96">
        <v>2</v>
      </c>
      <c r="C6" s="8" t="s">
        <v>107</v>
      </c>
      <c r="D6" s="97" t="s">
        <v>110</v>
      </c>
      <c r="E6" s="102" t="s">
        <v>111</v>
      </c>
      <c r="F6" s="96">
        <v>2</v>
      </c>
      <c r="G6" s="8" t="s">
        <v>133</v>
      </c>
      <c r="H6" s="97" t="s">
        <v>132</v>
      </c>
      <c r="I6" s="102">
        <v>40</v>
      </c>
      <c r="J6" s="96">
        <v>2</v>
      </c>
      <c r="K6" s="8" t="s">
        <v>152</v>
      </c>
      <c r="L6" s="97" t="s">
        <v>171</v>
      </c>
      <c r="M6" s="102">
        <v>168</v>
      </c>
      <c r="N6" s="96">
        <v>2</v>
      </c>
      <c r="O6" s="8" t="s">
        <v>176</v>
      </c>
      <c r="P6" s="97" t="s">
        <v>177</v>
      </c>
      <c r="Q6" s="102">
        <v>160</v>
      </c>
    </row>
    <row r="7" spans="2:17" x14ac:dyDescent="0.25">
      <c r="B7" s="96">
        <v>3</v>
      </c>
      <c r="C7" s="8" t="s">
        <v>116</v>
      </c>
      <c r="D7" s="97" t="s">
        <v>117</v>
      </c>
      <c r="E7" s="99">
        <v>200</v>
      </c>
      <c r="F7" s="96">
        <v>3</v>
      </c>
      <c r="G7" s="8" t="s">
        <v>134</v>
      </c>
      <c r="H7" s="97" t="s">
        <v>135</v>
      </c>
      <c r="I7" s="102">
        <v>130</v>
      </c>
      <c r="J7" s="96">
        <v>3</v>
      </c>
      <c r="K7" s="8" t="s">
        <v>150</v>
      </c>
      <c r="L7" s="97" t="s">
        <v>151</v>
      </c>
      <c r="M7" s="102">
        <v>275</v>
      </c>
      <c r="N7" s="96">
        <v>3</v>
      </c>
      <c r="O7" s="8" t="s">
        <v>178</v>
      </c>
      <c r="P7" s="97" t="s">
        <v>179</v>
      </c>
      <c r="Q7" s="99">
        <v>35</v>
      </c>
    </row>
    <row r="8" spans="2:17" x14ac:dyDescent="0.25">
      <c r="B8" s="96">
        <v>4</v>
      </c>
      <c r="C8" s="8" t="s">
        <v>113</v>
      </c>
      <c r="D8" s="97" t="s">
        <v>108</v>
      </c>
      <c r="E8" s="105" t="s">
        <v>149</v>
      </c>
      <c r="F8" s="96">
        <v>4</v>
      </c>
      <c r="G8" s="8" t="s">
        <v>136</v>
      </c>
      <c r="H8" s="97" t="s">
        <v>110</v>
      </c>
      <c r="I8" s="99" t="s">
        <v>111</v>
      </c>
      <c r="J8" s="96">
        <v>4</v>
      </c>
      <c r="K8" s="8" t="s">
        <v>172</v>
      </c>
      <c r="L8" s="97" t="s">
        <v>173</v>
      </c>
      <c r="M8" s="102">
        <v>80</v>
      </c>
      <c r="N8" s="96">
        <v>4</v>
      </c>
      <c r="O8" s="8" t="s">
        <v>182</v>
      </c>
      <c r="P8" s="97" t="s">
        <v>139</v>
      </c>
      <c r="Q8" s="107" t="s">
        <v>183</v>
      </c>
    </row>
    <row r="9" spans="2:17" x14ac:dyDescent="0.25">
      <c r="B9" s="96">
        <v>5</v>
      </c>
      <c r="C9" s="8" t="s">
        <v>114</v>
      </c>
      <c r="D9" s="97" t="s">
        <v>115</v>
      </c>
      <c r="E9" s="102" t="s">
        <v>111</v>
      </c>
      <c r="F9" s="96">
        <v>5</v>
      </c>
      <c r="G9" s="8" t="s">
        <v>137</v>
      </c>
      <c r="H9" s="97" t="s">
        <v>132</v>
      </c>
      <c r="I9" s="99">
        <v>30</v>
      </c>
      <c r="N9" s="96">
        <v>5</v>
      </c>
      <c r="O9" s="8" t="s">
        <v>180</v>
      </c>
      <c r="P9" s="97" t="s">
        <v>160</v>
      </c>
      <c r="Q9" s="99">
        <v>50</v>
      </c>
    </row>
    <row r="10" spans="2:17" ht="15.75" thickBot="1" x14ac:dyDescent="0.3">
      <c r="B10" s="96">
        <v>6</v>
      </c>
      <c r="C10" s="8" t="s">
        <v>118</v>
      </c>
      <c r="D10" s="97" t="s">
        <v>120</v>
      </c>
      <c r="E10" s="102">
        <v>70</v>
      </c>
      <c r="F10" s="96">
        <v>6</v>
      </c>
      <c r="G10" s="8" t="s">
        <v>138</v>
      </c>
      <c r="H10" s="97" t="s">
        <v>139</v>
      </c>
      <c r="I10" s="102" t="s">
        <v>111</v>
      </c>
      <c r="N10" s="96">
        <v>6</v>
      </c>
      <c r="O10" s="8" t="s">
        <v>181</v>
      </c>
      <c r="P10" s="97" t="s">
        <v>187</v>
      </c>
      <c r="Q10" s="102">
        <v>90</v>
      </c>
    </row>
    <row r="11" spans="2:17" ht="19.5" thickBot="1" x14ac:dyDescent="0.35">
      <c r="B11" s="96">
        <v>7</v>
      </c>
      <c r="C11" s="8" t="s">
        <v>112</v>
      </c>
      <c r="D11" s="97" t="s">
        <v>119</v>
      </c>
      <c r="E11" s="104">
        <v>180</v>
      </c>
      <c r="K11" s="95" t="s">
        <v>10</v>
      </c>
      <c r="M11" s="103">
        <f>SUM(M12:M18)</f>
        <v>170</v>
      </c>
      <c r="N11" s="96">
        <v>7</v>
      </c>
      <c r="O11" s="8" t="s">
        <v>185</v>
      </c>
      <c r="P11" s="97" t="s">
        <v>186</v>
      </c>
      <c r="Q11" s="102" t="s">
        <v>111</v>
      </c>
    </row>
    <row r="12" spans="2:17" x14ac:dyDescent="0.25">
      <c r="B12" s="96">
        <v>8</v>
      </c>
      <c r="C12" s="8" t="s">
        <v>128</v>
      </c>
      <c r="D12" s="97" t="s">
        <v>130</v>
      </c>
      <c r="E12" s="99">
        <v>135</v>
      </c>
      <c r="J12" s="96">
        <v>1</v>
      </c>
      <c r="K12" s="8" t="s">
        <v>155</v>
      </c>
      <c r="L12" s="97" t="s">
        <v>139</v>
      </c>
      <c r="M12" s="102" t="s">
        <v>111</v>
      </c>
    </row>
    <row r="13" spans="2:17" ht="15.75" thickBot="1" x14ac:dyDescent="0.3">
      <c r="B13" s="96">
        <v>9</v>
      </c>
      <c r="C13" s="8" t="s">
        <v>127</v>
      </c>
      <c r="D13" s="97" t="s">
        <v>129</v>
      </c>
      <c r="E13" s="102" t="s">
        <v>111</v>
      </c>
      <c r="J13" s="96">
        <v>2</v>
      </c>
      <c r="K13" s="8" t="s">
        <v>157</v>
      </c>
      <c r="L13" s="97" t="s">
        <v>156</v>
      </c>
      <c r="M13" s="107" t="s">
        <v>158</v>
      </c>
    </row>
    <row r="14" spans="2:17" ht="19.5" thickBot="1" x14ac:dyDescent="0.35">
      <c r="G14" s="95" t="s">
        <v>6</v>
      </c>
      <c r="I14" s="103">
        <f>SUM(I15:I17)</f>
        <v>105</v>
      </c>
      <c r="J14" s="96">
        <v>3</v>
      </c>
      <c r="K14" s="8" t="s">
        <v>159</v>
      </c>
      <c r="L14" s="97" t="s">
        <v>160</v>
      </c>
      <c r="M14" s="99" t="s">
        <v>111</v>
      </c>
      <c r="O14" s="95" t="s">
        <v>1</v>
      </c>
      <c r="Q14" s="103">
        <f>SUM(Q15:Q23)</f>
        <v>201</v>
      </c>
    </row>
    <row r="15" spans="2:17" ht="19.5" thickBot="1" x14ac:dyDescent="0.35">
      <c r="C15" s="95" t="s">
        <v>8</v>
      </c>
      <c r="E15" s="103">
        <f>SUM(E16:E18)</f>
        <v>60</v>
      </c>
      <c r="F15" s="96">
        <v>1</v>
      </c>
      <c r="G15" s="8" t="s">
        <v>140</v>
      </c>
      <c r="H15" s="97" t="s">
        <v>139</v>
      </c>
      <c r="I15" s="102">
        <v>30</v>
      </c>
      <c r="J15" s="96">
        <v>4</v>
      </c>
      <c r="K15" s="8" t="s">
        <v>162</v>
      </c>
      <c r="L15" s="97" t="s">
        <v>161</v>
      </c>
      <c r="M15" s="102" t="s">
        <v>111</v>
      </c>
      <c r="N15" s="96">
        <v>1</v>
      </c>
      <c r="O15" s="8" t="s">
        <v>188</v>
      </c>
      <c r="P15" s="97" t="s">
        <v>189</v>
      </c>
      <c r="Q15" s="102">
        <v>60</v>
      </c>
    </row>
    <row r="16" spans="2:17" x14ac:dyDescent="0.25">
      <c r="B16" s="96">
        <v>1</v>
      </c>
      <c r="C16" s="8" t="s">
        <v>121</v>
      </c>
      <c r="D16" s="97" t="s">
        <v>124</v>
      </c>
      <c r="E16" s="99">
        <v>50</v>
      </c>
      <c r="F16" s="96">
        <v>2</v>
      </c>
      <c r="G16" s="8" t="s">
        <v>141</v>
      </c>
      <c r="H16" s="97" t="s">
        <v>139</v>
      </c>
      <c r="I16" s="102" t="s">
        <v>111</v>
      </c>
      <c r="J16" s="96">
        <v>5</v>
      </c>
      <c r="K16" s="8" t="s">
        <v>163</v>
      </c>
      <c r="L16" s="97" t="s">
        <v>126</v>
      </c>
      <c r="M16" s="102">
        <v>70</v>
      </c>
      <c r="N16" s="96">
        <v>2</v>
      </c>
      <c r="O16" s="8" t="s">
        <v>202</v>
      </c>
      <c r="P16" s="97" t="s">
        <v>139</v>
      </c>
      <c r="Q16" s="107" t="s">
        <v>190</v>
      </c>
    </row>
    <row r="17" spans="2:17" x14ac:dyDescent="0.25">
      <c r="B17" s="96">
        <v>2</v>
      </c>
      <c r="C17" s="8" t="s">
        <v>122</v>
      </c>
      <c r="D17" s="97" t="s">
        <v>125</v>
      </c>
      <c r="E17" s="102" t="s">
        <v>111</v>
      </c>
      <c r="F17" s="96">
        <v>3</v>
      </c>
      <c r="G17" s="8" t="s">
        <v>142</v>
      </c>
      <c r="H17" s="97" t="s">
        <v>126</v>
      </c>
      <c r="I17" s="102">
        <v>75</v>
      </c>
      <c r="J17" s="96">
        <v>6</v>
      </c>
      <c r="K17" s="8" t="s">
        <v>164</v>
      </c>
      <c r="L17" s="97" t="s">
        <v>156</v>
      </c>
      <c r="M17" s="102">
        <v>10</v>
      </c>
      <c r="N17" s="96">
        <v>3</v>
      </c>
      <c r="O17" s="8" t="s">
        <v>191</v>
      </c>
      <c r="P17" s="108" t="s">
        <v>192</v>
      </c>
      <c r="Q17" s="102">
        <v>60</v>
      </c>
    </row>
    <row r="18" spans="2:17" x14ac:dyDescent="0.25">
      <c r="B18" s="96">
        <v>3</v>
      </c>
      <c r="C18" s="8" t="s">
        <v>123</v>
      </c>
      <c r="D18" s="98" t="s">
        <v>126</v>
      </c>
      <c r="E18" s="102">
        <v>10</v>
      </c>
      <c r="J18" s="96">
        <v>7</v>
      </c>
      <c r="K18" s="8" t="s">
        <v>170</v>
      </c>
      <c r="L18" s="8" t="s">
        <v>126</v>
      </c>
      <c r="M18" s="102">
        <v>90</v>
      </c>
      <c r="N18" s="96">
        <v>4</v>
      </c>
      <c r="O18" s="8" t="s">
        <v>193</v>
      </c>
      <c r="P18" s="97" t="s">
        <v>126</v>
      </c>
      <c r="Q18" s="99">
        <v>34</v>
      </c>
    </row>
    <row r="19" spans="2:17" ht="15.75" thickBot="1" x14ac:dyDescent="0.3">
      <c r="N19" s="96">
        <v>5</v>
      </c>
      <c r="O19" s="8" t="s">
        <v>194</v>
      </c>
      <c r="P19" s="97" t="s">
        <v>195</v>
      </c>
      <c r="Q19" s="102">
        <v>2</v>
      </c>
    </row>
    <row r="20" spans="2:17" ht="19.5" thickBot="1" x14ac:dyDescent="0.35">
      <c r="G20" s="95" t="s">
        <v>5</v>
      </c>
      <c r="I20" s="103">
        <f>SUM(I21:I23)</f>
        <v>250</v>
      </c>
      <c r="K20" s="95" t="s">
        <v>2</v>
      </c>
      <c r="M20" s="103">
        <f>SUM(M21:M26)</f>
        <v>218</v>
      </c>
      <c r="N20" s="96">
        <v>6</v>
      </c>
      <c r="O20" s="8" t="s">
        <v>196</v>
      </c>
      <c r="P20" s="97" t="s">
        <v>197</v>
      </c>
      <c r="Q20" s="102">
        <v>45</v>
      </c>
    </row>
    <row r="21" spans="2:17" x14ac:dyDescent="0.25">
      <c r="F21" s="96">
        <v>1</v>
      </c>
      <c r="G21" s="8" t="s">
        <v>144</v>
      </c>
      <c r="H21" s="97" t="s">
        <v>145</v>
      </c>
      <c r="I21" s="102">
        <v>50</v>
      </c>
      <c r="J21" s="96">
        <v>1</v>
      </c>
      <c r="K21" s="8" t="s">
        <v>165</v>
      </c>
      <c r="L21" s="97" t="s">
        <v>166</v>
      </c>
      <c r="M21" s="102">
        <v>58</v>
      </c>
      <c r="N21" s="96">
        <v>7</v>
      </c>
      <c r="O21" s="8" t="s">
        <v>198</v>
      </c>
      <c r="P21" s="97" t="s">
        <v>186</v>
      </c>
      <c r="Q21" s="102" t="s">
        <v>111</v>
      </c>
    </row>
    <row r="22" spans="2:17" x14ac:dyDescent="0.25">
      <c r="F22" s="96">
        <v>2</v>
      </c>
      <c r="G22" s="8" t="s">
        <v>146</v>
      </c>
      <c r="H22" s="97" t="s">
        <v>139</v>
      </c>
      <c r="I22" s="107" t="s">
        <v>184</v>
      </c>
      <c r="J22" s="96">
        <v>2</v>
      </c>
      <c r="K22" s="8" t="s">
        <v>167</v>
      </c>
      <c r="L22" s="97" t="s">
        <v>156</v>
      </c>
      <c r="M22" s="99" t="s">
        <v>111</v>
      </c>
      <c r="N22" s="96">
        <v>8</v>
      </c>
      <c r="O22" s="8" t="s">
        <v>199</v>
      </c>
      <c r="P22" s="97" t="s">
        <v>200</v>
      </c>
      <c r="Q22" s="99" t="s">
        <v>190</v>
      </c>
    </row>
    <row r="23" spans="2:17" x14ac:dyDescent="0.25">
      <c r="F23" s="96">
        <v>3</v>
      </c>
      <c r="G23" s="8" t="s">
        <v>147</v>
      </c>
      <c r="H23" s="97" t="s">
        <v>148</v>
      </c>
      <c r="I23" s="102">
        <v>200</v>
      </c>
      <c r="J23" s="96">
        <v>3</v>
      </c>
      <c r="K23" s="8" t="s">
        <v>168</v>
      </c>
      <c r="L23" s="97" t="s">
        <v>169</v>
      </c>
      <c r="M23" s="102">
        <v>30</v>
      </c>
      <c r="N23" s="96">
        <v>9</v>
      </c>
      <c r="O23" s="8" t="s">
        <v>201</v>
      </c>
      <c r="P23" s="97" t="s">
        <v>160</v>
      </c>
      <c r="Q23" s="102" t="s">
        <v>111</v>
      </c>
    </row>
    <row r="24" spans="2:17" x14ac:dyDescent="0.25">
      <c r="J24" s="96">
        <v>4</v>
      </c>
      <c r="K24" s="8" t="s">
        <v>174</v>
      </c>
      <c r="L24" s="97" t="s">
        <v>156</v>
      </c>
      <c r="M24" s="99" t="s">
        <v>111</v>
      </c>
    </row>
    <row r="25" spans="2:17" x14ac:dyDescent="0.25">
      <c r="D25" s="8" t="s">
        <v>203</v>
      </c>
      <c r="E25" s="104">
        <f>SUM(E4,E15,I4,I14,I20,M4,M11,M20,Q4,Q14)</f>
        <v>3055</v>
      </c>
      <c r="F25" s="111">
        <f>E25*D29</f>
        <v>408.14799999999997</v>
      </c>
      <c r="J25" s="96">
        <v>5</v>
      </c>
      <c r="K25" s="8" t="s">
        <v>175</v>
      </c>
      <c r="L25" s="97" t="s">
        <v>132</v>
      </c>
      <c r="M25" s="104">
        <v>80</v>
      </c>
      <c r="N25" s="8" t="s">
        <v>214</v>
      </c>
    </row>
    <row r="26" spans="2:17" ht="15.75" thickBot="1" x14ac:dyDescent="0.3">
      <c r="D26" s="8" t="s">
        <v>204</v>
      </c>
      <c r="E26" s="8">
        <f>SUM(E7,E12,E11,E16,I9,M5,Q7,Q9,M25)</f>
        <v>1008</v>
      </c>
      <c r="F26" s="111">
        <f>E26*D29</f>
        <v>134.6688</v>
      </c>
      <c r="J26" s="96">
        <v>6</v>
      </c>
      <c r="K26" s="8" t="s">
        <v>235</v>
      </c>
      <c r="L26" s="97" t="s">
        <v>236</v>
      </c>
      <c r="M26" s="102">
        <v>50</v>
      </c>
    </row>
    <row r="27" spans="2:17" x14ac:dyDescent="0.25">
      <c r="E27" s="110">
        <f>E25-E26</f>
        <v>2047</v>
      </c>
      <c r="F27" s="111">
        <f>E27*D29</f>
        <v>273.47919999999999</v>
      </c>
    </row>
    <row r="29" spans="2:17" x14ac:dyDescent="0.25">
      <c r="C29" s="1" t="s">
        <v>99</v>
      </c>
      <c r="D29">
        <f>0.1336</f>
        <v>0.1336</v>
      </c>
    </row>
    <row r="31" spans="2:17" x14ac:dyDescent="0.25">
      <c r="E31" s="109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ADEB-535B-4467-B47A-CA491C28CFC4}">
  <sheetPr codeName="Sheet6">
    <tabColor theme="8" tint="0.59999389629810485"/>
  </sheetPr>
  <dimension ref="A2:N35"/>
  <sheetViews>
    <sheetView workbookViewId="0">
      <selection activeCell="D20" sqref="D20"/>
    </sheetView>
  </sheetViews>
  <sheetFormatPr defaultRowHeight="15" x14ac:dyDescent="0.25"/>
  <cols>
    <col min="1" max="1" width="11.140625" style="39" bestFit="1" customWidth="1"/>
    <col min="2" max="2" width="12.28515625" style="8" bestFit="1" customWidth="1"/>
    <col min="3" max="3" width="11.140625" style="58" customWidth="1"/>
    <col min="4" max="4" width="16.140625" style="49" customWidth="1"/>
    <col min="5" max="5" width="8.140625" style="8" bestFit="1" customWidth="1"/>
    <col min="6" max="6" width="16" style="49" bestFit="1" customWidth="1"/>
    <col min="7" max="7" width="17" style="8" bestFit="1" customWidth="1"/>
    <col min="8" max="8" width="10.5703125" style="35" bestFit="1" customWidth="1"/>
    <col min="9" max="9" width="9.5703125" style="59" bestFit="1" customWidth="1"/>
    <col min="10" max="10" width="11.42578125" style="60" bestFit="1" customWidth="1"/>
    <col min="11" max="11" width="24.42578125" style="47" bestFit="1" customWidth="1"/>
    <col min="12" max="12" width="8.5703125" style="39" customWidth="1"/>
    <col min="13" max="13" width="9.42578125" style="8" bestFit="1" customWidth="1"/>
    <col min="14" max="14" width="12.28515625" style="8" bestFit="1" customWidth="1"/>
    <col min="15" max="15" width="10.7109375" style="8" bestFit="1" customWidth="1"/>
    <col min="16" max="16" width="9.140625" style="8"/>
    <col min="17" max="17" width="12.28515625" style="8" bestFit="1" customWidth="1"/>
    <col min="18" max="16384" width="9.140625" style="8"/>
  </cols>
  <sheetData>
    <row r="2" spans="1:14" s="36" customFormat="1" x14ac:dyDescent="0.25">
      <c r="A2" s="126" t="s">
        <v>11</v>
      </c>
      <c r="B2" s="127"/>
      <c r="C2" s="128" t="s">
        <v>14</v>
      </c>
      <c r="D2" s="127"/>
      <c r="E2" s="128" t="s">
        <v>15</v>
      </c>
      <c r="F2" s="127"/>
      <c r="G2" s="36" t="s">
        <v>16</v>
      </c>
      <c r="H2" s="129" t="s">
        <v>3</v>
      </c>
      <c r="I2" s="127"/>
      <c r="J2" s="37" t="s">
        <v>68</v>
      </c>
      <c r="K2" s="38" t="s">
        <v>32</v>
      </c>
      <c r="L2" s="36" t="s">
        <v>42</v>
      </c>
      <c r="M2" s="36" t="s">
        <v>61</v>
      </c>
    </row>
    <row r="3" spans="1:14" s="39" customFormat="1" x14ac:dyDescent="0.25">
      <c r="A3" s="39" t="s">
        <v>13</v>
      </c>
      <c r="B3" s="8" t="s">
        <v>62</v>
      </c>
      <c r="C3" s="40">
        <v>0.57638888888888884</v>
      </c>
      <c r="D3" s="41" t="s">
        <v>30</v>
      </c>
      <c r="E3" s="42">
        <v>0.63541666666666663</v>
      </c>
      <c r="F3" s="41" t="s">
        <v>66</v>
      </c>
      <c r="G3" s="43">
        <f t="shared" ref="G3:G23" si="0">MOD(E3 - C3, 1)</f>
        <v>5.902777777777779E-2</v>
      </c>
      <c r="H3" s="44"/>
      <c r="I3" s="130">
        <v>337.1</v>
      </c>
      <c r="J3" s="138" t="b">
        <f>TRUE</f>
        <v>1</v>
      </c>
      <c r="K3" s="136" t="s">
        <v>33</v>
      </c>
      <c r="L3" s="45">
        <v>45857</v>
      </c>
      <c r="M3" s="39" t="str">
        <f>IF(MOD(C4-E3,1)&lt;=0.08,"PAZI","vredu je")</f>
        <v>vredu je</v>
      </c>
    </row>
    <row r="4" spans="1:14" s="39" customFormat="1" x14ac:dyDescent="0.25">
      <c r="A4" s="39" t="s">
        <v>13</v>
      </c>
      <c r="B4" s="8" t="s">
        <v>63</v>
      </c>
      <c r="C4" s="40">
        <v>0.80555555555555558</v>
      </c>
      <c r="D4" s="41" t="s">
        <v>66</v>
      </c>
      <c r="E4" s="42">
        <v>0.50694444444444442</v>
      </c>
      <c r="F4" s="41" t="s">
        <v>7</v>
      </c>
      <c r="G4" s="43">
        <f t="shared" si="0"/>
        <v>0.70138888888888884</v>
      </c>
      <c r="H4" s="44"/>
      <c r="I4" s="131"/>
      <c r="J4" s="139"/>
      <c r="K4" s="137"/>
      <c r="L4" s="45">
        <v>45857</v>
      </c>
      <c r="M4" s="39" t="str">
        <f>IF(MOD(C4-E3,1)&lt;=0.08,"PAZI","vredu je")</f>
        <v>vredu je</v>
      </c>
    </row>
    <row r="5" spans="1:14" x14ac:dyDescent="0.25">
      <c r="A5" s="39" t="s">
        <v>12</v>
      </c>
      <c r="B5" s="8" t="s">
        <v>31</v>
      </c>
      <c r="C5" s="48">
        <v>0.42222222222222222</v>
      </c>
      <c r="D5" s="49" t="s">
        <v>7</v>
      </c>
      <c r="E5" s="50">
        <v>0.49375000000000002</v>
      </c>
      <c r="F5" s="49" t="s">
        <v>8</v>
      </c>
      <c r="G5" s="43">
        <f>MOD(E5 - C5, 1)</f>
        <v>7.1527777777777801E-2</v>
      </c>
      <c r="H5" s="51">
        <v>49</v>
      </c>
      <c r="I5" s="46">
        <f t="shared" ref="I5:I6" si="1">H5*0.13225</f>
        <v>6.4802500000000007</v>
      </c>
      <c r="J5" s="52" t="b">
        <f>FALSE</f>
        <v>0</v>
      </c>
      <c r="L5" s="45">
        <v>45859</v>
      </c>
      <c r="M5" s="39" t="str">
        <f t="shared" ref="M5:M16" si="2">IF(MOD(C5-E4,1)&lt;=0.08,"PAZI","vredu je")</f>
        <v>vredu je</v>
      </c>
    </row>
    <row r="6" spans="1:14" x14ac:dyDescent="0.25">
      <c r="A6" s="39" t="s">
        <v>12</v>
      </c>
      <c r="B6" s="8" t="s">
        <v>34</v>
      </c>
      <c r="C6" s="48">
        <v>0.83333333333333337</v>
      </c>
      <c r="D6" s="49" t="s">
        <v>8</v>
      </c>
      <c r="E6" s="50">
        <v>0.90208333333333335</v>
      </c>
      <c r="F6" s="49" t="s">
        <v>7</v>
      </c>
      <c r="G6" s="43">
        <f>MOD(E6 - C6, 1)</f>
        <v>6.8749999999999978E-2</v>
      </c>
      <c r="H6" s="51">
        <v>93</v>
      </c>
      <c r="I6" s="46">
        <f t="shared" si="1"/>
        <v>12.299250000000001</v>
      </c>
      <c r="J6" s="52" t="b">
        <f>FALSE</f>
        <v>0</v>
      </c>
      <c r="L6" s="45">
        <v>45859</v>
      </c>
      <c r="M6" s="39" t="str">
        <f t="shared" si="2"/>
        <v>vredu je</v>
      </c>
    </row>
    <row r="7" spans="1:14" x14ac:dyDescent="0.25">
      <c r="A7" s="39" t="s">
        <v>13</v>
      </c>
      <c r="B7" s="8" t="s">
        <v>40</v>
      </c>
      <c r="C7" s="48">
        <v>0.55902777777777779</v>
      </c>
      <c r="D7" s="49" t="s">
        <v>7</v>
      </c>
      <c r="E7" s="50">
        <v>0.76388888888888884</v>
      </c>
      <c r="F7" s="49" t="s">
        <v>4</v>
      </c>
      <c r="G7" s="43">
        <f t="shared" si="0"/>
        <v>0.20486111111111105</v>
      </c>
      <c r="H7" s="51"/>
      <c r="I7" s="46">
        <v>155</v>
      </c>
      <c r="J7" s="52" t="b">
        <f>FALSE</f>
        <v>0</v>
      </c>
      <c r="K7" s="47" t="s">
        <v>35</v>
      </c>
      <c r="L7" s="45">
        <v>45861</v>
      </c>
      <c r="M7" s="39" t="str">
        <f t="shared" si="2"/>
        <v>vredu je</v>
      </c>
    </row>
    <row r="8" spans="1:14" x14ac:dyDescent="0.25">
      <c r="A8" s="39" t="s">
        <v>12</v>
      </c>
      <c r="B8" s="8" t="s">
        <v>28</v>
      </c>
      <c r="C8" s="48">
        <v>0.32569444444444445</v>
      </c>
      <c r="D8" s="49" t="s">
        <v>4</v>
      </c>
      <c r="E8" s="50">
        <v>0.41944444444444445</v>
      </c>
      <c r="F8" s="49" t="s">
        <v>6</v>
      </c>
      <c r="G8" s="43">
        <f>MOD(E8 - C8, 1)</f>
        <v>9.375E-2</v>
      </c>
      <c r="H8" s="51">
        <v>105</v>
      </c>
      <c r="I8" s="46">
        <f t="shared" ref="I8:I18" si="3">H8*0.13225</f>
        <v>13.88625</v>
      </c>
      <c r="J8" s="52" t="b">
        <f>FALSE</f>
        <v>0</v>
      </c>
      <c r="L8" s="45">
        <v>45863</v>
      </c>
      <c r="M8" s="39" t="str">
        <f t="shared" si="2"/>
        <v>vredu je</v>
      </c>
    </row>
    <row r="9" spans="1:14" x14ac:dyDescent="0.25">
      <c r="A9" s="39" t="s">
        <v>12</v>
      </c>
      <c r="B9" s="8" t="s">
        <v>29</v>
      </c>
      <c r="C9" s="48">
        <v>0.8125</v>
      </c>
      <c r="D9" s="49" t="s">
        <v>6</v>
      </c>
      <c r="E9" s="50">
        <v>0.89513888888888893</v>
      </c>
      <c r="F9" s="49" t="s">
        <v>4</v>
      </c>
      <c r="G9" s="43">
        <f>MOD(E9 - C9, 1)</f>
        <v>8.2638888888888928E-2</v>
      </c>
      <c r="H9" s="51">
        <v>109</v>
      </c>
      <c r="I9" s="46">
        <f t="shared" si="3"/>
        <v>14.41525</v>
      </c>
      <c r="J9" s="52" t="b">
        <f>FALSE</f>
        <v>0</v>
      </c>
      <c r="L9" s="45">
        <v>45863</v>
      </c>
      <c r="M9" s="39" t="str">
        <f t="shared" si="2"/>
        <v>vredu je</v>
      </c>
    </row>
    <row r="10" spans="1:14" x14ac:dyDescent="0.25">
      <c r="A10" s="39" t="s">
        <v>12</v>
      </c>
      <c r="B10" s="8" t="s">
        <v>26</v>
      </c>
      <c r="C10" s="48">
        <v>0.32916666666666666</v>
      </c>
      <c r="D10" s="49" t="s">
        <v>4</v>
      </c>
      <c r="E10" s="50">
        <v>0.49930555555555556</v>
      </c>
      <c r="F10" s="49" t="s">
        <v>5</v>
      </c>
      <c r="G10" s="43">
        <f>MOD(E10 - C10, 1)</f>
        <v>0.1701388888888889</v>
      </c>
      <c r="H10" s="51">
        <v>116</v>
      </c>
      <c r="I10" s="46">
        <f t="shared" si="3"/>
        <v>15.341000000000001</v>
      </c>
      <c r="J10" s="52" t="b">
        <f>FALSE</f>
        <v>0</v>
      </c>
      <c r="L10" s="45">
        <v>45864</v>
      </c>
      <c r="M10" s="39" t="str">
        <f t="shared" si="2"/>
        <v>vredu je</v>
      </c>
    </row>
    <row r="11" spans="1:14" x14ac:dyDescent="0.25">
      <c r="A11" s="39" t="s">
        <v>12</v>
      </c>
      <c r="B11" s="8" t="s">
        <v>27</v>
      </c>
      <c r="C11" s="48">
        <v>0.78402777777777777</v>
      </c>
      <c r="D11" s="49" t="s">
        <v>5</v>
      </c>
      <c r="E11" s="50">
        <v>0.91874999999999996</v>
      </c>
      <c r="F11" s="49" t="s">
        <v>4</v>
      </c>
      <c r="G11" s="43">
        <f>MOD(E11 - C11, 1)</f>
        <v>0.13472222222222219</v>
      </c>
      <c r="H11" s="51">
        <v>190</v>
      </c>
      <c r="I11" s="46">
        <f t="shared" si="3"/>
        <v>25.127500000000001</v>
      </c>
      <c r="J11" s="52" t="b">
        <f>FALSE</f>
        <v>0</v>
      </c>
      <c r="L11" s="45">
        <v>45864</v>
      </c>
      <c r="M11" s="39" t="str">
        <f t="shared" si="2"/>
        <v>vredu je</v>
      </c>
    </row>
    <row r="12" spans="1:14" x14ac:dyDescent="0.25">
      <c r="A12" s="39" t="s">
        <v>12</v>
      </c>
      <c r="B12" s="8" t="s">
        <v>58</v>
      </c>
      <c r="C12" s="48">
        <v>0.83333333333333337</v>
      </c>
      <c r="D12" s="49" t="s">
        <v>4</v>
      </c>
      <c r="E12" s="50">
        <v>0.37847222222222221</v>
      </c>
      <c r="F12" s="49" t="s">
        <v>59</v>
      </c>
      <c r="G12" s="53">
        <f>MOD(E12 - C12, 1)</f>
        <v>0.54513888888888884</v>
      </c>
      <c r="H12" s="51">
        <v>256</v>
      </c>
      <c r="I12" s="46">
        <f t="shared" si="3"/>
        <v>33.856000000000002</v>
      </c>
      <c r="J12" s="52" t="b">
        <f>FALSE</f>
        <v>0</v>
      </c>
      <c r="K12" s="54" t="s">
        <v>60</v>
      </c>
      <c r="L12" s="45">
        <v>45865</v>
      </c>
      <c r="M12" s="39" t="str">
        <f t="shared" si="2"/>
        <v>vredu je</v>
      </c>
      <c r="N12" s="55"/>
    </row>
    <row r="13" spans="1:14" x14ac:dyDescent="0.25">
      <c r="A13" s="39" t="s">
        <v>12</v>
      </c>
      <c r="B13" s="8" t="s">
        <v>244</v>
      </c>
      <c r="C13" s="48">
        <v>0.44930555555555557</v>
      </c>
      <c r="D13" s="49" t="s">
        <v>216</v>
      </c>
      <c r="E13" s="50">
        <v>0.51875000000000004</v>
      </c>
      <c r="F13" s="49" t="s">
        <v>47</v>
      </c>
      <c r="G13" s="43">
        <f t="shared" si="0"/>
        <v>6.9444444444444475E-2</v>
      </c>
      <c r="H13" s="51">
        <v>136</v>
      </c>
      <c r="I13" s="46">
        <f t="shared" si="3"/>
        <v>17.986000000000001</v>
      </c>
      <c r="J13" s="52" t="b">
        <f>FALSE</f>
        <v>0</v>
      </c>
      <c r="K13" s="116" t="s">
        <v>217</v>
      </c>
      <c r="L13" s="45">
        <v>45866</v>
      </c>
      <c r="M13" s="39" t="str">
        <f t="shared" si="2"/>
        <v>PAZI</v>
      </c>
    </row>
    <row r="14" spans="1:14" x14ac:dyDescent="0.25">
      <c r="A14" s="39" t="s">
        <v>12</v>
      </c>
      <c r="B14" s="8" t="s">
        <v>51</v>
      </c>
      <c r="C14" s="48">
        <v>0.20694444444444443</v>
      </c>
      <c r="D14" s="49" t="s">
        <v>48</v>
      </c>
      <c r="E14" s="50">
        <v>0.45208333333333334</v>
      </c>
      <c r="F14" s="49" t="s">
        <v>46</v>
      </c>
      <c r="G14" s="43">
        <f t="shared" si="0"/>
        <v>0.24513888888888891</v>
      </c>
      <c r="H14" s="51">
        <v>69</v>
      </c>
      <c r="I14" s="46">
        <f t="shared" si="3"/>
        <v>9.1252500000000012</v>
      </c>
      <c r="J14" s="52" t="b">
        <f>FALSE</f>
        <v>0</v>
      </c>
      <c r="L14" s="45">
        <v>45868</v>
      </c>
      <c r="M14" s="39" t="str">
        <f>IF(MOD(C14-E13,1)&lt;=0.08,"PAZI","vredu je")</f>
        <v>vredu je</v>
      </c>
    </row>
    <row r="15" spans="1:14" x14ac:dyDescent="0.25">
      <c r="A15" s="39" t="s">
        <v>12</v>
      </c>
      <c r="B15" s="8" t="s">
        <v>211</v>
      </c>
      <c r="C15" s="48">
        <v>0.37708333333333333</v>
      </c>
      <c r="D15" s="49" t="s">
        <v>208</v>
      </c>
      <c r="E15" s="50">
        <v>0.51944444444444449</v>
      </c>
      <c r="F15" s="49" t="s">
        <v>212</v>
      </c>
      <c r="G15" s="43">
        <f t="shared" si="0"/>
        <v>0.14236111111111116</v>
      </c>
      <c r="H15" s="51">
        <v>105</v>
      </c>
      <c r="I15" s="46">
        <f t="shared" si="3"/>
        <v>13.88625</v>
      </c>
      <c r="J15" s="52" t="b">
        <f>FALSE</f>
        <v>0</v>
      </c>
      <c r="L15" s="45">
        <v>45870</v>
      </c>
      <c r="M15" s="39" t="str">
        <f t="shared" si="2"/>
        <v>vredu je</v>
      </c>
    </row>
    <row r="16" spans="1:14" x14ac:dyDescent="0.25">
      <c r="A16" s="39" t="s">
        <v>12</v>
      </c>
      <c r="B16" s="8" t="s">
        <v>213</v>
      </c>
      <c r="C16" s="48">
        <v>0.71527777777777779</v>
      </c>
      <c r="D16" s="49" t="s">
        <v>25</v>
      </c>
      <c r="E16" s="50">
        <v>0.8</v>
      </c>
      <c r="F16" s="49" t="s">
        <v>46</v>
      </c>
      <c r="G16" s="43">
        <f t="shared" si="0"/>
        <v>8.4722222222222254E-2</v>
      </c>
      <c r="H16" s="51">
        <v>97</v>
      </c>
      <c r="I16" s="46">
        <f t="shared" si="3"/>
        <v>12.828250000000001</v>
      </c>
      <c r="J16" s="52" t="b">
        <f>FALSE</f>
        <v>0</v>
      </c>
      <c r="L16" s="45">
        <v>45870</v>
      </c>
      <c r="M16" s="39" t="str">
        <f t="shared" si="2"/>
        <v>vredu je</v>
      </c>
    </row>
    <row r="17" spans="1:13" x14ac:dyDescent="0.25">
      <c r="A17" s="39" t="s">
        <v>12</v>
      </c>
      <c r="B17" s="8" t="s">
        <v>207</v>
      </c>
      <c r="C17" s="48">
        <v>0.80625000000000002</v>
      </c>
      <c r="D17" s="49" t="s">
        <v>208</v>
      </c>
      <c r="E17" s="50">
        <v>0.24583333333333332</v>
      </c>
      <c r="F17" s="49" t="s">
        <v>45</v>
      </c>
      <c r="G17" s="53">
        <f t="shared" si="0"/>
        <v>0.43958333333333333</v>
      </c>
      <c r="H17" s="51">
        <v>285</v>
      </c>
      <c r="I17" s="46">
        <f t="shared" si="3"/>
        <v>37.691250000000004</v>
      </c>
      <c r="J17" s="52" t="b">
        <v>0</v>
      </c>
      <c r="K17" s="57" t="s">
        <v>55</v>
      </c>
      <c r="L17" s="45">
        <v>45871</v>
      </c>
      <c r="M17" s="39" t="str">
        <f>IF(MOD(C17-E16,1)&lt;=0.08,"PAZI","vredu je")</f>
        <v>PAZI</v>
      </c>
    </row>
    <row r="18" spans="1:13" x14ac:dyDescent="0.25">
      <c r="A18" s="39" t="s">
        <v>12</v>
      </c>
      <c r="B18" s="8" t="s">
        <v>52</v>
      </c>
      <c r="C18" s="48">
        <v>0.80486111111111114</v>
      </c>
      <c r="D18" s="49" t="s">
        <v>45</v>
      </c>
      <c r="E18" s="50">
        <v>0.29444444444444445</v>
      </c>
      <c r="F18" s="49" t="s">
        <v>1</v>
      </c>
      <c r="G18" s="53">
        <f t="shared" si="0"/>
        <v>0.48958333333333326</v>
      </c>
      <c r="H18" s="51">
        <v>350</v>
      </c>
      <c r="I18" s="46">
        <f t="shared" si="3"/>
        <v>46.287500000000001</v>
      </c>
      <c r="J18" s="52" t="b">
        <f>FALSE</f>
        <v>0</v>
      </c>
      <c r="K18" s="57" t="s">
        <v>55</v>
      </c>
      <c r="L18" s="45">
        <v>45873</v>
      </c>
      <c r="M18" s="39" t="str">
        <f>IF(MOD(C18-E17,1)&lt;=0.08,"PAZI","vredu je")</f>
        <v>vredu je</v>
      </c>
    </row>
    <row r="19" spans="1:13" x14ac:dyDescent="0.25">
      <c r="C19" s="48"/>
      <c r="E19" s="50"/>
      <c r="G19" s="43"/>
      <c r="I19" s="46"/>
      <c r="J19" s="52"/>
      <c r="L19" s="45"/>
    </row>
    <row r="20" spans="1:13" x14ac:dyDescent="0.25">
      <c r="C20" s="48"/>
      <c r="E20" s="50"/>
      <c r="G20" s="43"/>
      <c r="I20" s="46"/>
      <c r="J20" s="52"/>
      <c r="L20" s="45"/>
    </row>
    <row r="21" spans="1:13" x14ac:dyDescent="0.25">
      <c r="C21" s="48"/>
      <c r="E21" s="50"/>
      <c r="G21" s="43"/>
      <c r="I21" s="46"/>
      <c r="J21" s="52"/>
      <c r="L21" s="45"/>
    </row>
    <row r="22" spans="1:13" x14ac:dyDescent="0.25">
      <c r="A22" s="39" t="s">
        <v>13</v>
      </c>
      <c r="B22" s="8" t="s">
        <v>64</v>
      </c>
      <c r="C22" s="48">
        <v>8.3333333333333329E-2</v>
      </c>
      <c r="D22" s="49" t="s">
        <v>1</v>
      </c>
      <c r="E22" s="50">
        <v>0.2638888888888889</v>
      </c>
      <c r="F22" s="49" t="s">
        <v>67</v>
      </c>
      <c r="G22" s="43">
        <f t="shared" si="0"/>
        <v>0.18055555555555558</v>
      </c>
      <c r="I22" s="131">
        <v>337.1</v>
      </c>
      <c r="J22" s="139" t="b">
        <f>TRUE</f>
        <v>1</v>
      </c>
      <c r="K22" s="137" t="s">
        <v>33</v>
      </c>
      <c r="L22" s="45">
        <v>45877</v>
      </c>
    </row>
    <row r="23" spans="1:13" x14ac:dyDescent="0.25">
      <c r="A23" s="39" t="s">
        <v>13</v>
      </c>
      <c r="B23" s="8" t="s">
        <v>65</v>
      </c>
      <c r="C23" s="48">
        <v>0.33333333333333331</v>
      </c>
      <c r="D23" s="49" t="s">
        <v>41</v>
      </c>
      <c r="E23" s="50">
        <v>0.37152777777777779</v>
      </c>
      <c r="F23" s="49" t="s">
        <v>30</v>
      </c>
      <c r="G23" s="43">
        <f t="shared" si="0"/>
        <v>3.8194444444444475E-2</v>
      </c>
      <c r="I23" s="131"/>
      <c r="J23" s="139"/>
      <c r="K23" s="137"/>
      <c r="L23" s="45">
        <v>45877</v>
      </c>
    </row>
    <row r="27" spans="1:13" x14ac:dyDescent="0.25">
      <c r="A27" s="39" t="s">
        <v>210</v>
      </c>
    </row>
    <row r="28" spans="1:13" ht="15.75" thickBot="1" x14ac:dyDescent="0.3">
      <c r="G28" s="42"/>
    </row>
    <row r="29" spans="1:13" s="62" customFormat="1" ht="15.75" thickBot="1" x14ac:dyDescent="0.3">
      <c r="A29" s="61"/>
      <c r="C29" s="63"/>
      <c r="D29" s="64"/>
      <c r="F29" s="64"/>
      <c r="G29" s="65"/>
      <c r="H29" s="66" t="s">
        <v>70</v>
      </c>
      <c r="I29" s="67">
        <f>SUM(I3:I28)</f>
        <v>1088.4100000000003</v>
      </c>
      <c r="J29" s="67">
        <f>SUM(IF(J3,0,I3),IF(J5,0,I5),IF(J6,0,I6),IF(J7,0,I7),IF(J8,0,I8),IF(J9,0,I9),IF(J10,0,I10),IF(J11,0,I11),IF(J12,0,I12),IF(J13,0,I13),IF(J14,0,I14),IF(J17,0,I17),IF(J18,0,I18),IF(J19,0,I19),IF(J20,0,I20),IF(J21,0,I21),IF(J22,0,I22),IF(J23,0,I23),IF(J24,0,I24))</f>
        <v>387.49550000000005</v>
      </c>
      <c r="K29" s="68"/>
      <c r="L29" s="61"/>
    </row>
    <row r="30" spans="1:13" x14ac:dyDescent="0.25">
      <c r="J30" s="52" t="s">
        <v>69</v>
      </c>
    </row>
    <row r="33" spans="1:12" s="113" customFormat="1" x14ac:dyDescent="0.25">
      <c r="A33" s="132" t="s">
        <v>218</v>
      </c>
      <c r="B33" s="133"/>
      <c r="C33" s="134" t="s">
        <v>14</v>
      </c>
      <c r="D33" s="133"/>
      <c r="E33" s="134" t="s">
        <v>15</v>
      </c>
      <c r="F33" s="133"/>
      <c r="G33" s="113" t="s">
        <v>16</v>
      </c>
      <c r="H33" s="135" t="s">
        <v>3</v>
      </c>
      <c r="I33" s="133"/>
      <c r="J33" s="114" t="s">
        <v>219</v>
      </c>
      <c r="K33" s="115"/>
      <c r="L33" s="112"/>
    </row>
    <row r="35" spans="1:12" x14ac:dyDescent="0.25">
      <c r="A35" s="39" t="s">
        <v>49</v>
      </c>
      <c r="C35" s="48">
        <v>0.38194444444444442</v>
      </c>
      <c r="D35" s="49" t="s">
        <v>59</v>
      </c>
      <c r="E35" s="50">
        <v>0.41666666666666669</v>
      </c>
      <c r="F35" s="49" t="s">
        <v>216</v>
      </c>
      <c r="G35" s="50">
        <f>MOD(E35 - C35, 1)</f>
        <v>3.4722222222222265E-2</v>
      </c>
      <c r="H35" s="117">
        <f>G35</f>
        <v>3.4722222222222265E-2</v>
      </c>
    </row>
  </sheetData>
  <mergeCells count="14">
    <mergeCell ref="A33:B33"/>
    <mergeCell ref="C33:D33"/>
    <mergeCell ref="E33:F33"/>
    <mergeCell ref="H33:I33"/>
    <mergeCell ref="K3:K4"/>
    <mergeCell ref="K22:K23"/>
    <mergeCell ref="I22:I23"/>
    <mergeCell ref="J3:J4"/>
    <mergeCell ref="J22:J23"/>
    <mergeCell ref="A2:B2"/>
    <mergeCell ref="C2:D2"/>
    <mergeCell ref="E2:F2"/>
    <mergeCell ref="H2:I2"/>
    <mergeCell ref="I3:I4"/>
  </mergeCells>
  <phoneticPr fontId="9" type="noConversion"/>
  <conditionalFormatting sqref="A1:A1048576">
    <cfRule type="containsText" dxfId="6" priority="4" operator="containsText" text="taxi">
      <formula>NOT(ISERROR(SEARCH("taxi",A1)))</formula>
    </cfRule>
  </conditionalFormatting>
  <conditionalFormatting sqref="A1:B32 A33 A34:B1048576">
    <cfRule type="containsText" dxfId="5" priority="8" operator="containsText" text="Avto">
      <formula>NOT(ISERROR(SEARCH("Avto",A1)))</formula>
    </cfRule>
    <cfRule type="containsText" dxfId="4" priority="9" operator="containsText" text="Vlak">
      <formula>NOT(ISERROR(SEARCH("Vlak",A1)))</formula>
    </cfRule>
    <cfRule type="containsText" dxfId="3" priority="10" operator="containsText" text="Letalo">
      <formula>NOT(ISERROR(SEARCH("Letalo",A1)))</formula>
    </cfRule>
  </conditionalFormatting>
  <conditionalFormatting sqref="D1 D5:D11 D13 D17:D32 D34:D1048576">
    <cfRule type="expression" dxfId="2" priority="7">
      <formula>"AND(B1&lt;&gt;"" "" , B1&lt;TIME(6,0,0))"</formula>
    </cfRule>
  </conditionalFormatting>
  <conditionalFormatting sqref="G3:G40">
    <cfRule type="iconSet" priority="59">
      <iconSet iconSet="5Quarters">
        <cfvo type="percent" val="0"/>
        <cfvo type="num" val="0"/>
        <cfvo type="num" val="0.24"/>
        <cfvo type="num" val="0.34"/>
        <cfvo type="num" val="0.41"/>
      </iconSet>
    </cfRule>
  </conditionalFormatting>
  <conditionalFormatting sqref="I3:I2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ntainsText" dxfId="1" priority="2" operator="containsText" text="vredu">
      <formula>NOT(ISERROR(SEARCH("vredu",M1)))</formula>
    </cfRule>
    <cfRule type="containsText" dxfId="0" priority="3" operator="containsText" text="PAZI">
      <formula>NOT(ISERROR(SEARCH("PAZI",M1)))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8709-3CF2-4431-BD5F-62C6E16974D2}">
  <sheetPr codeName="Sheet7">
    <tabColor theme="0" tint="-0.249977111117893"/>
  </sheetPr>
  <dimension ref="A1:L15"/>
  <sheetViews>
    <sheetView workbookViewId="0">
      <selection activeCell="J13" sqref="J13"/>
    </sheetView>
  </sheetViews>
  <sheetFormatPr defaultRowHeight="15" x14ac:dyDescent="0.25"/>
  <cols>
    <col min="1" max="1" width="18.85546875" style="8" bestFit="1" customWidth="1"/>
    <col min="2" max="2" width="21.5703125" style="8" bestFit="1" customWidth="1"/>
    <col min="3" max="3" width="24.42578125" style="8" bestFit="1" customWidth="1"/>
    <col min="4" max="4" width="22.42578125" style="8" bestFit="1" customWidth="1"/>
    <col min="5" max="5" width="19.5703125" style="8" bestFit="1" customWidth="1"/>
    <col min="6" max="6" width="22" style="8" customWidth="1"/>
    <col min="7" max="7" width="21.7109375" style="8" customWidth="1"/>
    <col min="8" max="8" width="17.85546875" style="8" bestFit="1" customWidth="1"/>
    <col min="9" max="10" width="15.140625" style="8" bestFit="1" customWidth="1"/>
    <col min="11" max="11" width="4.7109375" style="8" customWidth="1"/>
    <col min="12" max="12" width="15.140625" style="8" bestFit="1" customWidth="1"/>
    <col min="13" max="16384" width="9.140625" style="8"/>
  </cols>
  <sheetData>
    <row r="1" spans="1:12" s="47" customFormat="1" x14ac:dyDescent="0.25">
      <c r="B1" s="47" t="s">
        <v>17</v>
      </c>
      <c r="C1" s="47" t="s">
        <v>18</v>
      </c>
      <c r="D1" s="47" t="s">
        <v>19</v>
      </c>
      <c r="E1" s="47" t="s">
        <v>20</v>
      </c>
      <c r="F1" s="47" t="s">
        <v>21</v>
      </c>
      <c r="G1" s="47" t="s">
        <v>22</v>
      </c>
      <c r="H1" s="47" t="s">
        <v>23</v>
      </c>
      <c r="J1" s="8"/>
    </row>
    <row r="2" spans="1:12" ht="30" customHeight="1" thickBot="1" x14ac:dyDescent="0.3">
      <c r="A2" s="69"/>
      <c r="B2" s="70">
        <v>45852</v>
      </c>
      <c r="C2" s="70">
        <v>45853</v>
      </c>
      <c r="D2" s="70">
        <v>45854</v>
      </c>
      <c r="E2" s="70">
        <v>45855</v>
      </c>
      <c r="F2" s="70">
        <v>45856</v>
      </c>
      <c r="G2" s="71">
        <v>45857</v>
      </c>
      <c r="H2" s="72">
        <v>45858</v>
      </c>
      <c r="J2" s="73" t="s">
        <v>38</v>
      </c>
      <c r="K2" s="73"/>
      <c r="L2" s="73"/>
    </row>
    <row r="3" spans="1:12" ht="30" customHeight="1" x14ac:dyDescent="0.25">
      <c r="B3" s="73"/>
      <c r="C3" s="73"/>
      <c r="D3" s="73"/>
      <c r="E3" s="73"/>
      <c r="F3" s="73"/>
      <c r="G3" s="73" t="s">
        <v>39</v>
      </c>
      <c r="H3" s="73" t="s">
        <v>37</v>
      </c>
      <c r="J3" s="74" t="s">
        <v>78</v>
      </c>
      <c r="L3" s="75" t="s">
        <v>54</v>
      </c>
    </row>
    <row r="4" spans="1:12" ht="15" customHeight="1" thickBot="1" x14ac:dyDescent="0.35">
      <c r="B4" s="76"/>
      <c r="C4" s="76"/>
      <c r="D4" s="76"/>
      <c r="E4" s="76"/>
      <c r="F4" s="76"/>
      <c r="G4" s="73"/>
      <c r="J4" s="77"/>
    </row>
    <row r="5" spans="1:12" ht="30" customHeight="1" thickTop="1" thickBot="1" x14ac:dyDescent="0.35">
      <c r="A5" s="78"/>
      <c r="B5" s="79">
        <v>45859</v>
      </c>
      <c r="C5" s="79">
        <v>45860</v>
      </c>
      <c r="D5" s="80">
        <v>45861</v>
      </c>
      <c r="E5" s="81">
        <v>45862</v>
      </c>
      <c r="F5" s="81">
        <v>45863</v>
      </c>
      <c r="G5" s="81">
        <v>45864</v>
      </c>
      <c r="H5" s="82">
        <v>45865</v>
      </c>
      <c r="I5" s="78"/>
      <c r="J5" s="83" t="s">
        <v>53</v>
      </c>
    </row>
    <row r="6" spans="1:12" ht="30" customHeight="1" thickTop="1" x14ac:dyDescent="0.25">
      <c r="B6" s="73" t="s">
        <v>7</v>
      </c>
      <c r="C6" s="73" t="s">
        <v>8</v>
      </c>
      <c r="D6" s="73" t="s">
        <v>37</v>
      </c>
      <c r="E6" s="73" t="s">
        <v>4</v>
      </c>
      <c r="F6" s="73" t="s">
        <v>5</v>
      </c>
      <c r="G6" s="73" t="s">
        <v>6</v>
      </c>
      <c r="H6" s="73" t="s">
        <v>4</v>
      </c>
      <c r="J6" s="84"/>
    </row>
    <row r="7" spans="1:12" ht="15" customHeight="1" x14ac:dyDescent="0.25">
      <c r="B7" s="73"/>
      <c r="C7" s="73"/>
      <c r="D7" s="73"/>
      <c r="E7" s="73"/>
      <c r="F7" s="73"/>
      <c r="G7" s="73"/>
    </row>
    <row r="8" spans="1:12" ht="30" customHeight="1" thickBot="1" x14ac:dyDescent="0.35">
      <c r="A8" s="78"/>
      <c r="B8" s="85">
        <v>45866</v>
      </c>
      <c r="C8" s="85">
        <v>45867</v>
      </c>
      <c r="D8" s="85">
        <v>45868</v>
      </c>
      <c r="E8" s="85">
        <v>45869</v>
      </c>
      <c r="F8" s="85">
        <v>45870</v>
      </c>
      <c r="G8" s="88">
        <v>45871</v>
      </c>
      <c r="H8" s="85">
        <v>45872</v>
      </c>
      <c r="I8" s="86"/>
    </row>
    <row r="9" spans="1:12" ht="30" customHeight="1" x14ac:dyDescent="0.3">
      <c r="B9" s="87" t="s">
        <v>47</v>
      </c>
      <c r="C9" s="87" t="s">
        <v>47</v>
      </c>
      <c r="D9" s="87" t="s">
        <v>10</v>
      </c>
      <c r="E9" s="87" t="s">
        <v>10</v>
      </c>
      <c r="F9" s="87" t="s">
        <v>2</v>
      </c>
      <c r="G9" s="87" t="s">
        <v>10</v>
      </c>
      <c r="H9" s="87" t="s">
        <v>45</v>
      </c>
    </row>
    <row r="10" spans="1:12" ht="15" customHeight="1" x14ac:dyDescent="0.3">
      <c r="B10" s="87"/>
      <c r="C10" s="87"/>
      <c r="D10" s="87"/>
      <c r="E10" s="87"/>
      <c r="F10" s="87"/>
      <c r="G10" s="87"/>
    </row>
    <row r="11" spans="1:12" ht="30" customHeight="1" thickBot="1" x14ac:dyDescent="0.35">
      <c r="A11" s="78"/>
      <c r="B11" s="88">
        <v>45873</v>
      </c>
      <c r="C11" s="89">
        <v>45874</v>
      </c>
      <c r="D11" s="85">
        <v>45875</v>
      </c>
      <c r="E11" s="88">
        <v>45876</v>
      </c>
      <c r="F11" s="90">
        <v>45877</v>
      </c>
      <c r="G11" s="90">
        <v>45878</v>
      </c>
      <c r="H11" s="91">
        <v>45879</v>
      </c>
    </row>
    <row r="12" spans="1:12" ht="30" customHeight="1" x14ac:dyDescent="0.3">
      <c r="B12" s="87" t="s">
        <v>45</v>
      </c>
      <c r="C12" s="87" t="s">
        <v>1</v>
      </c>
      <c r="D12" s="87" t="s">
        <v>1</v>
      </c>
      <c r="E12" s="87" t="s">
        <v>1</v>
      </c>
      <c r="F12" s="87" t="s">
        <v>39</v>
      </c>
      <c r="G12" s="87"/>
      <c r="H12" s="87"/>
    </row>
    <row r="13" spans="1:12" ht="15" customHeight="1" x14ac:dyDescent="0.3">
      <c r="B13" s="87"/>
      <c r="C13" s="87"/>
      <c r="D13" s="87"/>
      <c r="E13" s="87"/>
      <c r="F13" s="87"/>
      <c r="G13" s="87"/>
    </row>
    <row r="14" spans="1:12" ht="30" customHeight="1" thickBot="1" x14ac:dyDescent="0.35">
      <c r="A14" s="92"/>
      <c r="B14" s="93">
        <v>45880</v>
      </c>
      <c r="C14" s="93">
        <v>45881</v>
      </c>
      <c r="D14" s="94">
        <v>45882</v>
      </c>
    </row>
    <row r="15" spans="1:12" ht="30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Glavni načrt</vt:lpstr>
      <vt:lpstr>Stroški</vt:lpstr>
      <vt:lpstr>Zanimivosti</vt:lpstr>
      <vt:lpstr>Prevozi</vt:lpstr>
      <vt:lpstr>Koledar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Željko, Jure</dc:creator>
  <cp:lastModifiedBy>Željko, Jure</cp:lastModifiedBy>
  <dcterms:created xsi:type="dcterms:W3CDTF">2025-01-23T13:39:05Z</dcterms:created>
  <dcterms:modified xsi:type="dcterms:W3CDTF">2025-02-28T12:39:44Z</dcterms:modified>
</cp:coreProperties>
</file>