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jure\Documents\Zuzelko\"/>
    </mc:Choice>
  </mc:AlternateContent>
  <xr:revisionPtr revIDLastSave="0" documentId="13_ncr:1_{D564F101-363E-4F37-A142-E150897AC3B7}" xr6:coauthVersionLast="47" xr6:coauthVersionMax="47" xr10:uidLastSave="{00000000-0000-0000-0000-000000000000}"/>
  <bookViews>
    <workbookView xWindow="-120" yWindow="-120" windowWidth="29040" windowHeight="15840" activeTab="1" xr2:uid="{7973F123-3AAD-47CF-BA65-2A019CE80CD0}"/>
  </bookViews>
  <sheets>
    <sheet name="Glavni načrt" sheetId="1" r:id="rId1"/>
    <sheet name="Stroški" sheetId="7" r:id="rId2"/>
    <sheet name="Plan za vsako mesto" sheetId="4" r:id="rId3"/>
    <sheet name="Prevozi" sheetId="5" r:id="rId4"/>
    <sheet name="Koledar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" i="7" l="1"/>
  <c r="N12" i="7"/>
  <c r="D10" i="7"/>
  <c r="B14" i="7"/>
  <c r="D7" i="7"/>
  <c r="E34" i="4"/>
  <c r="D6" i="7"/>
  <c r="E6" i="7"/>
  <c r="D4" i="7"/>
  <c r="M12" i="7"/>
  <c r="L12" i="7"/>
  <c r="N11" i="7"/>
  <c r="N10" i="7"/>
  <c r="N9" i="7"/>
  <c r="N8" i="7"/>
  <c r="N4" i="7"/>
  <c r="N5" i="7"/>
  <c r="N6" i="7"/>
  <c r="N7" i="7"/>
  <c r="N3" i="7"/>
  <c r="D5" i="7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5" i="5"/>
  <c r="J3" i="5"/>
  <c r="J22" i="5"/>
  <c r="E5" i="1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4" i="5"/>
  <c r="M3" i="5"/>
  <c r="I18" i="5"/>
  <c r="G18" i="5"/>
  <c r="I17" i="5"/>
  <c r="I29" i="5" s="1"/>
  <c r="G17" i="5"/>
  <c r="I16" i="5"/>
  <c r="G16" i="5"/>
  <c r="I15" i="5"/>
  <c r="G15" i="5"/>
  <c r="I14" i="5"/>
  <c r="G14" i="5"/>
  <c r="I13" i="5"/>
  <c r="I12" i="5"/>
  <c r="G12" i="5"/>
  <c r="G23" i="5"/>
  <c r="G4" i="5"/>
  <c r="G22" i="5"/>
  <c r="I6" i="5"/>
  <c r="G6" i="5"/>
  <c r="I5" i="5"/>
  <c r="G5" i="5"/>
  <c r="G13" i="5"/>
  <c r="I9" i="5"/>
  <c r="G9" i="5"/>
  <c r="I8" i="5"/>
  <c r="G8" i="5"/>
  <c r="I11" i="5"/>
  <c r="G11" i="5"/>
  <c r="I10" i="5"/>
  <c r="G10" i="5"/>
  <c r="G7" i="5"/>
  <c r="G3" i="5"/>
  <c r="J29" i="5" l="1"/>
  <c r="G29" i="5"/>
  <c r="D8" i="7"/>
  <c r="D8" i="1" s="1"/>
</calcChain>
</file>

<file path=xl/sharedStrings.xml><?xml version="1.0" encoding="utf-8"?>
<sst xmlns="http://schemas.openxmlformats.org/spreadsheetml/2006/main" count="193" uniqueCount="130">
  <si>
    <t>Kitajska 2025</t>
  </si>
  <si>
    <t>Beijing</t>
  </si>
  <si>
    <t>Xi'an</t>
  </si>
  <si>
    <t>Chengdu</t>
  </si>
  <si>
    <t>Čas</t>
  </si>
  <si>
    <t>Cena</t>
  </si>
  <si>
    <t>Kunming</t>
  </si>
  <si>
    <t>Lijiang</t>
  </si>
  <si>
    <t>Dali</t>
  </si>
  <si>
    <t>Shanghai</t>
  </si>
  <si>
    <t>Hangzhou</t>
  </si>
  <si>
    <t>Hrana</t>
  </si>
  <si>
    <t>SIM</t>
  </si>
  <si>
    <t>Chongqing</t>
  </si>
  <si>
    <t>Prevoz</t>
  </si>
  <si>
    <t>vlak</t>
  </si>
  <si>
    <t>letalo</t>
  </si>
  <si>
    <t>Odhod</t>
  </si>
  <si>
    <t>Prihod</t>
  </si>
  <si>
    <t>Čas potovanja</t>
  </si>
  <si>
    <t>PON</t>
  </si>
  <si>
    <t>TOR</t>
  </si>
  <si>
    <t>SRE</t>
  </si>
  <si>
    <t>ČET</t>
  </si>
  <si>
    <t>PET</t>
  </si>
  <si>
    <t>SOB</t>
  </si>
  <si>
    <t>NED</t>
  </si>
  <si>
    <t>Mesto</t>
  </si>
  <si>
    <t>Aktivnost</t>
  </si>
  <si>
    <t>Dostopnost</t>
  </si>
  <si>
    <t>Posebnosti / odpiralni čas</t>
  </si>
  <si>
    <t>Terracotta</t>
  </si>
  <si>
    <t>3-4h + queue</t>
  </si>
  <si>
    <t>8.30 - 17.00 (last entry 15.30)</t>
  </si>
  <si>
    <t>xian train st. BUS 5 (306) 1.5h</t>
  </si>
  <si>
    <t>Chengdu East</t>
  </si>
  <si>
    <t>C638</t>
  </si>
  <si>
    <t>C96</t>
  </si>
  <si>
    <t>C340</t>
  </si>
  <si>
    <t>D8716</t>
  </si>
  <si>
    <t>Ljubljana</t>
  </si>
  <si>
    <t>C491</t>
  </si>
  <si>
    <t>Opombe</t>
  </si>
  <si>
    <t>Turkish</t>
  </si>
  <si>
    <t>G7360</t>
  </si>
  <si>
    <t>Spring airlines</t>
  </si>
  <si>
    <t>Zadnjič spremenjeno</t>
  </si>
  <si>
    <t>Shanghai*</t>
  </si>
  <si>
    <t>* = letalo</t>
  </si>
  <si>
    <t>Ljubljana*</t>
  </si>
  <si>
    <t>9C8829</t>
  </si>
  <si>
    <t>Istambul</t>
  </si>
  <si>
    <t>Datum</t>
  </si>
  <si>
    <t>Transport</t>
  </si>
  <si>
    <t>Vstopnine</t>
  </si>
  <si>
    <t>Xian</t>
  </si>
  <si>
    <t>Chongqing North</t>
  </si>
  <si>
    <t>Zhangjiajie</t>
  </si>
  <si>
    <t>Zhangjiajie West</t>
  </si>
  <si>
    <t>taxi</t>
  </si>
  <si>
    <t>/</t>
  </si>
  <si>
    <t>Tongfu Inn</t>
  </si>
  <si>
    <t>taksi do prenočišča</t>
  </si>
  <si>
    <t>K688</t>
  </si>
  <si>
    <t>D5117</t>
  </si>
  <si>
    <t>G4862</t>
  </si>
  <si>
    <t>Xian North</t>
  </si>
  <si>
    <t>D20</t>
  </si>
  <si>
    <t>Hotel</t>
  </si>
  <si>
    <t>Lan</t>
  </si>
  <si>
    <t>sleeper train</t>
  </si>
  <si>
    <t>19 hotel + 4 lan + vlak + 2x letalo</t>
  </si>
  <si>
    <t>26 noči</t>
  </si>
  <si>
    <t>Spanje</t>
  </si>
  <si>
    <t>26 dni</t>
  </si>
  <si>
    <t>2x letalo + 24 dni</t>
  </si>
  <si>
    <t>skupaj</t>
  </si>
  <si>
    <t>30 dni</t>
  </si>
  <si>
    <t>Z162</t>
  </si>
  <si>
    <t>K1374</t>
  </si>
  <si>
    <t>Huaihua</t>
  </si>
  <si>
    <t>NI V SOBOTO, sleeper</t>
  </si>
  <si>
    <t>Prestopi</t>
  </si>
  <si>
    <t>LH1461</t>
  </si>
  <si>
    <t>CA936</t>
  </si>
  <si>
    <t>CA961</t>
  </si>
  <si>
    <t>LH1696</t>
  </si>
  <si>
    <t>Frankfurt</t>
  </si>
  <si>
    <t>Munchen</t>
  </si>
  <si>
    <t>Plačano</t>
  </si>
  <si>
    <t>Še potrebno</t>
  </si>
  <si>
    <t>Vse skupaj</t>
  </si>
  <si>
    <t>Hoteli - Booking</t>
  </si>
  <si>
    <t xml:space="preserve">Shanghai </t>
  </si>
  <si>
    <t>https://www.booking.com/hotel/cn/yi-ju-guesthouse.en-gb.html</t>
  </si>
  <si>
    <t>Noči</t>
  </si>
  <si>
    <t>https://www.booking.com/hotel/cn/zhang-jia-jie-tong-fu-ke-zhan.en-gb.html</t>
  </si>
  <si>
    <t>28-30.7</t>
  </si>
  <si>
    <t>Lan &amp; Uma</t>
  </si>
  <si>
    <t>Sleeper oz letalo</t>
  </si>
  <si>
    <t>20-23.7</t>
  </si>
  <si>
    <t>23-27.7</t>
  </si>
  <si>
    <t>Vlak</t>
  </si>
  <si>
    <t>27-28.7</t>
  </si>
  <si>
    <t>sleeper kunming -&gt; zhangjiajie</t>
  </si>
  <si>
    <t>30-31.7</t>
  </si>
  <si>
    <t>Chongqin</t>
  </si>
  <si>
    <t>https://www.booking.com/hotel/cn/zou-qu-ye-lu-xing-jiu-dian.en-gb.html</t>
  </si>
  <si>
    <t>Posebnosti</t>
  </si>
  <si>
    <t>V gorah</t>
  </si>
  <si>
    <t>Center mesta</t>
  </si>
  <si>
    <t>Cena/noč/osebo</t>
  </si>
  <si>
    <t>31.7-2.8</t>
  </si>
  <si>
    <t>https://www.booking.com/hotel/cn/chengdu-lazybones-hostel-templeside-poshpacker.en-gb.html</t>
  </si>
  <si>
    <t>Hostel</t>
  </si>
  <si>
    <t>2.8-4.8</t>
  </si>
  <si>
    <t>https://www.booking.com/hotel/cn/xi-an-bei-bao-shi-nian-qing-nian-gong-yuan-qing-nian-lu-she.en-gb.html</t>
  </si>
  <si>
    <t>Predplačilo</t>
  </si>
  <si>
    <t>sleeping xian -&gt; beijing</t>
  </si>
  <si>
    <t>4.8-5.8</t>
  </si>
  <si>
    <t>5.8-7.8</t>
  </si>
  <si>
    <t>https://www.booking.com/hotel/cn/bei-jing-wu-zhou-zhen-xuan-jiu-dian-gong-yu-bei-jing1.en-gb.html</t>
  </si>
  <si>
    <t>SHADY</t>
  </si>
  <si>
    <t>yuan to eur =</t>
  </si>
  <si>
    <t>Že plačano</t>
  </si>
  <si>
    <t>19.julij -&gt; 8.august</t>
  </si>
  <si>
    <t>Cena / osebo</t>
  </si>
  <si>
    <t>Baggage</t>
  </si>
  <si>
    <t>25kg+5kg</t>
  </si>
  <si>
    <t>Poglej z lufthanso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</si>
</sst>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#,##0\ &quot;€&quot;_);[Red]\(#,##0\ &quot;€&quot;\)"/>
    <numFmt numFmtId="44" formatCode="_ * #,##0.00_)\ &quot;€&quot;_ ;_ * \(#,##0.00\)\ &quot;€&quot;_ ;_ * &quot;-&quot;??_)\ &quot;€&quot;_ ;_ @_ "/>
    <numFmt numFmtId="164" formatCode="[$]hh:mm;@" x16r2:formatCode16="[$-en-SI,1]hh:mm;@"/>
    <numFmt numFmtId="165" formatCode="#,##0.00\ &quot;€&quot;"/>
    <numFmt numFmtId="166" formatCode="#,##0\ [$CNY]"/>
    <numFmt numFmtId="167" formatCode="[$-F400]h:mm:ss\ AM/PM"/>
    <numFmt numFmtId="168" formatCode="_ * #,##0_)\ [$CNY]_ ;_ * \(#,##0\)\ [$CNY]_ ;_ * &quot;-&quot;_)\ [$CNY]_ ;_ @_ "/>
    <numFmt numFmtId="169" formatCode="#,##0.0000\ &quot;€&quot;"/>
  </numFmts>
  <fonts count="19" x14ac:knownFonts="1">
    <font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8"/>
      <color theme="3" tint="0.249977111117893"/>
      <name val="Bahnschrift Light"/>
      <family val="2"/>
    </font>
    <font>
      <sz val="18"/>
      <color theme="1"/>
      <name val="Bahnschrift Light"/>
      <family val="2"/>
    </font>
    <font>
      <sz val="11"/>
      <color rgb="FFFF0000"/>
      <name val="Arial"/>
      <family val="2"/>
    </font>
    <font>
      <b/>
      <sz val="11"/>
      <color rgb="FFFF0000"/>
      <name val="Arial"/>
      <family val="2"/>
    </font>
    <font>
      <b/>
      <sz val="16"/>
      <color theme="4" tint="0.3999755851924192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5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/>
      <top/>
      <bottom style="thin">
        <color theme="1"/>
      </bottom>
      <diagonal/>
    </border>
    <border>
      <left/>
      <right/>
      <top style="thick">
        <color theme="1"/>
      </top>
      <bottom/>
      <diagonal/>
    </border>
    <border>
      <left/>
      <right style="dotted">
        <color theme="7" tint="0.59996337778862885"/>
      </right>
      <top style="dotted">
        <color theme="7" tint="0.59996337778862885"/>
      </top>
      <bottom style="mediumDashed">
        <color theme="7" tint="0.59996337778862885"/>
      </bottom>
      <diagonal/>
    </border>
    <border>
      <left style="double">
        <color theme="1" tint="4.9989318521683403E-2"/>
      </left>
      <right style="double">
        <color theme="1" tint="4.9989318521683403E-2"/>
      </right>
      <top style="dotted">
        <color theme="7" tint="0.59996337778862885"/>
      </top>
      <bottom style="mediumDashed">
        <color theme="7" tint="0.59996337778862885"/>
      </bottom>
      <diagonal/>
    </border>
    <border>
      <left/>
      <right style="double">
        <color theme="1" tint="4.9989318521683403E-2"/>
      </right>
      <top/>
      <bottom/>
      <diagonal/>
    </border>
    <border>
      <left/>
      <right style="double">
        <color theme="1" tint="4.9989318521683403E-2"/>
      </right>
      <top style="dotted">
        <color theme="7" tint="0.59996337778862885"/>
      </top>
      <bottom style="mediumDashed">
        <color theme="7" tint="0.59996337778862885"/>
      </bottom>
      <diagonal/>
    </border>
    <border>
      <left style="double">
        <color theme="1" tint="4.9989318521683403E-2"/>
      </left>
      <right style="double">
        <color theme="1" tint="4.9989318521683403E-2"/>
      </right>
      <top style="double">
        <color theme="1" tint="4.9989318521683403E-2"/>
      </top>
      <bottom style="double">
        <color theme="1" tint="4.9989318521683403E-2"/>
      </bottom>
      <diagonal/>
    </border>
    <border>
      <left style="double">
        <color theme="1" tint="4.9989318521683403E-2"/>
      </left>
      <right/>
      <top/>
      <bottom/>
      <diagonal/>
    </border>
    <border>
      <left/>
      <right style="dotted">
        <color theme="4" tint="0.39997558519241921"/>
      </right>
      <top style="dotted">
        <color theme="7" tint="0.59996337778862885"/>
      </top>
      <bottom style="mediumDashed">
        <color theme="7" tint="0.59996337778862885"/>
      </bottom>
      <diagonal/>
    </border>
    <border>
      <left/>
      <right style="dotted">
        <color theme="4" tint="0.39997558519241921"/>
      </right>
      <top/>
      <bottom/>
      <diagonal/>
    </border>
    <border>
      <left style="double">
        <color theme="1" tint="4.9989318521683403E-2"/>
      </left>
      <right style="dashDot">
        <color rgb="FFFF0000"/>
      </right>
      <top style="dotted">
        <color theme="7" tint="0.59996337778862885"/>
      </top>
      <bottom style="mediumDashed">
        <color theme="7" tint="0.59996337778862885"/>
      </bottom>
      <diagonal/>
    </border>
    <border>
      <left style="dashDot">
        <color rgb="FFFF0000"/>
      </left>
      <right style="dashDot">
        <color rgb="FFFF0000"/>
      </right>
      <top style="dotted">
        <color theme="7" tint="0.59996337778862885"/>
      </top>
      <bottom style="mediumDashed">
        <color theme="7" tint="0.59996337778862885"/>
      </bottom>
      <diagonal/>
    </border>
    <border>
      <left style="dashDot">
        <color rgb="FFFF0000"/>
      </left>
      <right style="dashDot">
        <color rgb="FFFF0000"/>
      </right>
      <top style="dashDot">
        <color rgb="FFFF0000"/>
      </top>
      <bottom style="dashDot">
        <color rgb="FFFF0000"/>
      </bottom>
      <diagonal/>
    </border>
    <border>
      <left style="dashDot">
        <color theme="1"/>
      </left>
      <right style="dashDot">
        <color theme="1"/>
      </right>
      <top style="dashDot">
        <color theme="1"/>
      </top>
      <bottom style="dashDot">
        <color theme="1"/>
      </bottom>
      <diagonal/>
    </border>
    <border>
      <left/>
      <right/>
      <top/>
      <bottom style="double">
        <color theme="1" tint="4.9989318521683403E-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ashDot">
        <color rgb="FFFF0000"/>
      </left>
      <right style="dashDot">
        <color indexed="64"/>
      </right>
      <top style="dotted">
        <color theme="7" tint="0.59996337778862885"/>
      </top>
      <bottom style="mediumDashed">
        <color theme="7" tint="0.59996337778862885"/>
      </bottom>
      <diagonal/>
    </border>
    <border>
      <left/>
      <right/>
      <top/>
      <bottom style="thick">
        <color theme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dashDot">
        <color indexed="64"/>
      </right>
      <top style="dotted">
        <color theme="7" tint="0.59996337778862885"/>
      </top>
      <bottom style="mediumDashed">
        <color theme="7" tint="0.59996337778862885"/>
      </bottom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rgb="FF00B0F0"/>
      </left>
      <right style="dotted">
        <color rgb="FF00B0F0"/>
      </right>
      <top style="dotted">
        <color theme="7" tint="0.59996337778862885"/>
      </top>
      <bottom style="mediumDashed">
        <color theme="7" tint="0.59996337778862885"/>
      </bottom>
      <diagonal/>
    </border>
    <border>
      <left/>
      <right style="dotted">
        <color rgb="FF00B0F0"/>
      </right>
      <top style="dotted">
        <color theme="7" tint="0.59996337778862885"/>
      </top>
      <bottom style="mediumDashed">
        <color theme="7" tint="0.59996337778862885"/>
      </bottom>
      <diagonal/>
    </border>
    <border>
      <left/>
      <right style="dotted">
        <color rgb="FF00B0F0"/>
      </right>
      <top/>
      <bottom/>
      <diagonal/>
    </border>
    <border>
      <left style="double">
        <color theme="1" tint="4.9989318521683403E-2"/>
      </left>
      <right style="dashDot">
        <color indexed="64"/>
      </right>
      <top style="dotted">
        <color theme="7" tint="0.59996337778862885"/>
      </top>
      <bottom style="mediumDashed">
        <color theme="7" tint="0.59996337778862885"/>
      </bottom>
      <diagonal/>
    </border>
    <border>
      <left/>
      <right/>
      <top style="double">
        <color theme="1" tint="4.9989318521683403E-2"/>
      </top>
      <bottom/>
      <diagonal/>
    </border>
    <border>
      <left style="dashDot">
        <color indexed="64"/>
      </left>
      <right style="double">
        <color indexed="64"/>
      </right>
      <top style="dotted">
        <color theme="7" tint="0.59996337778862885"/>
      </top>
      <bottom style="mediumDashed">
        <color theme="7" tint="0.59996337778862885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theme="1"/>
      </left>
      <right/>
      <top style="double">
        <color indexed="64"/>
      </top>
      <bottom/>
      <diagonal/>
    </border>
    <border>
      <left style="thin">
        <color theme="1"/>
      </left>
      <right style="thin">
        <color theme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10" fillId="0" borderId="0" applyNumberFormat="0" applyFill="0" applyBorder="0" applyAlignment="0" applyProtection="0"/>
    <xf numFmtId="0" fontId="11" fillId="3" borderId="24" applyNumberFormat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3" borderId="27" applyNumberFormat="0" applyAlignment="0" applyProtection="0"/>
    <xf numFmtId="0" fontId="17" fillId="0" borderId="0" applyNumberFormat="0" applyFill="0" applyBorder="0" applyAlignment="0" applyProtection="0"/>
    <xf numFmtId="0" fontId="12" fillId="7" borderId="28" applyNumberFormat="0" applyFont="0" applyAlignment="0" applyProtection="0"/>
  </cellStyleXfs>
  <cellXfs count="122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0" fillId="0" borderId="1" xfId="0" applyBorder="1"/>
    <xf numFmtId="6" fontId="0" fillId="0" borderId="0" xfId="0" applyNumberForma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2" borderId="0" xfId="0" applyFill="1"/>
    <xf numFmtId="0" fontId="4" fillId="2" borderId="0" xfId="0" applyFont="1" applyFill="1" applyAlignment="1">
      <alignment horizontal="center"/>
    </xf>
    <xf numFmtId="16" fontId="5" fillId="2" borderId="0" xfId="0" applyNumberFormat="1" applyFont="1" applyFill="1" applyAlignment="1">
      <alignment horizontal="center"/>
    </xf>
    <xf numFmtId="16" fontId="5" fillId="2" borderId="0" xfId="0" applyNumberFormat="1" applyFont="1" applyFill="1" applyAlignment="1">
      <alignment horizontal="center" vertical="center"/>
    </xf>
    <xf numFmtId="20" fontId="0" fillId="0" borderId="1" xfId="0" applyNumberFormat="1" applyBorder="1"/>
    <xf numFmtId="20" fontId="0" fillId="0" borderId="0" xfId="0" applyNumberFormat="1"/>
    <xf numFmtId="164" fontId="0" fillId="0" borderId="1" xfId="0" applyNumberFormat="1" applyBorder="1"/>
    <xf numFmtId="164" fontId="0" fillId="0" borderId="0" xfId="0" applyNumberFormat="1"/>
    <xf numFmtId="0" fontId="0" fillId="2" borderId="0" xfId="0" applyFill="1" applyAlignment="1">
      <alignment horizontal="center" vertical="center"/>
    </xf>
    <xf numFmtId="0" fontId="0" fillId="0" borderId="3" xfId="0" applyBorder="1"/>
    <xf numFmtId="165" fontId="0" fillId="0" borderId="0" xfId="0" applyNumberFormat="1"/>
    <xf numFmtId="166" fontId="0" fillId="0" borderId="3" xfId="0" applyNumberFormat="1" applyBorder="1"/>
    <xf numFmtId="164" fontId="0" fillId="0" borderId="0" xfId="0" applyNumberFormat="1" applyAlignment="1">
      <alignment horizontal="center" vertical="center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8" fillId="0" borderId="10" xfId="0" applyFont="1" applyBorder="1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10" fillId="0" borderId="0" xfId="1"/>
    <xf numFmtId="165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2" borderId="13" xfId="0" applyFill="1" applyBorder="1"/>
    <xf numFmtId="16" fontId="4" fillId="2" borderId="12" xfId="0" applyNumberFormat="1" applyFont="1" applyFill="1" applyBorder="1" applyAlignment="1">
      <alignment horizontal="center"/>
    </xf>
    <xf numFmtId="16" fontId="4" fillId="2" borderId="11" xfId="0" applyNumberFormat="1" applyFont="1" applyFill="1" applyBorder="1" applyAlignment="1">
      <alignment horizontal="center"/>
    </xf>
    <xf numFmtId="16" fontId="4" fillId="2" borderId="14" xfId="0" applyNumberFormat="1" applyFont="1" applyFill="1" applyBorder="1" applyAlignment="1">
      <alignment horizontal="center"/>
    </xf>
    <xf numFmtId="0" fontId="0" fillId="2" borderId="15" xfId="0" applyFill="1" applyBorder="1"/>
    <xf numFmtId="0" fontId="0" fillId="2" borderId="16" xfId="0" applyFill="1" applyBorder="1"/>
    <xf numFmtId="16" fontId="4" fillId="2" borderId="17" xfId="0" applyNumberFormat="1" applyFont="1" applyFill="1" applyBorder="1" applyAlignment="1">
      <alignment horizontal="center"/>
    </xf>
    <xf numFmtId="0" fontId="0" fillId="2" borderId="18" xfId="0" applyFill="1" applyBorder="1"/>
    <xf numFmtId="16" fontId="4" fillId="2" borderId="19" xfId="0" applyNumberFormat="1" applyFont="1" applyFill="1" applyBorder="1" applyAlignment="1">
      <alignment horizontal="center"/>
    </xf>
    <xf numFmtId="16" fontId="4" fillId="2" borderId="20" xfId="0" applyNumberFormat="1" applyFont="1" applyFill="1" applyBorder="1" applyAlignment="1">
      <alignment horizontal="center"/>
    </xf>
    <xf numFmtId="0" fontId="0" fillId="2" borderId="21" xfId="0" applyFill="1" applyBorder="1"/>
    <xf numFmtId="0" fontId="0" fillId="2" borderId="23" xfId="0" applyFill="1" applyBorder="1"/>
    <xf numFmtId="0" fontId="0" fillId="2" borderId="22" xfId="0" applyFill="1" applyBorder="1"/>
    <xf numFmtId="16" fontId="4" fillId="2" borderId="14" xfId="0" applyNumberFormat="1" applyFont="1" applyFill="1" applyBorder="1" applyAlignment="1">
      <alignment horizontal="center" vertical="center"/>
    </xf>
    <xf numFmtId="16" fontId="4" fillId="2" borderId="25" xfId="0" applyNumberFormat="1" applyFont="1" applyFill="1" applyBorder="1" applyAlignment="1">
      <alignment horizontal="center"/>
    </xf>
    <xf numFmtId="164" fontId="11" fillId="3" borderId="24" xfId="2" applyNumberFormat="1" applyAlignment="1">
      <alignment horizontal="center" vertical="center"/>
    </xf>
    <xf numFmtId="167" fontId="0" fillId="0" borderId="0" xfId="0" applyNumberFormat="1"/>
    <xf numFmtId="14" fontId="8" fillId="0" borderId="10" xfId="0" applyNumberFormat="1" applyFont="1" applyBorder="1"/>
    <xf numFmtId="167" fontId="8" fillId="0" borderId="10" xfId="0" applyNumberFormat="1" applyFont="1" applyBorder="1"/>
    <xf numFmtId="16" fontId="4" fillId="2" borderId="29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vertical="center"/>
    </xf>
    <xf numFmtId="0" fontId="11" fillId="3" borderId="32" xfId="2" applyBorder="1" applyAlignment="1">
      <alignment vertical="center"/>
    </xf>
    <xf numFmtId="0" fontId="11" fillId="3" borderId="32" xfId="2" applyBorder="1" applyAlignment="1">
      <alignment horizontal="center" vertical="center"/>
    </xf>
    <xf numFmtId="0" fontId="0" fillId="0" borderId="33" xfId="0" applyBorder="1" applyAlignment="1">
      <alignment horizontal="center"/>
    </xf>
    <xf numFmtId="165" fontId="0" fillId="0" borderId="31" xfId="0" applyNumberFormat="1" applyBorder="1" applyAlignment="1">
      <alignment horizontal="right"/>
    </xf>
    <xf numFmtId="0" fontId="0" fillId="0" borderId="31" xfId="0" applyBorder="1" applyAlignment="1">
      <alignment horizontal="right"/>
    </xf>
    <xf numFmtId="0" fontId="0" fillId="0" borderId="35" xfId="0" applyBorder="1" applyAlignment="1">
      <alignment horizontal="center"/>
    </xf>
    <xf numFmtId="0" fontId="0" fillId="0" borderId="35" xfId="0" applyBorder="1"/>
    <xf numFmtId="0" fontId="0" fillId="0" borderId="36" xfId="0" applyBorder="1"/>
    <xf numFmtId="0" fontId="0" fillId="0" borderId="37" xfId="0" applyBorder="1" applyAlignment="1">
      <alignment horizontal="center" vertical="center"/>
    </xf>
    <xf numFmtId="2" fontId="0" fillId="0" borderId="35" xfId="0" applyNumberFormat="1" applyBorder="1"/>
    <xf numFmtId="166" fontId="0" fillId="0" borderId="38" xfId="0" applyNumberFormat="1" applyBorder="1"/>
    <xf numFmtId="0" fontId="0" fillId="0" borderId="35" xfId="0" applyBorder="1" applyAlignment="1">
      <alignment horizontal="center" vertical="center"/>
    </xf>
    <xf numFmtId="165" fontId="0" fillId="0" borderId="39" xfId="0" applyNumberFormat="1" applyBorder="1" applyAlignment="1">
      <alignment horizontal="right"/>
    </xf>
    <xf numFmtId="16" fontId="4" fillId="2" borderId="40" xfId="0" applyNumberFormat="1" applyFont="1" applyFill="1" applyBorder="1" applyAlignment="1">
      <alignment horizontal="center"/>
    </xf>
    <xf numFmtId="16" fontId="4" fillId="2" borderId="41" xfId="0" applyNumberFormat="1" applyFont="1" applyFill="1" applyBorder="1" applyAlignment="1">
      <alignment horizontal="center" vertical="center"/>
    </xf>
    <xf numFmtId="0" fontId="0" fillId="2" borderId="42" xfId="0" applyFill="1" applyBorder="1"/>
    <xf numFmtId="16" fontId="4" fillId="2" borderId="41" xfId="0" applyNumberFormat="1" applyFont="1" applyFill="1" applyBorder="1" applyAlignment="1">
      <alignment horizontal="center"/>
    </xf>
    <xf numFmtId="16" fontId="4" fillId="2" borderId="43" xfId="0" applyNumberFormat="1" applyFont="1" applyFill="1" applyBorder="1" applyAlignment="1">
      <alignment horizontal="center"/>
    </xf>
    <xf numFmtId="0" fontId="0" fillId="2" borderId="44" xfId="0" applyFill="1" applyBorder="1"/>
    <xf numFmtId="16" fontId="4" fillId="2" borderId="45" xfId="0" applyNumberFormat="1" applyFont="1" applyFill="1" applyBorder="1" applyAlignment="1">
      <alignment horizontal="center"/>
    </xf>
    <xf numFmtId="44" fontId="0" fillId="0" borderId="0" xfId="0" applyNumberFormat="1"/>
    <xf numFmtId="0" fontId="0" fillId="0" borderId="46" xfId="0" applyBorder="1"/>
    <xf numFmtId="6" fontId="0" fillId="0" borderId="46" xfId="0" applyNumberFormat="1" applyBorder="1"/>
    <xf numFmtId="44" fontId="0" fillId="0" borderId="47" xfId="0" applyNumberFormat="1" applyBorder="1"/>
    <xf numFmtId="0" fontId="0" fillId="0" borderId="48" xfId="0" applyBorder="1"/>
    <xf numFmtId="0" fontId="0" fillId="0" borderId="49" xfId="0" applyBorder="1"/>
    <xf numFmtId="0" fontId="16" fillId="3" borderId="27" xfId="6"/>
    <xf numFmtId="44" fontId="0" fillId="0" borderId="6" xfId="0" applyNumberFormat="1" applyBorder="1"/>
    <xf numFmtId="44" fontId="0" fillId="0" borderId="3" xfId="0" applyNumberFormat="1" applyBorder="1"/>
    <xf numFmtId="168" fontId="0" fillId="0" borderId="3" xfId="0" applyNumberFormat="1" applyBorder="1"/>
    <xf numFmtId="168" fontId="0" fillId="0" borderId="48" xfId="0" applyNumberFormat="1" applyBorder="1"/>
    <xf numFmtId="169" fontId="16" fillId="3" borderId="27" xfId="6" applyNumberFormat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2" xfId="0" applyBorder="1"/>
    <xf numFmtId="0" fontId="14" fillId="7" borderId="53" xfId="8" applyFont="1" applyBorder="1"/>
    <xf numFmtId="0" fontId="13" fillId="4" borderId="2" xfId="3" applyBorder="1"/>
    <xf numFmtId="0" fontId="15" fillId="6" borderId="2" xfId="5" applyBorder="1"/>
    <xf numFmtId="0" fontId="17" fillId="5" borderId="2" xfId="7" applyFill="1" applyBorder="1"/>
    <xf numFmtId="165" fontId="13" fillId="4" borderId="0" xfId="3" applyNumberFormat="1"/>
    <xf numFmtId="6" fontId="13" fillId="4" borderId="0" xfId="3" applyNumberFormat="1"/>
    <xf numFmtId="165" fontId="15" fillId="6" borderId="0" xfId="5" applyNumberFormat="1"/>
    <xf numFmtId="165" fontId="14" fillId="5" borderId="0" xfId="4" applyNumberFormat="1"/>
    <xf numFmtId="0" fontId="0" fillId="0" borderId="54" xfId="0" applyBorder="1"/>
    <xf numFmtId="165" fontId="13" fillId="4" borderId="55" xfId="3" applyNumberFormat="1" applyBorder="1"/>
    <xf numFmtId="14" fontId="0" fillId="0" borderId="0" xfId="0" applyNumberFormat="1"/>
    <xf numFmtId="0" fontId="18" fillId="0" borderId="0" xfId="0" applyFont="1"/>
    <xf numFmtId="0" fontId="14" fillId="5" borderId="24" xfId="4" applyBorder="1"/>
    <xf numFmtId="0" fontId="1" fillId="0" borderId="0" xfId="0" applyFont="1" applyAlignment="1">
      <alignment horizontal="center"/>
    </xf>
    <xf numFmtId="0" fontId="1" fillId="0" borderId="26" xfId="0" applyFont="1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3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165" fontId="0" fillId="0" borderId="30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34" xfId="0" applyNumberFormat="1" applyBorder="1" applyAlignment="1">
      <alignment horizontal="center"/>
    </xf>
    <xf numFmtId="165" fontId="0" fillId="0" borderId="31" xfId="0" applyNumberFormat="1" applyBorder="1" applyAlignment="1">
      <alignment horizontal="center"/>
    </xf>
  </cellXfs>
  <cellStyles count="9">
    <cellStyle name="Bad" xfId="4" builtinId="27"/>
    <cellStyle name="Calculation" xfId="2" builtinId="22"/>
    <cellStyle name="Good" xfId="3" builtinId="26"/>
    <cellStyle name="Hyperlink" xfId="1" builtinId="8"/>
    <cellStyle name="Neutral" xfId="5" builtinId="28"/>
    <cellStyle name="Normal" xfId="0" builtinId="0"/>
    <cellStyle name="Note" xfId="8" builtinId="10"/>
    <cellStyle name="Output" xfId="6" builtinId="21"/>
    <cellStyle name="Warning Text" xfId="7" builtinId="11"/>
  </cellStyles>
  <dxfs count="7"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oking.com/hotel/cn/bei-jing-wu-zhou-zhen-xuan-jiu-dian-gong-yu-bei-jing1.en-gb.html" TargetMode="External"/><Relationship Id="rId2" Type="http://schemas.openxmlformats.org/officeDocument/2006/relationships/hyperlink" Target="https://www.booking.com/hotel/cn/yi-ju-guesthouse.en-gb.html" TargetMode="External"/><Relationship Id="rId1" Type="http://schemas.openxmlformats.org/officeDocument/2006/relationships/hyperlink" Target="https://www.booking.com/hotel/cn/zhang-jia-jie-tong-fu-ke-zhan.en-gb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FFFB0-3A2F-480D-A10D-ABAC5934266C}">
  <sheetPr codeName="Sheet1">
    <tabColor theme="9" tint="-0.249977111117893"/>
  </sheetPr>
  <dimension ref="C3:S22"/>
  <sheetViews>
    <sheetView workbookViewId="0">
      <selection activeCell="J17" sqref="J17"/>
    </sheetView>
  </sheetViews>
  <sheetFormatPr defaultRowHeight="15" x14ac:dyDescent="0.25"/>
  <cols>
    <col min="3" max="3" width="27.85546875" bestFit="1" customWidth="1"/>
    <col min="4" max="4" width="17.42578125" bestFit="1" customWidth="1"/>
    <col min="5" max="5" width="16.7109375" bestFit="1" customWidth="1"/>
    <col min="6" max="6" width="10.5703125" customWidth="1"/>
    <col min="12" max="12" width="10" bestFit="1" customWidth="1"/>
    <col min="16" max="16" width="9.5703125" bestFit="1" customWidth="1"/>
  </cols>
  <sheetData>
    <row r="3" spans="3:19" ht="15" customHeight="1" x14ac:dyDescent="0.25">
      <c r="C3" s="108" t="s">
        <v>0</v>
      </c>
      <c r="D3" s="108"/>
      <c r="E3" s="108"/>
    </row>
    <row r="4" spans="3:19" ht="15.75" thickBot="1" x14ac:dyDescent="0.3">
      <c r="C4" s="109"/>
      <c r="D4" s="109"/>
      <c r="E4" s="109"/>
    </row>
    <row r="5" spans="3:19" ht="21.75" thickTop="1" x14ac:dyDescent="0.35">
      <c r="C5" s="31" t="s">
        <v>46</v>
      </c>
      <c r="D5" s="54">
        <v>45692</v>
      </c>
      <c r="E5" s="55">
        <f ca="1">NOW()</f>
        <v>45692.454545023145</v>
      </c>
    </row>
    <row r="6" spans="3:19" x14ac:dyDescent="0.25">
      <c r="C6" s="1"/>
    </row>
    <row r="7" spans="3:19" x14ac:dyDescent="0.25">
      <c r="C7" t="s">
        <v>19</v>
      </c>
      <c r="D7" s="105" t="s">
        <v>125</v>
      </c>
    </row>
    <row r="8" spans="3:19" x14ac:dyDescent="0.25">
      <c r="C8" s="1" t="s">
        <v>126</v>
      </c>
      <c r="D8" s="5">
        <f>Stroški!D8</f>
        <v>1636.6915000000001</v>
      </c>
    </row>
    <row r="9" spans="3:19" x14ac:dyDescent="0.25">
      <c r="C9" s="2" t="s">
        <v>127</v>
      </c>
      <c r="D9" s="106" t="s">
        <v>128</v>
      </c>
      <c r="E9" s="107" t="s">
        <v>129</v>
      </c>
      <c r="P9" s="5"/>
      <c r="S9" s="5"/>
    </row>
    <row r="10" spans="3:19" x14ac:dyDescent="0.25">
      <c r="C10" s="3"/>
      <c r="P10" s="5"/>
    </row>
    <row r="11" spans="3:19" x14ac:dyDescent="0.25">
      <c r="C11" s="2"/>
      <c r="P11" s="5"/>
      <c r="S11" s="5"/>
    </row>
    <row r="12" spans="3:19" x14ac:dyDescent="0.25">
      <c r="C12" s="2"/>
      <c r="P12" s="18"/>
    </row>
    <row r="13" spans="3:19" x14ac:dyDescent="0.25">
      <c r="C13" s="3"/>
    </row>
    <row r="14" spans="3:19" x14ac:dyDescent="0.25">
      <c r="C14" s="3"/>
    </row>
    <row r="15" spans="3:19" x14ac:dyDescent="0.25">
      <c r="C15" s="2"/>
      <c r="P15" s="5"/>
    </row>
    <row r="16" spans="3:19" x14ac:dyDescent="0.25">
      <c r="C16" s="1"/>
    </row>
    <row r="17" spans="3:3" x14ac:dyDescent="0.25">
      <c r="C17" s="2"/>
    </row>
    <row r="19" spans="3:3" x14ac:dyDescent="0.25">
      <c r="C19" s="28"/>
    </row>
    <row r="20" spans="3:3" x14ac:dyDescent="0.25">
      <c r="C20" s="29"/>
    </row>
    <row r="21" spans="3:3" x14ac:dyDescent="0.25">
      <c r="C21" s="30"/>
    </row>
    <row r="22" spans="3:3" x14ac:dyDescent="0.25">
      <c r="C22" s="29"/>
    </row>
  </sheetData>
  <mergeCells count="1">
    <mergeCell ref="C3:E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B05A7-F92E-461A-BC20-1613E32C4B4E}">
  <sheetPr codeName="Sheet4">
    <tabColor rgb="FFFFC000"/>
  </sheetPr>
  <dimension ref="A2:O14"/>
  <sheetViews>
    <sheetView tabSelected="1" workbookViewId="0">
      <selection activeCell="N16" sqref="N16"/>
    </sheetView>
  </sheetViews>
  <sheetFormatPr defaultRowHeight="15" x14ac:dyDescent="0.25"/>
  <cols>
    <col min="1" max="1" width="12.140625" bestFit="1" customWidth="1"/>
    <col min="3" max="3" width="10.7109375" bestFit="1" customWidth="1"/>
    <col min="4" max="4" width="9.5703125" bestFit="1" customWidth="1"/>
    <col min="6" max="6" width="29.140625" bestFit="1" customWidth="1"/>
    <col min="9" max="9" width="10.85546875" bestFit="1" customWidth="1"/>
    <col min="10" max="10" width="100.85546875" bestFit="1" customWidth="1"/>
    <col min="14" max="14" width="15.7109375" bestFit="1" customWidth="1"/>
    <col min="15" max="15" width="12.42578125" bestFit="1" customWidth="1"/>
  </cols>
  <sheetData>
    <row r="2" spans="1:15" x14ac:dyDescent="0.25">
      <c r="I2" s="110" t="s">
        <v>92</v>
      </c>
      <c r="J2" s="111"/>
      <c r="K2" s="91" t="s">
        <v>52</v>
      </c>
      <c r="L2" s="92" t="s">
        <v>5</v>
      </c>
      <c r="M2" s="92" t="s">
        <v>95</v>
      </c>
      <c r="N2" s="92" t="s">
        <v>111</v>
      </c>
      <c r="O2" s="93" t="s">
        <v>108</v>
      </c>
    </row>
    <row r="3" spans="1:15" x14ac:dyDescent="0.25">
      <c r="C3" t="s">
        <v>12</v>
      </c>
      <c r="D3" s="100">
        <v>36</v>
      </c>
      <c r="F3" t="s">
        <v>77</v>
      </c>
      <c r="H3" s="94"/>
      <c r="I3" t="s">
        <v>93</v>
      </c>
      <c r="J3" s="34" t="s">
        <v>94</v>
      </c>
      <c r="K3" t="s">
        <v>100</v>
      </c>
      <c r="L3" s="5">
        <v>131</v>
      </c>
      <c r="M3">
        <v>3</v>
      </c>
      <c r="N3" s="79">
        <f>L3/M3/5</f>
        <v>8.7333333333333325</v>
      </c>
      <c r="O3" s="95" t="s">
        <v>117</v>
      </c>
    </row>
    <row r="4" spans="1:15" x14ac:dyDescent="0.25">
      <c r="C4" t="s">
        <v>73</v>
      </c>
      <c r="D4" s="99">
        <f>N12</f>
        <v>126.2</v>
      </c>
      <c r="F4" t="s">
        <v>71</v>
      </c>
      <c r="G4" t="s">
        <v>72</v>
      </c>
      <c r="H4" s="94"/>
      <c r="I4" t="s">
        <v>6</v>
      </c>
      <c r="J4" t="s">
        <v>98</v>
      </c>
      <c r="K4" t="s">
        <v>101</v>
      </c>
      <c r="L4" s="5">
        <v>0</v>
      </c>
      <c r="M4">
        <v>4</v>
      </c>
      <c r="N4" s="79">
        <f t="shared" ref="N4:N11" si="0">L4/M4/5</f>
        <v>0</v>
      </c>
      <c r="O4" s="94"/>
    </row>
    <row r="5" spans="1:15" x14ac:dyDescent="0.25">
      <c r="C5" t="s">
        <v>53</v>
      </c>
      <c r="D5" s="99">
        <f>Prevozi!I29</f>
        <v>1038.4195000000002</v>
      </c>
      <c r="H5" s="94"/>
      <c r="I5" t="s">
        <v>102</v>
      </c>
      <c r="J5" t="s">
        <v>104</v>
      </c>
      <c r="K5" t="s">
        <v>103</v>
      </c>
      <c r="L5" s="5">
        <v>0</v>
      </c>
      <c r="M5">
        <v>1</v>
      </c>
      <c r="N5" s="79">
        <f t="shared" si="0"/>
        <v>0</v>
      </c>
      <c r="O5" s="94"/>
    </row>
    <row r="6" spans="1:15" x14ac:dyDescent="0.25">
      <c r="C6" t="s">
        <v>11</v>
      </c>
      <c r="D6" s="101">
        <f>20*E6</f>
        <v>400</v>
      </c>
      <c r="E6">
        <f>M12+2</f>
        <v>20</v>
      </c>
      <c r="F6" t="s">
        <v>75</v>
      </c>
      <c r="G6" t="s">
        <v>74</v>
      </c>
      <c r="H6" s="94"/>
      <c r="I6" t="s">
        <v>57</v>
      </c>
      <c r="J6" s="34" t="s">
        <v>96</v>
      </c>
      <c r="K6" t="s">
        <v>97</v>
      </c>
      <c r="L6" s="5">
        <v>106</v>
      </c>
      <c r="M6">
        <v>2</v>
      </c>
      <c r="N6" s="79">
        <f t="shared" si="0"/>
        <v>10.6</v>
      </c>
      <c r="O6" s="96" t="s">
        <v>109</v>
      </c>
    </row>
    <row r="7" spans="1:15" ht="15.75" thickBot="1" x14ac:dyDescent="0.3">
      <c r="C7" t="s">
        <v>54</v>
      </c>
      <c r="D7" s="102">
        <f>'Plan za vsako mesto'!E34*B14</f>
        <v>36.071999999999996</v>
      </c>
      <c r="H7" s="94"/>
      <c r="I7" t="s">
        <v>106</v>
      </c>
      <c r="J7" t="s">
        <v>107</v>
      </c>
      <c r="K7" t="s">
        <v>105</v>
      </c>
      <c r="L7" s="5">
        <v>76</v>
      </c>
      <c r="M7">
        <v>1</v>
      </c>
      <c r="N7" s="79">
        <f t="shared" si="0"/>
        <v>15.2</v>
      </c>
      <c r="O7" s="96" t="s">
        <v>110</v>
      </c>
    </row>
    <row r="8" spans="1:15" ht="15.75" thickTop="1" x14ac:dyDescent="0.25">
      <c r="C8" s="80" t="s">
        <v>76</v>
      </c>
      <c r="D8" s="81">
        <f>SUM(D3:D7)</f>
        <v>1636.6915000000001</v>
      </c>
      <c r="H8" s="94"/>
      <c r="I8" t="s">
        <v>3</v>
      </c>
      <c r="J8" t="s">
        <v>113</v>
      </c>
      <c r="K8" t="s">
        <v>112</v>
      </c>
      <c r="L8" s="5">
        <v>110</v>
      </c>
      <c r="M8">
        <v>2</v>
      </c>
      <c r="N8" s="79">
        <f t="shared" si="0"/>
        <v>11</v>
      </c>
      <c r="O8" s="97" t="s">
        <v>114</v>
      </c>
    </row>
    <row r="9" spans="1:15" ht="15.75" thickBot="1" x14ac:dyDescent="0.3">
      <c r="H9" s="94"/>
      <c r="I9" t="s">
        <v>55</v>
      </c>
      <c r="J9" t="s">
        <v>116</v>
      </c>
      <c r="K9" t="s">
        <v>115</v>
      </c>
      <c r="L9" s="5">
        <v>112</v>
      </c>
      <c r="M9">
        <v>2</v>
      </c>
      <c r="N9" s="79">
        <f t="shared" si="0"/>
        <v>11.2</v>
      </c>
      <c r="O9" s="97" t="s">
        <v>114</v>
      </c>
    </row>
    <row r="10" spans="1:15" ht="15.75" thickBot="1" x14ac:dyDescent="0.3">
      <c r="C10" s="103" t="s">
        <v>124</v>
      </c>
      <c r="D10" s="104">
        <f>675</f>
        <v>675</v>
      </c>
      <c r="H10" s="94"/>
      <c r="I10" t="s">
        <v>102</v>
      </c>
      <c r="J10" t="s">
        <v>118</v>
      </c>
      <c r="K10" t="s">
        <v>119</v>
      </c>
      <c r="L10" s="5">
        <v>0</v>
      </c>
      <c r="M10">
        <v>1</v>
      </c>
      <c r="N10" s="79">
        <f t="shared" si="0"/>
        <v>0</v>
      </c>
      <c r="O10" s="94"/>
    </row>
    <row r="11" spans="1:15" ht="15.75" thickBot="1" x14ac:dyDescent="0.3">
      <c r="H11" s="94"/>
      <c r="I11" t="s">
        <v>1</v>
      </c>
      <c r="J11" s="34" t="s">
        <v>121</v>
      </c>
      <c r="K11" t="s">
        <v>120</v>
      </c>
      <c r="L11" s="5">
        <v>96</v>
      </c>
      <c r="M11">
        <v>2</v>
      </c>
      <c r="N11" s="79">
        <f t="shared" si="0"/>
        <v>9.6</v>
      </c>
      <c r="O11" s="98" t="s">
        <v>122</v>
      </c>
    </row>
    <row r="12" spans="1:15" ht="16.5" thickTop="1" thickBot="1" x14ac:dyDescent="0.3">
      <c r="K12" s="80"/>
      <c r="L12" s="81">
        <f>SUM(L3:L11)</f>
        <v>631</v>
      </c>
      <c r="M12" s="80">
        <f>SUM(M3:M11)</f>
        <v>18</v>
      </c>
      <c r="N12" s="82">
        <f>L12/5</f>
        <v>126.2</v>
      </c>
    </row>
    <row r="13" spans="1:15" x14ac:dyDescent="0.25">
      <c r="N13" s="79">
        <f>N12/M12</f>
        <v>7.0111111111111111</v>
      </c>
    </row>
    <row r="14" spans="1:15" x14ac:dyDescent="0.25">
      <c r="A14" s="85" t="s">
        <v>123</v>
      </c>
      <c r="B14" s="90">
        <f>0.1336</f>
        <v>0.1336</v>
      </c>
    </row>
  </sheetData>
  <mergeCells count="1">
    <mergeCell ref="I2:J2"/>
  </mergeCells>
  <hyperlinks>
    <hyperlink ref="J6" r:id="rId1" xr:uid="{7BFED6F3-B255-4064-96DD-A36C12149613}"/>
    <hyperlink ref="J3" r:id="rId2" xr:uid="{1D79D774-64B9-4F55-933E-AB4D4B2A31B7}"/>
    <hyperlink ref="J11" r:id="rId3" xr:uid="{370BE46D-34E3-4E41-B264-34947293E8D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56E5C-2951-4419-B704-AECECEC81B0C}">
  <sheetPr codeName="Sheet5">
    <tabColor theme="7" tint="0.59999389629810485"/>
  </sheetPr>
  <dimension ref="B3:G35"/>
  <sheetViews>
    <sheetView workbookViewId="0">
      <selection activeCell="E32" sqref="E32"/>
    </sheetView>
  </sheetViews>
  <sheetFormatPr defaultRowHeight="15" x14ac:dyDescent="0.25"/>
  <cols>
    <col min="2" max="2" width="9.140625" style="17"/>
    <col min="3" max="3" width="10" style="17" bestFit="1" customWidth="1"/>
    <col min="4" max="4" width="12.140625" style="21" bestFit="1" customWidth="1"/>
    <col min="5" max="5" width="9.5703125" style="87" bestFit="1" customWidth="1"/>
    <col min="6" max="6" width="26.140625" style="21" bestFit="1" customWidth="1"/>
    <col min="7" max="7" width="26.7109375" style="21" bestFit="1" customWidth="1"/>
  </cols>
  <sheetData>
    <row r="3" spans="2:7" s="24" customFormat="1" x14ac:dyDescent="0.25">
      <c r="B3" s="22" t="s">
        <v>27</v>
      </c>
      <c r="C3" s="22" t="s">
        <v>28</v>
      </c>
      <c r="D3" s="23" t="s">
        <v>4</v>
      </c>
      <c r="E3" s="86" t="s">
        <v>5</v>
      </c>
      <c r="F3" s="23" t="s">
        <v>30</v>
      </c>
      <c r="G3" s="23" t="s">
        <v>29</v>
      </c>
    </row>
    <row r="7" spans="2:7" x14ac:dyDescent="0.25">
      <c r="B7" s="17" t="s">
        <v>2</v>
      </c>
      <c r="C7" s="17" t="s">
        <v>31</v>
      </c>
      <c r="D7" s="21" t="s">
        <v>32</v>
      </c>
      <c r="E7" s="88">
        <v>270</v>
      </c>
      <c r="F7" s="21" t="s">
        <v>33</v>
      </c>
      <c r="G7" s="21" t="s">
        <v>34</v>
      </c>
    </row>
    <row r="33" spans="2:7" ht="15.75" thickBot="1" x14ac:dyDescent="0.3"/>
    <row r="34" spans="2:7" s="80" customFormat="1" ht="15.75" thickTop="1" x14ac:dyDescent="0.25">
      <c r="B34" s="83"/>
      <c r="C34" s="83"/>
      <c r="D34" s="84"/>
      <c r="E34" s="89">
        <f>SUM(E4:E33)</f>
        <v>270</v>
      </c>
      <c r="F34" s="84"/>
      <c r="G34" s="84"/>
    </row>
    <row r="35" spans="2:7" x14ac:dyDescent="0.25">
      <c r="E35" s="87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EADEB-535B-4467-B47A-CA491C28CFC4}">
  <sheetPr codeName="Sheet6">
    <tabColor theme="8" tint="0.59999389629810485"/>
  </sheetPr>
  <dimension ref="A2:N30"/>
  <sheetViews>
    <sheetView workbookViewId="0">
      <selection activeCell="D18" sqref="D18"/>
    </sheetView>
  </sheetViews>
  <sheetFormatPr defaultRowHeight="15" x14ac:dyDescent="0.25"/>
  <cols>
    <col min="1" max="1" width="11.140625" style="6" bestFit="1" customWidth="1"/>
    <col min="2" max="2" width="12.28515625" bestFit="1" customWidth="1"/>
    <col min="3" max="3" width="11.140625" style="4" customWidth="1"/>
    <col min="4" max="4" width="16.140625" style="25" customWidth="1"/>
    <col min="5" max="5" width="8.140625" bestFit="1" customWidth="1"/>
    <col min="6" max="6" width="16" style="25" bestFit="1" customWidth="1"/>
    <col min="7" max="7" width="17" bestFit="1" customWidth="1"/>
    <col min="8" max="8" width="10.5703125" style="17" bestFit="1" customWidth="1"/>
    <col min="9" max="9" width="9.5703125" style="36" bestFit="1" customWidth="1"/>
    <col min="10" max="10" width="11.42578125" style="63" bestFit="1" customWidth="1"/>
    <col min="11" max="11" width="20.140625" style="33" bestFit="1" customWidth="1"/>
    <col min="12" max="12" width="8.5703125" style="6" customWidth="1"/>
    <col min="13" max="13" width="9.42578125" bestFit="1" customWidth="1"/>
    <col min="14" max="14" width="12.28515625" bestFit="1" customWidth="1"/>
    <col min="15" max="15" width="10.7109375" bestFit="1" customWidth="1"/>
    <col min="17" max="17" width="12.28515625" bestFit="1" customWidth="1"/>
  </cols>
  <sheetData>
    <row r="2" spans="1:14" s="27" customFormat="1" x14ac:dyDescent="0.25">
      <c r="A2" s="114" t="s">
        <v>14</v>
      </c>
      <c r="B2" s="115"/>
      <c r="C2" s="116" t="s">
        <v>17</v>
      </c>
      <c r="D2" s="115"/>
      <c r="E2" s="116" t="s">
        <v>18</v>
      </c>
      <c r="F2" s="115"/>
      <c r="G2" s="27" t="s">
        <v>19</v>
      </c>
      <c r="H2" s="117" t="s">
        <v>5</v>
      </c>
      <c r="I2" s="115"/>
      <c r="J2" s="61" t="s">
        <v>89</v>
      </c>
      <c r="K2" s="57" t="s">
        <v>42</v>
      </c>
      <c r="L2" s="27" t="s">
        <v>52</v>
      </c>
      <c r="M2" s="27" t="s">
        <v>82</v>
      </c>
    </row>
    <row r="3" spans="1:14" s="6" customFormat="1" x14ac:dyDescent="0.25">
      <c r="A3" s="6" t="s">
        <v>16</v>
      </c>
      <c r="B3" t="s">
        <v>83</v>
      </c>
      <c r="C3" s="14">
        <v>0.57638888888888884</v>
      </c>
      <c r="D3" s="7" t="s">
        <v>40</v>
      </c>
      <c r="E3" s="15">
        <v>0.63541666666666663</v>
      </c>
      <c r="F3" s="7" t="s">
        <v>87</v>
      </c>
      <c r="G3" s="20">
        <f t="shared" ref="G3:G23" si="0">MOD(E3 - C3, 1)</f>
        <v>5.902777777777779E-2</v>
      </c>
      <c r="H3" s="26"/>
      <c r="I3" s="118">
        <v>337.1</v>
      </c>
      <c r="J3" s="120" t="b">
        <f>TRUE</f>
        <v>1</v>
      </c>
      <c r="K3" s="112" t="s">
        <v>43</v>
      </c>
      <c r="L3" s="32">
        <v>45857</v>
      </c>
      <c r="M3" s="6" t="str">
        <f>IF(MOD(C4-E3,1)&lt;=0.08,"PAZI","vredu je")</f>
        <v>vredu je</v>
      </c>
    </row>
    <row r="4" spans="1:14" s="6" customFormat="1" x14ac:dyDescent="0.25">
      <c r="A4" s="6" t="s">
        <v>16</v>
      </c>
      <c r="B4" t="s">
        <v>84</v>
      </c>
      <c r="C4" s="14">
        <v>0.80555555555555558</v>
      </c>
      <c r="D4" s="7" t="s">
        <v>87</v>
      </c>
      <c r="E4" s="15">
        <v>0.50694444444444442</v>
      </c>
      <c r="F4" s="7" t="s">
        <v>9</v>
      </c>
      <c r="G4" s="20">
        <f t="shared" si="0"/>
        <v>0.70138888888888884</v>
      </c>
      <c r="H4" s="26"/>
      <c r="I4" s="119"/>
      <c r="J4" s="121"/>
      <c r="K4" s="113"/>
      <c r="L4" s="32">
        <v>45857</v>
      </c>
      <c r="M4" s="6" t="str">
        <f>IF(MOD(C4-E3,1)&lt;=0.08,"PAZI","vredu je")</f>
        <v>vredu je</v>
      </c>
    </row>
    <row r="5" spans="1:14" x14ac:dyDescent="0.25">
      <c r="A5" s="6" t="s">
        <v>15</v>
      </c>
      <c r="B5" t="s">
        <v>41</v>
      </c>
      <c r="C5" s="12">
        <v>0.42222222222222222</v>
      </c>
      <c r="D5" s="25" t="s">
        <v>9</v>
      </c>
      <c r="E5" s="13">
        <v>0.49375000000000002</v>
      </c>
      <c r="F5" s="25" t="s">
        <v>10</v>
      </c>
      <c r="G5" s="20">
        <f>MOD(E5 - C5, 1)</f>
        <v>7.1527777777777801E-2</v>
      </c>
      <c r="H5" s="19">
        <v>49</v>
      </c>
      <c r="I5" s="35">
        <f t="shared" ref="I5:I6" si="1">H5*0.13225</f>
        <v>6.4802500000000007</v>
      </c>
      <c r="J5" s="62" t="b">
        <f>FALSE</f>
        <v>0</v>
      </c>
      <c r="L5" s="32">
        <v>45859</v>
      </c>
      <c r="M5" s="6" t="str">
        <f t="shared" ref="M5:M18" si="2">IF(MOD(C5-E4,1)&lt;=0.08,"PAZI","vredu je")</f>
        <v>vredu je</v>
      </c>
    </row>
    <row r="6" spans="1:14" x14ac:dyDescent="0.25">
      <c r="A6" s="6" t="s">
        <v>15</v>
      </c>
      <c r="B6" t="s">
        <v>44</v>
      </c>
      <c r="C6" s="12">
        <v>0.83333333333333337</v>
      </c>
      <c r="D6" s="25" t="s">
        <v>10</v>
      </c>
      <c r="E6" s="13">
        <v>0.90208333333333335</v>
      </c>
      <c r="F6" s="25" t="s">
        <v>9</v>
      </c>
      <c r="G6" s="20">
        <f>MOD(E6 - C6, 1)</f>
        <v>6.8749999999999978E-2</v>
      </c>
      <c r="H6" s="19">
        <v>93</v>
      </c>
      <c r="I6" s="35">
        <f t="shared" si="1"/>
        <v>12.299250000000001</v>
      </c>
      <c r="J6" s="62" t="b">
        <f>FALSE</f>
        <v>0</v>
      </c>
      <c r="L6" s="32">
        <v>45859</v>
      </c>
      <c r="M6" s="6" t="str">
        <f t="shared" si="2"/>
        <v>vredu je</v>
      </c>
    </row>
    <row r="7" spans="1:14" x14ac:dyDescent="0.25">
      <c r="A7" s="6" t="s">
        <v>16</v>
      </c>
      <c r="B7" t="s">
        <v>50</v>
      </c>
      <c r="C7" s="12">
        <v>0.55902777777777779</v>
      </c>
      <c r="D7" s="25" t="s">
        <v>9</v>
      </c>
      <c r="E7" s="13">
        <v>0.76388888888888884</v>
      </c>
      <c r="F7" s="25" t="s">
        <v>6</v>
      </c>
      <c r="G7" s="20">
        <f t="shared" si="0"/>
        <v>0.20486111111111105</v>
      </c>
      <c r="H7" s="19"/>
      <c r="I7" s="35">
        <v>155</v>
      </c>
      <c r="J7" s="62" t="b">
        <f>FALSE</f>
        <v>0</v>
      </c>
      <c r="K7" s="33" t="s">
        <v>45</v>
      </c>
      <c r="L7" s="32">
        <v>45861</v>
      </c>
      <c r="M7" s="6" t="str">
        <f t="shared" si="2"/>
        <v>vredu je</v>
      </c>
    </row>
    <row r="8" spans="1:14" x14ac:dyDescent="0.25">
      <c r="A8" s="6" t="s">
        <v>15</v>
      </c>
      <c r="B8" t="s">
        <v>38</v>
      </c>
      <c r="C8" s="12">
        <v>0.32569444444444445</v>
      </c>
      <c r="D8" s="25" t="s">
        <v>6</v>
      </c>
      <c r="E8" s="13">
        <v>0.41944444444444445</v>
      </c>
      <c r="F8" s="25" t="s">
        <v>8</v>
      </c>
      <c r="G8" s="20">
        <f>MOD(E8 - C8, 1)</f>
        <v>9.375E-2</v>
      </c>
      <c r="H8" s="19">
        <v>105</v>
      </c>
      <c r="I8" s="35">
        <f t="shared" ref="I8:I18" si="3">H8*0.13225</f>
        <v>13.88625</v>
      </c>
      <c r="J8" s="62" t="b">
        <f>FALSE</f>
        <v>0</v>
      </c>
      <c r="L8" s="32">
        <v>45863</v>
      </c>
      <c r="M8" s="6" t="str">
        <f t="shared" si="2"/>
        <v>vredu je</v>
      </c>
    </row>
    <row r="9" spans="1:14" x14ac:dyDescent="0.25">
      <c r="A9" s="6" t="s">
        <v>15</v>
      </c>
      <c r="B9" t="s">
        <v>39</v>
      </c>
      <c r="C9" s="12">
        <v>0.8125</v>
      </c>
      <c r="D9" s="25" t="s">
        <v>8</v>
      </c>
      <c r="E9" s="13">
        <v>0.89513888888888893</v>
      </c>
      <c r="F9" s="25" t="s">
        <v>6</v>
      </c>
      <c r="G9" s="20">
        <f>MOD(E9 - C9, 1)</f>
        <v>8.2638888888888928E-2</v>
      </c>
      <c r="H9" s="19">
        <v>109</v>
      </c>
      <c r="I9" s="35">
        <f t="shared" si="3"/>
        <v>14.41525</v>
      </c>
      <c r="J9" s="62" t="b">
        <f>FALSE</f>
        <v>0</v>
      </c>
      <c r="L9" s="32">
        <v>45863</v>
      </c>
      <c r="M9" s="6" t="str">
        <f t="shared" si="2"/>
        <v>vredu je</v>
      </c>
    </row>
    <row r="10" spans="1:14" x14ac:dyDescent="0.25">
      <c r="A10" s="6" t="s">
        <v>15</v>
      </c>
      <c r="B10" t="s">
        <v>36</v>
      </c>
      <c r="C10" s="12">
        <v>0.32916666666666666</v>
      </c>
      <c r="D10" s="25" t="s">
        <v>6</v>
      </c>
      <c r="E10" s="13">
        <v>0.49930555555555556</v>
      </c>
      <c r="F10" s="25" t="s">
        <v>7</v>
      </c>
      <c r="G10" s="20">
        <f>MOD(E10 - C10, 1)</f>
        <v>0.1701388888888889</v>
      </c>
      <c r="H10" s="19">
        <v>116</v>
      </c>
      <c r="I10" s="35">
        <f t="shared" si="3"/>
        <v>15.341000000000001</v>
      </c>
      <c r="J10" s="62" t="b">
        <f>FALSE</f>
        <v>0</v>
      </c>
      <c r="L10" s="32">
        <v>45864</v>
      </c>
      <c r="M10" s="6" t="str">
        <f t="shared" si="2"/>
        <v>vredu je</v>
      </c>
    </row>
    <row r="11" spans="1:14" x14ac:dyDescent="0.25">
      <c r="A11" s="6" t="s">
        <v>15</v>
      </c>
      <c r="B11" t="s">
        <v>37</v>
      </c>
      <c r="C11" s="12">
        <v>0.78402777777777777</v>
      </c>
      <c r="D11" s="25" t="s">
        <v>7</v>
      </c>
      <c r="E11" s="13">
        <v>0.91874999999999996</v>
      </c>
      <c r="F11" s="25" t="s">
        <v>6</v>
      </c>
      <c r="G11" s="20">
        <f>MOD(E11 - C11, 1)</f>
        <v>0.13472222222222219</v>
      </c>
      <c r="H11" s="19">
        <v>190</v>
      </c>
      <c r="I11" s="35">
        <f t="shared" si="3"/>
        <v>25.127500000000001</v>
      </c>
      <c r="J11" s="62" t="b">
        <f>FALSE</f>
        <v>0</v>
      </c>
      <c r="L11" s="32">
        <v>45864</v>
      </c>
      <c r="M11" s="6" t="str">
        <f t="shared" si="2"/>
        <v>vredu je</v>
      </c>
    </row>
    <row r="12" spans="1:14" x14ac:dyDescent="0.25">
      <c r="A12" s="6" t="s">
        <v>15</v>
      </c>
      <c r="B12" t="s">
        <v>78</v>
      </c>
      <c r="C12" s="12">
        <v>0.83333333333333337</v>
      </c>
      <c r="D12" s="25" t="s">
        <v>6</v>
      </c>
      <c r="E12" s="13">
        <v>0.37847222222222221</v>
      </c>
      <c r="F12" s="25" t="s">
        <v>80</v>
      </c>
      <c r="G12" s="52">
        <f>MOD(E12 - C12, 1)</f>
        <v>0.54513888888888884</v>
      </c>
      <c r="H12" s="19">
        <v>256</v>
      </c>
      <c r="I12" s="35">
        <f t="shared" si="3"/>
        <v>33.856000000000002</v>
      </c>
      <c r="J12" s="62" t="b">
        <f>FALSE</f>
        <v>0</v>
      </c>
      <c r="K12" s="59" t="s">
        <v>81</v>
      </c>
      <c r="L12" s="32">
        <v>45865</v>
      </c>
      <c r="M12" s="6" t="str">
        <f t="shared" si="2"/>
        <v>vredu je</v>
      </c>
      <c r="N12" s="53"/>
    </row>
    <row r="13" spans="1:14" x14ac:dyDescent="0.25">
      <c r="A13" s="6" t="s">
        <v>15</v>
      </c>
      <c r="B13" t="s">
        <v>79</v>
      </c>
      <c r="C13" s="12">
        <v>0.58680555555555558</v>
      </c>
      <c r="D13" s="25" t="s">
        <v>80</v>
      </c>
      <c r="E13" s="13">
        <v>0.75416666666666665</v>
      </c>
      <c r="F13" s="25" t="s">
        <v>57</v>
      </c>
      <c r="G13" s="20">
        <f t="shared" si="0"/>
        <v>0.16736111111111107</v>
      </c>
      <c r="H13" s="19">
        <v>38</v>
      </c>
      <c r="I13" s="35">
        <f t="shared" si="3"/>
        <v>5.0255000000000001</v>
      </c>
      <c r="J13" s="62" t="b">
        <f>FALSE</f>
        <v>0</v>
      </c>
      <c r="K13" s="58"/>
      <c r="L13" s="32">
        <v>45866</v>
      </c>
      <c r="M13" s="6" t="str">
        <f t="shared" si="2"/>
        <v>vredu je</v>
      </c>
    </row>
    <row r="14" spans="1:14" x14ac:dyDescent="0.25">
      <c r="A14" s="6" t="s">
        <v>59</v>
      </c>
      <c r="B14" t="s">
        <v>60</v>
      </c>
      <c r="C14" s="12">
        <v>0.77083333333333337</v>
      </c>
      <c r="D14" s="25" t="s">
        <v>58</v>
      </c>
      <c r="E14" s="13">
        <v>0.79166666666666663</v>
      </c>
      <c r="F14" s="25" t="s">
        <v>61</v>
      </c>
      <c r="G14" s="20">
        <f t="shared" si="0"/>
        <v>2.0833333333333259E-2</v>
      </c>
      <c r="H14" s="19">
        <v>30</v>
      </c>
      <c r="I14" s="35">
        <f t="shared" si="3"/>
        <v>3.9675000000000002</v>
      </c>
      <c r="J14" s="62" t="b">
        <f>FALSE</f>
        <v>0</v>
      </c>
      <c r="K14" s="33" t="s">
        <v>62</v>
      </c>
      <c r="L14" s="32">
        <v>45866</v>
      </c>
      <c r="M14" s="6" t="str">
        <f t="shared" si="2"/>
        <v>PAZI</v>
      </c>
    </row>
    <row r="15" spans="1:14" x14ac:dyDescent="0.25">
      <c r="A15" s="6" t="s">
        <v>15</v>
      </c>
      <c r="B15" t="s">
        <v>63</v>
      </c>
      <c r="C15" s="12">
        <v>0.20694444444444443</v>
      </c>
      <c r="D15" s="25" t="s">
        <v>58</v>
      </c>
      <c r="E15" s="13">
        <v>0.45208333333333334</v>
      </c>
      <c r="F15" s="25" t="s">
        <v>56</v>
      </c>
      <c r="G15" s="20">
        <f t="shared" si="0"/>
        <v>0.24513888888888891</v>
      </c>
      <c r="H15" s="19">
        <v>69</v>
      </c>
      <c r="I15" s="35">
        <f t="shared" si="3"/>
        <v>9.1252500000000012</v>
      </c>
      <c r="J15" s="62" t="b">
        <f>FALSE</f>
        <v>0</v>
      </c>
      <c r="L15" s="32">
        <v>45868</v>
      </c>
      <c r="M15" s="6" t="str">
        <f t="shared" si="2"/>
        <v>vredu je</v>
      </c>
    </row>
    <row r="16" spans="1:14" x14ac:dyDescent="0.25">
      <c r="A16" s="6" t="s">
        <v>15</v>
      </c>
      <c r="B16" t="s">
        <v>64</v>
      </c>
      <c r="C16" s="12">
        <v>0.87916666666666665</v>
      </c>
      <c r="D16" s="25" t="s">
        <v>56</v>
      </c>
      <c r="E16" s="13">
        <v>0.96527777777777779</v>
      </c>
      <c r="F16" s="25" t="s">
        <v>35</v>
      </c>
      <c r="G16" s="20">
        <f t="shared" si="0"/>
        <v>8.6111111111111138E-2</v>
      </c>
      <c r="H16" s="19">
        <v>98</v>
      </c>
      <c r="I16" s="35">
        <f t="shared" si="3"/>
        <v>12.960500000000001</v>
      </c>
      <c r="J16" s="62" t="b">
        <f>FALSE</f>
        <v>0</v>
      </c>
      <c r="L16" s="32">
        <v>45869</v>
      </c>
      <c r="M16" s="6" t="str">
        <f t="shared" si="2"/>
        <v>vredu je</v>
      </c>
    </row>
    <row r="17" spans="1:13" x14ac:dyDescent="0.25">
      <c r="A17" s="6" t="s">
        <v>15</v>
      </c>
      <c r="B17" t="s">
        <v>65</v>
      </c>
      <c r="C17" s="12">
        <v>1.2500000000000001E-2</v>
      </c>
      <c r="D17" s="25" t="s">
        <v>35</v>
      </c>
      <c r="E17" s="13">
        <v>0.15277777777777779</v>
      </c>
      <c r="F17" s="25" t="s">
        <v>66</v>
      </c>
      <c r="G17" s="20">
        <f t="shared" si="0"/>
        <v>0.14027777777777778</v>
      </c>
      <c r="H17" s="19">
        <v>79</v>
      </c>
      <c r="I17" s="35">
        <f t="shared" si="3"/>
        <v>10.447750000000001</v>
      </c>
      <c r="J17" s="62" t="b">
        <f>FALSE</f>
        <v>0</v>
      </c>
      <c r="L17" s="32">
        <v>45872</v>
      </c>
      <c r="M17" s="6" t="str">
        <f t="shared" si="2"/>
        <v>PAZI</v>
      </c>
    </row>
    <row r="18" spans="1:13" x14ac:dyDescent="0.25">
      <c r="A18" s="6" t="s">
        <v>15</v>
      </c>
      <c r="B18" t="s">
        <v>67</v>
      </c>
      <c r="C18" s="12">
        <v>0.80486111111111114</v>
      </c>
      <c r="D18" s="25" t="s">
        <v>55</v>
      </c>
      <c r="E18" s="13">
        <v>0.29444444444444445</v>
      </c>
      <c r="F18" s="25" t="s">
        <v>1</v>
      </c>
      <c r="G18" s="52">
        <f t="shared" si="0"/>
        <v>0.48958333333333326</v>
      </c>
      <c r="H18" s="19">
        <v>350</v>
      </c>
      <c r="I18" s="35">
        <f t="shared" si="3"/>
        <v>46.287500000000001</v>
      </c>
      <c r="J18" s="62" t="b">
        <f>FALSE</f>
        <v>0</v>
      </c>
      <c r="K18" s="60" t="s">
        <v>70</v>
      </c>
      <c r="L18" s="32">
        <v>45873</v>
      </c>
      <c r="M18" s="6" t="str">
        <f t="shared" si="2"/>
        <v>vredu je</v>
      </c>
    </row>
    <row r="19" spans="1:13" x14ac:dyDescent="0.25">
      <c r="C19" s="12"/>
      <c r="E19" s="13"/>
      <c r="G19" s="20"/>
      <c r="I19" s="35"/>
      <c r="J19" s="62"/>
      <c r="L19" s="32"/>
    </row>
    <row r="20" spans="1:13" x14ac:dyDescent="0.25">
      <c r="C20" s="12"/>
      <c r="E20" s="13"/>
      <c r="G20" s="20"/>
      <c r="I20" s="35"/>
      <c r="J20" s="62"/>
      <c r="L20" s="32"/>
    </row>
    <row r="21" spans="1:13" x14ac:dyDescent="0.25">
      <c r="C21" s="12"/>
      <c r="E21" s="13"/>
      <c r="G21" s="20"/>
      <c r="I21" s="35"/>
      <c r="J21" s="62"/>
      <c r="L21" s="32"/>
    </row>
    <row r="22" spans="1:13" x14ac:dyDescent="0.25">
      <c r="A22" s="6" t="s">
        <v>16</v>
      </c>
      <c r="B22" t="s">
        <v>85</v>
      </c>
      <c r="C22" s="12">
        <v>8.3333333333333329E-2</v>
      </c>
      <c r="D22" s="25" t="s">
        <v>1</v>
      </c>
      <c r="E22" s="13">
        <v>0.2638888888888889</v>
      </c>
      <c r="F22" s="25" t="s">
        <v>88</v>
      </c>
      <c r="G22" s="20">
        <f t="shared" si="0"/>
        <v>0.18055555555555558</v>
      </c>
      <c r="I22" s="119">
        <v>337.1</v>
      </c>
      <c r="J22" s="121" t="b">
        <f>TRUE</f>
        <v>1</v>
      </c>
      <c r="K22" s="113" t="s">
        <v>43</v>
      </c>
      <c r="L22" s="32">
        <v>45877</v>
      </c>
    </row>
    <row r="23" spans="1:13" x14ac:dyDescent="0.25">
      <c r="A23" s="6" t="s">
        <v>16</v>
      </c>
      <c r="B23" t="s">
        <v>86</v>
      </c>
      <c r="C23" s="12">
        <v>0.33333333333333331</v>
      </c>
      <c r="D23" s="25" t="s">
        <v>51</v>
      </c>
      <c r="E23" s="13">
        <v>0.37152777777777779</v>
      </c>
      <c r="F23" s="25" t="s">
        <v>40</v>
      </c>
      <c r="G23" s="20">
        <f t="shared" si="0"/>
        <v>3.8194444444444475E-2</v>
      </c>
      <c r="I23" s="119"/>
      <c r="J23" s="121"/>
      <c r="K23" s="113"/>
      <c r="L23" s="32">
        <v>45877</v>
      </c>
    </row>
    <row r="28" spans="1:13" ht="15.75" thickBot="1" x14ac:dyDescent="0.3">
      <c r="G28" s="15"/>
    </row>
    <row r="29" spans="1:13" s="65" customFormat="1" ht="15.75" thickBot="1" x14ac:dyDescent="0.3">
      <c r="A29" s="64"/>
      <c r="C29" s="66"/>
      <c r="D29" s="67"/>
      <c r="F29" s="67"/>
      <c r="G29" s="68">
        <f>SUM(G3:G23)</f>
        <v>3.5</v>
      </c>
      <c r="H29" s="69" t="s">
        <v>91</v>
      </c>
      <c r="I29" s="71">
        <f>SUM(I3:I28)</f>
        <v>1038.4195000000002</v>
      </c>
      <c r="J29" s="71">
        <f>SUM(IF(J3,0,I3),IF(J5,0,I5),IF(J6,0,I6),IF(J7,0,I7),IF(J8,0,I8),IF(J9,0,I9),IF(J10,0,I10),IF(J11,0,I11),IF(J12,0,I12),IF(J13,0,I13),IF(J14,0,I14),IF(J15,0,I15),IF(J16,0,I16),IF(J17,0,I17),IF(J18,0,I18),IF(J19,0,I19),IF(J20,0,I20),IF(J21,0,I21),IF(J22,0,I22),IF(J23,0,I23),IF(J24,0,I24))</f>
        <v>364.21950000000004</v>
      </c>
      <c r="K29" s="70"/>
      <c r="L29" s="64"/>
    </row>
    <row r="30" spans="1:13" x14ac:dyDescent="0.25">
      <c r="J30" s="62" t="s">
        <v>90</v>
      </c>
    </row>
  </sheetData>
  <mergeCells count="10">
    <mergeCell ref="K3:K4"/>
    <mergeCell ref="K22:K23"/>
    <mergeCell ref="A2:B2"/>
    <mergeCell ref="C2:D2"/>
    <mergeCell ref="E2:F2"/>
    <mergeCell ref="H2:I2"/>
    <mergeCell ref="I3:I4"/>
    <mergeCell ref="I22:I23"/>
    <mergeCell ref="J3:J4"/>
    <mergeCell ref="J22:J23"/>
  </mergeCells>
  <phoneticPr fontId="9" type="noConversion"/>
  <conditionalFormatting sqref="A1:A1048576">
    <cfRule type="containsText" dxfId="6" priority="4" operator="containsText" text="taxi">
      <formula>NOT(ISERROR(SEARCH("taxi",A1)))</formula>
    </cfRule>
  </conditionalFormatting>
  <conditionalFormatting sqref="A1:B1048576">
    <cfRule type="containsText" dxfId="5" priority="8" operator="containsText" text="Avto">
      <formula>NOT(ISERROR(SEARCH("Avto",A1)))</formula>
    </cfRule>
    <cfRule type="containsText" dxfId="4" priority="9" operator="containsText" text="Vlak">
      <formula>NOT(ISERROR(SEARCH("Vlak",A1)))</formula>
    </cfRule>
    <cfRule type="containsText" dxfId="3" priority="10" operator="containsText" text="Letalo">
      <formula>NOT(ISERROR(SEARCH("Letalo",A1)))</formula>
    </cfRule>
  </conditionalFormatting>
  <conditionalFormatting sqref="D1 D5:D11 D13 D16:D1048576">
    <cfRule type="expression" dxfId="2" priority="7">
      <formula>"AND(B1&lt;&gt;"" "" , B1&lt;TIME(6,0,0))"</formula>
    </cfRule>
  </conditionalFormatting>
  <conditionalFormatting sqref="G3:G28">
    <cfRule type="iconSet" priority="28">
      <iconSet iconSet="5Quarters">
        <cfvo type="percent" val="0"/>
        <cfvo type="num" val="0"/>
        <cfvo type="num" val="0.24"/>
        <cfvo type="num" val="0.34"/>
        <cfvo type="num" val="0.41"/>
      </iconSet>
    </cfRule>
  </conditionalFormatting>
  <conditionalFormatting sqref="I3:I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ntainsText" dxfId="1" priority="2" operator="containsText" text="vredu">
      <formula>NOT(ISERROR(SEARCH("vredu",M1)))</formula>
    </cfRule>
    <cfRule type="containsText" dxfId="0" priority="3" operator="containsText" text="PAZI">
      <formula>NOT(ISERROR(SEARCH("PAZI",M1)))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F8709-3CF2-4431-BD5F-62C6E16974D2}">
  <sheetPr codeName="Sheet7">
    <tabColor theme="0" tint="-0.249977111117893"/>
  </sheetPr>
  <dimension ref="A1:L15"/>
  <sheetViews>
    <sheetView workbookViewId="0">
      <selection activeCell="D21" sqref="D21"/>
    </sheetView>
  </sheetViews>
  <sheetFormatPr defaultRowHeight="15" x14ac:dyDescent="0.25"/>
  <cols>
    <col min="1" max="1" width="18.85546875" style="8" bestFit="1" customWidth="1"/>
    <col min="2" max="2" width="21.5703125" style="8" bestFit="1" customWidth="1"/>
    <col min="3" max="3" width="24.42578125" style="8" bestFit="1" customWidth="1"/>
    <col min="4" max="4" width="22.42578125" style="8" bestFit="1" customWidth="1"/>
    <col min="5" max="5" width="19.5703125" style="8" bestFit="1" customWidth="1"/>
    <col min="6" max="6" width="22" style="8" customWidth="1"/>
    <col min="7" max="7" width="21.7109375" style="8" customWidth="1"/>
    <col min="8" max="8" width="17.85546875" style="8" bestFit="1" customWidth="1"/>
    <col min="9" max="10" width="15.140625" style="8" bestFit="1" customWidth="1"/>
    <col min="11" max="11" width="4.7109375" style="8" customWidth="1"/>
    <col min="12" max="12" width="15.140625" style="8" bestFit="1" customWidth="1"/>
    <col min="13" max="16384" width="9.140625" style="8"/>
  </cols>
  <sheetData>
    <row r="1" spans="1:12" s="16" customFormat="1" x14ac:dyDescent="0.25">
      <c r="B1" s="16" t="s">
        <v>20</v>
      </c>
      <c r="C1" s="16" t="s">
        <v>21</v>
      </c>
      <c r="D1" s="16" t="s">
        <v>22</v>
      </c>
      <c r="E1" s="16" t="s">
        <v>23</v>
      </c>
      <c r="F1" s="16" t="s">
        <v>24</v>
      </c>
      <c r="G1" s="16" t="s">
        <v>25</v>
      </c>
      <c r="H1" s="16" t="s">
        <v>26</v>
      </c>
      <c r="J1" s="8"/>
    </row>
    <row r="2" spans="1:12" ht="30" customHeight="1" thickBot="1" x14ac:dyDescent="0.3">
      <c r="A2" s="74"/>
      <c r="B2" s="73">
        <v>45852</v>
      </c>
      <c r="C2" s="73">
        <v>45853</v>
      </c>
      <c r="D2" s="73">
        <v>45854</v>
      </c>
      <c r="E2" s="73">
        <v>45855</v>
      </c>
      <c r="F2" s="73">
        <v>45856</v>
      </c>
      <c r="G2" s="56">
        <v>45857</v>
      </c>
      <c r="H2" s="50">
        <v>45858</v>
      </c>
      <c r="J2" s="11" t="s">
        <v>48</v>
      </c>
      <c r="K2" s="11"/>
      <c r="L2" s="11"/>
    </row>
    <row r="3" spans="1:12" ht="30" customHeight="1" x14ac:dyDescent="0.25">
      <c r="B3" s="11"/>
      <c r="C3" s="11"/>
      <c r="D3" s="11"/>
      <c r="E3" s="11"/>
      <c r="F3" s="11"/>
      <c r="G3" s="11" t="s">
        <v>49</v>
      </c>
      <c r="H3" s="11" t="s">
        <v>47</v>
      </c>
      <c r="J3" s="49" t="s">
        <v>99</v>
      </c>
      <c r="L3" s="47" t="s">
        <v>69</v>
      </c>
    </row>
    <row r="4" spans="1:12" ht="15" customHeight="1" thickBot="1" x14ac:dyDescent="0.35">
      <c r="B4" s="9"/>
      <c r="C4" s="9"/>
      <c r="D4" s="9"/>
      <c r="E4" s="9"/>
      <c r="F4" s="9"/>
      <c r="G4" s="11"/>
      <c r="J4" s="48"/>
    </row>
    <row r="5" spans="1:12" ht="30" customHeight="1" thickTop="1" thickBot="1" x14ac:dyDescent="0.35">
      <c r="A5" s="37"/>
      <c r="B5" s="38">
        <v>45859</v>
      </c>
      <c r="C5" s="38">
        <v>45860</v>
      </c>
      <c r="D5" s="45">
        <v>45861</v>
      </c>
      <c r="E5" s="46">
        <v>45862</v>
      </c>
      <c r="F5" s="46">
        <v>45863</v>
      </c>
      <c r="G5" s="46">
        <v>45864</v>
      </c>
      <c r="H5" s="51">
        <v>45865</v>
      </c>
      <c r="I5" s="37"/>
      <c r="J5" s="41" t="s">
        <v>68</v>
      </c>
    </row>
    <row r="6" spans="1:12" ht="30" customHeight="1" thickTop="1" x14ac:dyDescent="0.25">
      <c r="B6" s="11" t="s">
        <v>9</v>
      </c>
      <c r="C6" s="11" t="s">
        <v>9</v>
      </c>
      <c r="D6" s="11" t="s">
        <v>47</v>
      </c>
      <c r="E6" s="11" t="s">
        <v>6</v>
      </c>
      <c r="F6" s="11" t="s">
        <v>7</v>
      </c>
      <c r="G6" s="11" t="s">
        <v>8</v>
      </c>
      <c r="H6" s="11" t="s">
        <v>6</v>
      </c>
      <c r="J6" s="77"/>
    </row>
    <row r="7" spans="1:12" ht="15" customHeight="1" x14ac:dyDescent="0.25">
      <c r="B7" s="11"/>
      <c r="C7" s="11"/>
      <c r="D7" s="11"/>
      <c r="E7" s="11"/>
      <c r="F7" s="11"/>
      <c r="G7" s="11"/>
    </row>
    <row r="8" spans="1:12" ht="30" customHeight="1" thickBot="1" x14ac:dyDescent="0.35">
      <c r="A8" s="37"/>
      <c r="B8" s="40">
        <v>45866</v>
      </c>
      <c r="C8" s="40">
        <v>45867</v>
      </c>
      <c r="D8" s="40">
        <v>45868</v>
      </c>
      <c r="E8" s="40">
        <v>45869</v>
      </c>
      <c r="F8" s="40">
        <v>45870</v>
      </c>
      <c r="G8" s="40">
        <v>45871</v>
      </c>
      <c r="H8" s="40">
        <v>45872</v>
      </c>
      <c r="I8" s="42"/>
    </row>
    <row r="9" spans="1:12" ht="30" customHeight="1" x14ac:dyDescent="0.3">
      <c r="B9" s="10" t="s">
        <v>57</v>
      </c>
      <c r="C9" s="10" t="s">
        <v>57</v>
      </c>
      <c r="D9" s="10" t="s">
        <v>13</v>
      </c>
      <c r="E9" s="10" t="s">
        <v>13</v>
      </c>
      <c r="F9" s="10" t="s">
        <v>3</v>
      </c>
      <c r="G9" s="10" t="s">
        <v>3</v>
      </c>
      <c r="H9" s="10" t="s">
        <v>55</v>
      </c>
    </row>
    <row r="10" spans="1:12" ht="15" customHeight="1" x14ac:dyDescent="0.3">
      <c r="B10" s="10"/>
      <c r="C10" s="10"/>
      <c r="D10" s="10"/>
      <c r="E10" s="10"/>
      <c r="F10" s="10"/>
      <c r="G10" s="10"/>
    </row>
    <row r="11" spans="1:12" ht="30" customHeight="1" thickBot="1" x14ac:dyDescent="0.35">
      <c r="A11" s="37"/>
      <c r="B11" s="76">
        <v>45873</v>
      </c>
      <c r="C11" s="78">
        <v>45874</v>
      </c>
      <c r="D11" s="40">
        <v>45875</v>
      </c>
      <c r="E11" s="76">
        <v>45876</v>
      </c>
      <c r="F11" s="75">
        <v>45877</v>
      </c>
      <c r="G11" s="75">
        <v>45878</v>
      </c>
      <c r="H11" s="72">
        <v>45879</v>
      </c>
    </row>
    <row r="12" spans="1:12" ht="30" customHeight="1" x14ac:dyDescent="0.3">
      <c r="B12" s="10" t="s">
        <v>55</v>
      </c>
      <c r="C12" s="10" t="s">
        <v>1</v>
      </c>
      <c r="D12" s="10" t="s">
        <v>1</v>
      </c>
      <c r="E12" s="10" t="s">
        <v>1</v>
      </c>
      <c r="F12" s="10" t="s">
        <v>49</v>
      </c>
      <c r="G12" s="10"/>
      <c r="H12" s="10"/>
    </row>
    <row r="13" spans="1:12" ht="15" customHeight="1" x14ac:dyDescent="0.3">
      <c r="B13" s="10"/>
      <c r="C13" s="10"/>
      <c r="D13" s="10"/>
      <c r="E13" s="10"/>
      <c r="F13" s="10"/>
      <c r="G13" s="10"/>
    </row>
    <row r="14" spans="1:12" ht="30" customHeight="1" thickBot="1" x14ac:dyDescent="0.35">
      <c r="A14" s="44"/>
      <c r="B14" s="43">
        <v>45880</v>
      </c>
      <c r="C14" s="43">
        <v>45881</v>
      </c>
      <c r="D14" s="39">
        <v>45882</v>
      </c>
    </row>
    <row r="15" spans="1:12" ht="30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Glavni načrt</vt:lpstr>
      <vt:lpstr>Stroški</vt:lpstr>
      <vt:lpstr>Plan za vsako mesto</vt:lpstr>
      <vt:lpstr>Prevozi</vt:lpstr>
      <vt:lpstr>Koledar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Željko, Jure</dc:creator>
  <cp:lastModifiedBy>Željko, Jure</cp:lastModifiedBy>
  <dcterms:created xsi:type="dcterms:W3CDTF">2025-01-23T13:39:05Z</dcterms:created>
  <dcterms:modified xsi:type="dcterms:W3CDTF">2025-02-04T09:54:45Z</dcterms:modified>
</cp:coreProperties>
</file>